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_38\Beta\"/>
    </mc:Choice>
  </mc:AlternateContent>
  <xr:revisionPtr revIDLastSave="0" documentId="13_ncr:1_{E1E1752A-A549-4AF2-8961-12B0E324F0DF}" xr6:coauthVersionLast="47" xr6:coauthVersionMax="47" xr10:uidLastSave="{00000000-0000-0000-0000-000000000000}"/>
  <bookViews>
    <workbookView xWindow="-120" yWindow="-120" windowWidth="29040" windowHeight="15990" activeTab="3"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Stabilito!$B$97:$B$101</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26" i="4" l="1"/>
  <c r="C19" i="6"/>
  <c r="D25" i="7" s="1"/>
  <c r="C34" i="6"/>
  <c r="C35" i="6" a="1"/>
  <c r="C35" i="6" s="1"/>
  <c r="C33" i="6" a="1"/>
  <c r="C33" i="6" s="1"/>
  <c r="C32" i="6" a="1"/>
  <c r="C32" i="6" s="1"/>
  <c r="C28" i="6" a="1"/>
  <c r="C28" i="6" s="1"/>
  <c r="B45" i="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G25" i="7"/>
  <c r="G24" i="7"/>
  <c r="G23" i="7"/>
  <c r="D27" i="7"/>
  <c r="B32" i="6"/>
  <c r="B31" i="6"/>
  <c r="B30" i="6"/>
  <c r="B29" i="6"/>
  <c r="B28" i="6"/>
  <c r="B36" i="6"/>
  <c r="B35" i="6"/>
  <c r="B34" i="6"/>
  <c r="B33" i="6"/>
  <c r="U35" i="7"/>
  <c r="U34" i="7"/>
  <c r="U33" i="7"/>
  <c r="U32" i="7"/>
  <c r="U31" i="7"/>
  <c r="U30" i="7"/>
  <c r="U20" i="7"/>
  <c r="Q17" i="7"/>
  <c r="U16" i="7"/>
  <c r="U13" i="7"/>
  <c r="Q12" i="7"/>
  <c r="U11" i="7"/>
  <c r="Q3" i="7"/>
  <c r="E17" i="7"/>
  <c r="E13" i="7"/>
  <c r="B53" i="1"/>
  <c r="B51" i="1"/>
  <c r="B56" i="1"/>
  <c r="D29" i="1"/>
  <c r="I69" i="7" s="1"/>
  <c r="D25" i="1"/>
  <c r="E30" i="1" s="1"/>
  <c r="C19" i="1"/>
  <c r="H8" i="7" s="1"/>
  <c r="C161" i="6"/>
  <c r="C162" i="6"/>
  <c r="C160" i="6"/>
  <c r="C159" i="6"/>
  <c r="C158" i="6"/>
  <c r="C26" i="6"/>
  <c r="M21" i="6"/>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F85" i="7"/>
  <c r="H118" i="7"/>
  <c r="H111" i="7"/>
  <c r="E102" i="7"/>
  <c r="E103" i="7"/>
  <c r="E104"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S17" i="6"/>
  <c r="S19" i="6"/>
  <c r="S18" i="6"/>
  <c r="S13" i="6"/>
  <c r="S14" i="6"/>
  <c r="S12" i="6"/>
  <c r="T16" i="6"/>
  <c r="T11" i="6"/>
  <c r="L39" i="6"/>
  <c r="B94" i="1"/>
  <c r="B79" i="2"/>
  <c r="H52" i="7"/>
  <c r="D45" i="7"/>
  <c r="D44" i="7"/>
  <c r="D46" i="7"/>
  <c r="D43" i="7"/>
  <c r="E41" i="7"/>
  <c r="E50" i="7"/>
  <c r="H50"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E131" i="6"/>
  <c r="B140"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E100" i="7" l="1"/>
  <c r="E59" i="7"/>
  <c r="E48" i="7"/>
  <c r="P32" i="7"/>
  <c r="E32" i="6"/>
  <c r="E16" i="7"/>
  <c r="P31" i="7"/>
  <c r="J105" i="7"/>
  <c r="E47" i="7"/>
  <c r="E15" i="7"/>
  <c r="E31" i="6"/>
  <c r="E46" i="7"/>
  <c r="Q34" i="7"/>
  <c r="H105" i="7"/>
  <c r="B137" i="6"/>
  <c r="F26" i="7"/>
  <c r="B143" i="6"/>
  <c r="J97" i="7"/>
  <c r="F25" i="7"/>
  <c r="E45" i="7"/>
  <c r="B155" i="6"/>
  <c r="J101" i="7"/>
  <c r="F24" i="7"/>
  <c r="B146" i="6"/>
  <c r="E44" i="7"/>
  <c r="P29" i="7"/>
  <c r="F23" i="7"/>
  <c r="H64" i="7"/>
  <c r="H63" i="7" s="1"/>
  <c r="C36" i="6"/>
  <c r="E27" i="6"/>
  <c r="F97" i="7"/>
  <c r="E43" i="7"/>
  <c r="E116" i="7"/>
  <c r="T18" i="6"/>
  <c r="E51" i="7"/>
  <c r="C130" i="6"/>
  <c r="E55" i="7"/>
  <c r="C131" i="6"/>
  <c r="D24" i="7"/>
  <c r="C140" i="6"/>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Y4" i="4"/>
  <c r="T3" i="4"/>
  <c r="Q3" i="4"/>
  <c r="C133" i="6" l="1"/>
  <c r="C163" i="6"/>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W4" i="4"/>
  <c r="P3" i="4"/>
  <c r="M4" i="4"/>
  <c r="L4" i="4"/>
  <c r="L2" i="4"/>
  <c r="N4" i="4"/>
  <c r="W3" i="4"/>
  <c r="I4" i="4"/>
  <c r="D4" i="4"/>
  <c r="F4" i="4"/>
  <c r="P4" i="4"/>
  <c r="L3" i="4"/>
  <c r="C4" i="4"/>
  <c r="E3" i="4"/>
  <c r="P2" i="4"/>
  <c r="Q4" i="4"/>
  <c r="T4" i="4"/>
  <c r="J4" i="4"/>
  <c r="X4" i="4"/>
  <c r="X3" i="4"/>
  <c r="V2" i="4"/>
  <c r="G4" i="4"/>
  <c r="V4" i="4"/>
  <c r="C3" i="4"/>
  <c r="E4" i="4"/>
  <c r="O3" i="4"/>
  <c r="H4" i="4"/>
  <c r="G3" i="4"/>
  <c r="R4" i="4"/>
  <c r="R2" i="4"/>
  <c r="K4" i="4"/>
  <c r="D3" i="4"/>
  <c r="S4" i="4"/>
  <c r="S3" i="4"/>
  <c r="M3" i="4"/>
  <c r="F3" i="4"/>
  <c r="V3" i="4"/>
  <c r="X2" i="4"/>
  <c r="J2" i="4"/>
  <c r="Y3" i="4"/>
  <c r="O4" i="4"/>
  <c r="J3" i="4"/>
  <c r="N3" i="4"/>
  <c r="T2" i="4"/>
  <c r="B3" i="4"/>
  <c r="N2" i="4"/>
  <c r="I3" i="4"/>
  <c r="U4" i="4"/>
  <c r="H2" i="4"/>
  <c r="U3" i="4"/>
  <c r="B4" i="4"/>
  <c r="R3" i="4"/>
  <c r="H3" i="4"/>
  <c r="K3" i="4"/>
  <c r="Z2" i="4"/>
  <c r="D166" i="6" l="1"/>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C11" i="1" l="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C155" i="6" l="1"/>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H14" i="7"/>
  <c r="B194" i="6"/>
  <c r="H30" i="6"/>
  <c r="H48" i="7" s="1"/>
  <c r="B190" i="6"/>
  <c r="S194" i="4"/>
  <c r="Q196" i="4"/>
  <c r="F108" i="4"/>
  <c r="D233" i="4"/>
  <c r="F233" i="4" s="1"/>
  <c r="F2" i="4"/>
  <c r="S29" i="6" l="1"/>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H15" i="7"/>
  <c r="R196" i="4"/>
  <c r="T194" i="4"/>
  <c r="S30" i="6" l="1"/>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M303" i="3" l="1"/>
  <c r="N303" i="3" s="1"/>
  <c r="J303" i="3"/>
  <c r="L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Z373" i="3"/>
  <c r="AC373" i="3"/>
  <c r="P373" i="3"/>
  <c r="Q373" i="3" s="1"/>
  <c r="R373" i="3" s="1"/>
  <c r="S373" i="3" s="1"/>
  <c r="AA373" i="3"/>
  <c r="L372" i="3" l="1"/>
  <c r="U372" i="3" s="1"/>
  <c r="AD372" i="3"/>
  <c r="T373" i="3"/>
  <c r="Y371" i="3" l="1"/>
  <c r="AH373" i="3"/>
  <c r="D373" i="3"/>
  <c r="G373" i="3" s="1"/>
  <c r="E373" i="3"/>
  <c r="H373" i="3" s="1"/>
  <c r="AG373" i="3"/>
  <c r="F373" i="3" l="1"/>
  <c r="I373" i="3"/>
  <c r="J373" i="3"/>
  <c r="AD373" i="3" s="1"/>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W375" i="3"/>
  <c r="AA376" i="3"/>
  <c r="P376" i="3"/>
  <c r="Q376" i="3" s="1"/>
  <c r="R376" i="3" s="1"/>
  <c r="S376" i="3" s="1"/>
  <c r="AC376" i="3"/>
  <c r="Z376" i="3"/>
  <c r="L375" i="3" l="1"/>
  <c r="U375" i="3" s="1"/>
  <c r="AD375" i="3"/>
  <c r="T376" i="3"/>
  <c r="Y374" i="3" l="1"/>
  <c r="D376" i="3"/>
  <c r="G376" i="3" s="1"/>
  <c r="AG376" i="3"/>
  <c r="AH376" i="3"/>
  <c r="E376" i="3"/>
  <c r="H376" i="3" s="1"/>
  <c r="F376" i="3" l="1"/>
  <c r="I376" i="3"/>
  <c r="J376" i="3"/>
  <c r="AD376" i="3" s="1"/>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P379" i="3"/>
  <c r="Q379" i="3" s="1"/>
  <c r="R379" i="3" s="1"/>
  <c r="S379" i="3" s="1"/>
  <c r="AC379" i="3"/>
  <c r="U378" i="3" l="1"/>
  <c r="Y377" i="3"/>
  <c r="T379" i="3"/>
  <c r="AH379" i="3" s="1"/>
  <c r="E379" i="3" l="1"/>
  <c r="H379" i="3" s="1"/>
  <c r="K379" i="3" s="1"/>
  <c r="AE379" i="3" s="1"/>
  <c r="D379" i="3"/>
  <c r="G379" i="3" s="1"/>
  <c r="AG379" i="3"/>
  <c r="F379" i="3" l="1"/>
  <c r="I379" i="3"/>
  <c r="J379" i="3"/>
  <c r="AD379" i="3" s="1"/>
  <c r="M379" i="3"/>
  <c r="N379" i="3" s="1"/>
  <c r="V379" i="3"/>
  <c r="A380" i="3"/>
  <c r="B380" i="3" s="1"/>
  <c r="W379" i="3" l="1"/>
  <c r="L379" i="3"/>
  <c r="Z380" i="3"/>
  <c r="P380" i="3"/>
  <c r="Q380" i="3" s="1"/>
  <c r="R380" i="3" s="1"/>
  <c r="S380" i="3" s="1"/>
  <c r="AC380" i="3"/>
  <c r="AA380" i="3"/>
  <c r="T380" i="3" l="1"/>
  <c r="AH380" i="3" s="1"/>
  <c r="U379" i="3"/>
  <c r="Y378" i="3"/>
  <c r="AG380" i="3" l="1"/>
  <c r="E380" i="3"/>
  <c r="H380" i="3" s="1"/>
  <c r="K380" i="3" s="1"/>
  <c r="AE380" i="3" s="1"/>
  <c r="D380" i="3"/>
  <c r="V380" i="3" l="1"/>
  <c r="A381" i="3"/>
  <c r="B381" i="3" s="1"/>
  <c r="F380" i="3"/>
  <c r="G380" i="3"/>
  <c r="I380" i="3" l="1"/>
  <c r="W380" i="3" s="1"/>
  <c r="J380" i="3"/>
  <c r="AD380" i="3" s="1"/>
  <c r="M380" i="3"/>
  <c r="N380" i="3" s="1"/>
  <c r="Z381" i="3"/>
  <c r="AA381" i="3"/>
  <c r="AC381" i="3"/>
  <c r="P381" i="3"/>
  <c r="Q381" i="3" s="1"/>
  <c r="R381" i="3" s="1"/>
  <c r="S381" i="3" s="1"/>
  <c r="T381" i="3" l="1"/>
  <c r="L380" i="3"/>
  <c r="U380" i="3" l="1"/>
  <c r="E381" i="3" s="1"/>
  <c r="H381" i="3" s="1"/>
  <c r="AH381" i="3"/>
  <c r="AG381" i="3"/>
  <c r="Y379" i="3"/>
  <c r="K381" i="3" l="1"/>
  <c r="AE381" i="3" s="1"/>
  <c r="D381" i="3"/>
  <c r="V381" i="3" l="1"/>
  <c r="A382" i="3"/>
  <c r="B382" i="3" s="1"/>
  <c r="F381" i="3"/>
  <c r="G381" i="3"/>
  <c r="I381" i="3" l="1"/>
  <c r="W381" i="3" s="1"/>
  <c r="J381" i="3"/>
  <c r="AD381" i="3" s="1"/>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T413" i="3" l="1"/>
  <c r="D413" i="3" s="1"/>
  <c r="E413" i="3" l="1"/>
  <c r="H413" i="3" s="1"/>
  <c r="K413" i="3" s="1"/>
  <c r="AE413" i="3" s="1"/>
  <c r="AH413" i="3"/>
  <c r="G413" i="3"/>
  <c r="AG413" i="3"/>
  <c r="F413" i="3" l="1"/>
  <c r="I413" i="3"/>
  <c r="J413" i="3"/>
  <c r="AD413" i="3" s="1"/>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C443" i="3"/>
  <c r="AA443" i="3"/>
  <c r="T443" i="3" l="1"/>
  <c r="D443" i="3" s="1"/>
  <c r="E443" i="3" l="1"/>
  <c r="H443" i="3" s="1"/>
  <c r="K443" i="3" s="1"/>
  <c r="AE443" i="3" s="1"/>
  <c r="G443" i="3"/>
  <c r="AG443" i="3"/>
  <c r="AH443" i="3"/>
  <c r="F443" i="3" l="1"/>
  <c r="V443" i="3"/>
  <c r="A444" i="3"/>
  <c r="B444" i="3" s="1"/>
  <c r="I443" i="3"/>
  <c r="J443" i="3"/>
  <c r="AD443" i="3" s="1"/>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C445" i="3"/>
  <c r="T445" i="3" l="1"/>
  <c r="U444" i="3"/>
  <c r="Y443" i="3"/>
  <c r="D445" i="3" l="1"/>
  <c r="G445" i="3" s="1"/>
  <c r="AG445" i="3"/>
  <c r="E445" i="3"/>
  <c r="H445" i="3" s="1"/>
  <c r="AH445" i="3"/>
  <c r="K445" i="3" l="1"/>
  <c r="AE445" i="3" s="1"/>
  <c r="I445" i="3"/>
  <c r="J445" i="3"/>
  <c r="AD445" i="3" s="1"/>
  <c r="M445" i="3"/>
  <c r="N445" i="3" s="1"/>
  <c r="F445" i="3"/>
  <c r="L445" i="3" l="1"/>
  <c r="V445" i="3"/>
  <c r="W445" i="3" s="1"/>
  <c r="A446" i="3"/>
  <c r="B446" i="3" s="1"/>
  <c r="AC446" i="3" l="1"/>
  <c r="P446" i="3"/>
  <c r="Q446" i="3" s="1"/>
  <c r="R446" i="3" s="1"/>
  <c r="S446" i="3" s="1"/>
  <c r="Z446" i="3"/>
  <c r="AA446" i="3"/>
  <c r="U445" i="3"/>
  <c r="Y444" i="3"/>
  <c r="T446" i="3" l="1"/>
  <c r="D446" i="3" s="1"/>
  <c r="AG446" i="3" l="1"/>
  <c r="G446" i="3"/>
  <c r="E446" i="3"/>
  <c r="H446" i="3" s="1"/>
  <c r="AH446" i="3"/>
  <c r="K446" i="3" l="1"/>
  <c r="AE446" i="3" s="1"/>
  <c r="F446" i="3"/>
  <c r="I446" i="3"/>
  <c r="J446" i="3"/>
  <c r="AD446" i="3" s="1"/>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AG476" i="3" l="1"/>
  <c r="Y474"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AD542" i="3" s="1"/>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P592" i="3"/>
  <c r="Q592" i="3" s="1"/>
  <c r="R592" i="3" s="1"/>
  <c r="S592" i="3" s="1"/>
  <c r="U591" i="3" l="1"/>
  <c r="Y590" i="3"/>
  <c r="T592" i="3"/>
  <c r="D592" i="3" l="1"/>
  <c r="G592" i="3" s="1"/>
  <c r="AH592" i="3"/>
  <c r="AG592" i="3"/>
  <c r="E592" i="3"/>
  <c r="H592" i="3" s="1"/>
  <c r="K592" i="3" s="1"/>
  <c r="AE592" i="3" s="1"/>
  <c r="F592" i="3" l="1"/>
  <c r="I592" i="3"/>
  <c r="J592" i="3"/>
  <c r="AD592" i="3" s="1"/>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C612" i="3"/>
  <c r="AA612" i="3"/>
  <c r="T612" i="3" l="1"/>
  <c r="L611" i="3"/>
  <c r="U611" i="3" l="1"/>
  <c r="E612" i="3" s="1"/>
  <c r="H612" i="3" s="1"/>
  <c r="AH612" i="3"/>
  <c r="AG612" i="3"/>
  <c r="Y610" i="3"/>
  <c r="D612" i="3" l="1"/>
  <c r="G612" i="3" s="1"/>
  <c r="K612" i="3"/>
  <c r="AE612" i="3" s="1"/>
  <c r="F612" i="3" l="1"/>
  <c r="V612" i="3"/>
  <c r="A613" i="3"/>
  <c r="B613" i="3" s="1"/>
  <c r="I612" i="3"/>
  <c r="J612" i="3"/>
  <c r="AD612" i="3" s="1"/>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T622" i="3" l="1"/>
  <c r="AG622" i="3" s="1"/>
  <c r="D622" i="3" l="1"/>
  <c r="E622" i="3"/>
  <c r="H622" i="3" s="1"/>
  <c r="K622" i="3" s="1"/>
  <c r="AE622" i="3" s="1"/>
  <c r="AH622" i="3"/>
  <c r="F622" i="3" l="1"/>
  <c r="G622" i="3"/>
  <c r="I622" i="3" s="1"/>
  <c r="V622" i="3"/>
  <c r="A623" i="3"/>
  <c r="B623" i="3" s="1"/>
  <c r="M622" i="3" l="1"/>
  <c r="N622" i="3" s="1"/>
  <c r="J622" i="3"/>
  <c r="W622" i="3"/>
  <c r="P623" i="3"/>
  <c r="Q623" i="3" s="1"/>
  <c r="R623" i="3" s="1"/>
  <c r="S623" i="3" s="1"/>
  <c r="Z623" i="3"/>
  <c r="AD623" i="3"/>
  <c r="AA623" i="3"/>
  <c r="AC623" i="3"/>
  <c r="L622" i="3" l="1"/>
  <c r="U622" i="3" s="1"/>
  <c r="AD622" i="3"/>
  <c r="T623" i="3"/>
  <c r="Y621" i="3" l="1"/>
  <c r="D623" i="3"/>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P642" i="3"/>
  <c r="Q642" i="3" s="1"/>
  <c r="R642" i="3" s="1"/>
  <c r="S642" i="3" s="1"/>
  <c r="AC642" i="3"/>
  <c r="AA642" i="3"/>
  <c r="T642" i="3" l="1"/>
  <c r="L641" i="3"/>
  <c r="U641" i="3" l="1"/>
  <c r="D642" i="3" s="1"/>
  <c r="AG642" i="3"/>
  <c r="AH642" i="3"/>
  <c r="Y640" i="3"/>
  <c r="E642" i="3" l="1"/>
  <c r="H642" i="3" s="1"/>
  <c r="K642" i="3" s="1"/>
  <c r="AE642" i="3" s="1"/>
  <c r="G642" i="3"/>
  <c r="F642" i="3" l="1"/>
  <c r="I642" i="3"/>
  <c r="J642" i="3"/>
  <c r="AD642" i="3" s="1"/>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U651" i="3" l="1"/>
  <c r="Y650" i="3"/>
  <c r="T652" i="3"/>
  <c r="E652" i="3" l="1"/>
  <c r="H652" i="3" s="1"/>
  <c r="K652" i="3" s="1"/>
  <c r="AE652" i="3" s="1"/>
  <c r="AH652" i="3"/>
  <c r="AG652" i="3"/>
  <c r="D652" i="3"/>
  <c r="G652" i="3" s="1"/>
  <c r="F652" i="3" l="1"/>
  <c r="V652" i="3"/>
  <c r="A653" i="3"/>
  <c r="B653" i="3" s="1"/>
  <c r="I652" i="3"/>
  <c r="J652" i="3"/>
  <c r="AD652" i="3" s="1"/>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A662" i="3"/>
  <c r="AC662" i="3"/>
  <c r="T662" i="3" l="1"/>
  <c r="L661" i="3"/>
  <c r="AH662" i="3" l="1"/>
  <c r="AG662" i="3"/>
  <c r="U661" i="3"/>
  <c r="E662" i="3" s="1"/>
  <c r="H662" i="3" s="1"/>
  <c r="Y660" i="3"/>
  <c r="D662" i="3" l="1"/>
  <c r="F662" i="3" s="1"/>
  <c r="K662" i="3"/>
  <c r="AE662" i="3" s="1"/>
  <c r="G662" i="3" l="1"/>
  <c r="I662" i="3" s="1"/>
  <c r="V662" i="3"/>
  <c r="A663" i="3"/>
  <c r="B663" i="3" s="1"/>
  <c r="J662" i="3" l="1"/>
  <c r="M662" i="3"/>
  <c r="N662" i="3" s="1"/>
  <c r="W662" i="3"/>
  <c r="AA663" i="3"/>
  <c r="Z663" i="3"/>
  <c r="P663" i="3"/>
  <c r="Q663" i="3" s="1"/>
  <c r="R663" i="3" s="1"/>
  <c r="S663" i="3" s="1"/>
  <c r="AC663" i="3"/>
  <c r="AD663" i="3"/>
  <c r="L662" i="3" l="1"/>
  <c r="U662" i="3" s="1"/>
  <c r="AD662" i="3"/>
  <c r="T663" i="3"/>
  <c r="Y661" i="3" l="1"/>
  <c r="E663" i="3"/>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<sst xmlns="http://schemas.openxmlformats.org/spreadsheetml/2006/main" count="1735" uniqueCount="576">
  <si>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</si>
  <si>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</si>
  <si>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</si>
  <si>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</si>
  <si>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</si>
  <si>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</si>
  <si>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</si>
  <si>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</si>
  <si>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</si>
  <si>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</si>
  <si>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</si>
  <si>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</si>
  <si>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</si>
  <si>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</si>
  <si>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</si>
  <si>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</si>
  <si>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</si>
  <si>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</si>
  <si>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</si>
  <si>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</si>
  <si>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</si>
  <si>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</si>
  <si>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</si>
  <si>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</si>
  <si>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</si>
  <si>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</si>
  <si>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</si>
  <si>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</si>
  <si>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</si>
  <si>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</si>
  <si>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</si>
  <si>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</si>
  <si>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</si>
  <si>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</si>
  <si>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</si>
  <si>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</si>
  <si>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</si>
  <si>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</si>
  <si>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</si>
  <si>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</si>
  <si>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</si>
  <si>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</si>
  <si>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</si>
  <si>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</si>
  <si>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</si>
  <si>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</si>
  <si>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</si>
  <si>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</si>
  <si>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</si>
  <si>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</si>
  <si>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</si>
  <si>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</si>
  <si>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</si>
  <si>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</si>
  <si>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</si>
  <si>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</si>
  <si>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</si>
  <si>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</si>
  <si>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</si>
  <si>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</si>
  <si>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</si>
  <si>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</si>
  <si>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</si>
  <si>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</si>
  <si>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</si>
  <si>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</si>
  <si>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</si>
  <si>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</si>
  <si>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</si>
  <si>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</si>
  <si>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</si>
  <si>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</si>
  <si>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</si>
  <si>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</si>
  <si>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</si>
  <si>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</si>
  <si>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</si>
  <si>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</si>
  <si>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</si>
  <si>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</si>
  <si>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</si>
  <si>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</si>
  <si>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</si>
  <si>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</si>
  <si>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</si>
  <si>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</si>
  <si>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</si>
  <si>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</si>
  <si>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</si>
  <si>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</si>
  <si>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</si>
  <si>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</si>
  <si>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</si>
  <si>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</si>
  <si>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</si>
  <si>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</si>
  <si>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</si>
  <si>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</si>
  <si>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</si>
  <si>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</si>
  <si>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</si>
  <si>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</si>
  <si>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</si>
  <si>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</si>
  <si>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</si>
  <si>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</si>
  <si>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</si>
  <si>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</si>
  <si>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</si>
  <si>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</si>
  <si>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</si>
  <si>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</si>
  <si>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</si>
  <si>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</si>
  <si>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</si>
  <si>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</si>
  <si>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</si>
  <si>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</si>
  <si>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</si>
  <si>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</si>
  <si>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</si>
  <si>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</si>
  <si>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</si>
  <si>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</si>
  <si>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</si>
  <si>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</si>
  <si>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</si>
  <si>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</si>
  <si>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</si>
  <si>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</si>
  <si>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</si>
  <si>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</si>
  <si>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</si>
  <si>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</si>
  <si>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</si>
  <si>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</si>
  <si>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</si>
  <si>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</si>
  <si>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</si>
  <si>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</si>
  <si>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</si>
  <si>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</si>
  <si>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</si>
  <si>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</si>
  <si>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</si>
  <si>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</si>
  <si>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</si>
  <si>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</si>
  <si>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</si>
  <si>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</si>
  <si>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</si>
  <si>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</si>
  <si>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</si>
  <si>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</si>
  <si>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</si>
  <si>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</si>
  <si>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</si>
  <si>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</si>
  <si>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</si>
  <si>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</si>
  <si>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</si>
  <si>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</si>
  <si>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</si>
  <si>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</si>
  <si>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</si>
  <si>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</si>
  <si>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</si>
  <si>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</si>
  <si>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</si>
  <si>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</si>
  <si>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</si>
  <si>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</si>
  <si>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</si>
  <si>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</si>
  <si>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</si>
  <si>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</si>
  <si>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</si>
  <si>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</si>
  <si>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</si>
  <si>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</si>
  <si>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</si>
  <si>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</si>
  <si>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</si>
  <si>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</si>
  <si>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</si>
  <si>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</si>
  <si>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</si>
  <si>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</si>
  <si>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</si>
  <si>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</si>
  <si>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</si>
  <si>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</si>
  <si>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</si>
  <si>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</si>
  <si>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</si>
  <si>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</si>
  <si>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</si>
  <si>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</si>
  <si>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</si>
  <si>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</si>
  <si>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</si>
  <si>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</si>
  <si>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</si>
  <si>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</si>
  <si>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</si>
  <si>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</si>
  <si>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</si>
  <si>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</si>
  <si>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</si>
  <si>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</si>
  <si>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</si>
  <si>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</si>
  <si>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</si>
  <si>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</si>
  <si>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</si>
  <si>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</si>
  <si>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</si>
  <si>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</si>
  <si>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</si>
  <si>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</si>
  <si>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</si>
  <si>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</si>
  <si>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</si>
  <si>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</si>
  <si>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</si>
  <si>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</si>
  <si>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</si>
  <si>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</si>
  <si>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</si>
  <si>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</si>
  <si>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</si>
  <si>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</si>
  <si>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</si>
  <si>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</si>
  <si>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</si>
  <si>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</si>
  <si>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</si>
  <si>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</si>
  <si>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</si>
  <si>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</si>
  <si>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</si>
  <si>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</si>
  <si>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</si>
  <si>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</si>
  <si>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</si>
  <si>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</si>
  <si>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</si>
  <si>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</si>
  <si>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</si>
  <si>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</si>
  <si>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</si>
  <si>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</si>
  <si>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</si>
  <si>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</si>
  <si>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</si>
  <si>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</si>
  <si>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</si>
  <si>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</si>
  <si>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</si>
  <si>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</si>
  <si>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</si>
  <si>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</si>
  <si>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</si>
  <si>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</si>
  <si>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</si>
  <si>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</si>
  <si>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</si>
  <si>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</si>
  <si>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</si>
  <si>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</si>
  <si>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</si>
  <si>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</si>
  <si>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</si>
  <si>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</si>
  <si>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</si>
  <si>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</si>
  <si>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</si>
  <si>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</si>
  <si>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</si>
  <si>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</si>
  <si>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</si>
  <si>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</si>
  <si>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</si>
  <si>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</si>
  <si>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</si>
  <si>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</si>
  <si>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</si>
  <si>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</si>
  <si>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</si>
  <si>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</si>
  <si>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</si>
  <si>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</si>
  <si>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</si>
  <si>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</si>
  <si>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</si>
  <si>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</si>
  <si>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</si>
  <si>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</si>
  <si>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</si>
  <si>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</si>
  <si>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</si>
  <si>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</si>
  <si>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</si>
  <si>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</si>
  <si>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</si>
  <si>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</si>
  <si>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</si>
  <si>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</si>
  <si>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</si>
  <si>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</si>
  <si>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</si>
  <si>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</si>
  <si>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</si>
  <si>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</si>
  <si>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</si>
  <si>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</si>
  <si>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</si>
  <si>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</si>
  <si>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</si>
  <si>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</si>
  <si>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</si>
  <si>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</si>
  <si>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</si>
  <si>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</si>
  <si>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</si>
  <si>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</si>
  <si>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</si>
  <si>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</si>
  <si>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</si>
  <si>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</si>
  <si>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</si>
  <si>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</si>
  <si>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</si>
  <si>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</si>
  <si>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</si>
  <si>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</si>
  <si>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</si>
  <si>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</si>
  <si>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</si>
  <si>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</si>
  <si>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</si>
  <si>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</si>
  <si>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</si>
  <si>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</si>
  <si>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</si>
  <si>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</si>
  <si>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</si>
  <si>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</si>
  <si>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</si>
  <si>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</si>
  <si>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</si>
  <si>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</si>
  <si>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</si>
  <si>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</si>
  <si>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</si>
  <si>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</si>
  <si>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</si>
  <si>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</si>
  <si>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</si>
  <si>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</si>
  <si>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</si>
  <si>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</si>
  <si>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</si>
  <si>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</si>
  <si>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</si>
  <si>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</si>
  <si>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</si>
  <si>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</si>
  <si>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</si>
  <si>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</si>
  <si>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</si>
  <si>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</si>
  <si>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</si>
  <si>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</si>
  <si>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</si>
  <si>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</si>
  <si>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</si>
  <si>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</si>
  <si>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</si>
  <si>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</si>
  <si>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</si>
  <si>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</si>
  <si>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</si>
  <si>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</si>
  <si>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</si>
  <si>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</si>
  <si>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</si>
  <si>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</si>
  <si>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</si>
  <si>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</si>
  <si>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</si>
  <si>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</si>
  <si>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</si>
  <si>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</si>
  <si>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</si>
  <si>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</si>
  <si>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</si>
  <si>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</si>
  <si>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</si>
  <si>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</si>
  <si>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</si>
  <si>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</si>
  <si>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</si>
  <si>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</si>
  <si>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</si>
  <si>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</si>
  <si>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</si>
  <si>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</si>
  <si>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</si>
  <si>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</si>
  <si>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</si>
  <si>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</si>
  <si>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</si>
  <si>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</si>
  <si>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</si>
  <si>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</si>
  <si>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</si>
  <si>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</si>
  <si>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</si>
  <si>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</si>
  <si>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</si>
  <si>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</si>
  <si>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</si>
  <si>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</si>
  <si>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</si>
  <si>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</si>
  <si>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</si>
  <si>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</si>
  <si>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</si>
  <si>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</si>
  <si>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</si>
  <si>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</si>
  <si>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</si>
  <si>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</si>
  <si>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</si>
  <si>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</si>
  <si>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</si>
  <si>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</si>
  <si>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</si>
  <si>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</si>
  <si>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</si>
  <si>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</si>
  <si>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</si>
  <si>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</si>
  <si>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</si>
  <si>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</si>
  <si>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</si>
  <si>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</si>
  <si>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</si>
  <si>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</si>
  <si>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</si>
  <si>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</si>
  <si>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</si>
  <si>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</si>
  <si>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</si>
  <si>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</si>
  <si>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</si>
  <si>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</si>
  <si>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</si>
  <si>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</si>
  <si>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</si>
  <si>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</si>
  <si>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</si>
  <si>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</si>
  <si>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</si>
  <si>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</si>
  <si>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</si>
  <si>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</si>
  <si>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</si>
  <si>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</si>
  <si>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</si>
  <si>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</si>
  <si>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</si>
  <si>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</si>
  <si>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</si>
  <si>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</si>
  <si>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</si>
  <si>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</si>
  <si>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</si>
  <si>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</si>
  <si>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</si>
  <si>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</si>
  <si>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</si>
  <si>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</si>
  <si>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</si>
  <si>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</si>
  <si>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</si>
  <si>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</si>
  <si>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</si>
  <si>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</si>
  <si>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</si>
  <si>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</si>
  <si>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</si>
  <si>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</si>
  <si>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</si>
  <si>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</si>
  <si>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</si>
  <si>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</si>
  <si>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</si>
  <si>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</si>
  <si>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</si>
  <si>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</si>
  <si>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</si>
  <si>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</si>
  <si>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</si>
  <si>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</si>
  <si>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</si>
  <si>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</si>
  <si>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</si>
  <si>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</si>
  <si>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</si>
  <si>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</si>
  <si>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</si>
  <si>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</si>
  <si>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</si>
  <si>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</si>
  <si>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</si>
  <si>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</si>
  <si>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</si>
  <si>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</si>
  <si>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</si>
  <si>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</si>
  <si>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</si>
  <si>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</si>
  <si>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</si>
  <si>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</si>
  <si>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</si>
  <si>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</si>
  <si>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</si>
  <si>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</si>
  <si>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</si>
  <si>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</si>
  <si>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</si>
  <si>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</si>
  <si>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</si>
  <si>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</si>
  <si>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</si>
  <si>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</si>
  <si>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</si>
  <si>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</si>
  <si>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</si>
  <si>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</si>
  <si>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</si>
  <si>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</si>
  <si>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</si>
  <si>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</si>
  <si>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</si>
  <si>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</si>
  <si>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</si>
  <si>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</si>
  <si>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</si>
  <si>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</si>
  <si>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</si>
  <si>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</si>
  <si>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</si>
  <si>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</si>
  <si>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</si>
  <si>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</si>
  <si>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</si>
  <si>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</si>
  <si>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</si>
  <si>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</si>
  <si>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</si>
  <si>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</si>
  <si>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</si>
  <si>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</si>
  <si>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</si>
  <si>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</si>
  <si>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</si>
  <si>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</si>
  <si>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</si>
  <si>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OpenRocket</t>
  </si>
  <si>
    <t>MS</t>
  </si>
  <si>
    <t>Cnalpha</t>
  </si>
  <si>
    <t>Fusée expérimentale.</t>
  </si>
  <si>
    <t>SP02-Beta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</si>
</sst>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-1227</c:v>
                </c:pt>
                <c:pt idx="7">
                  <c:v>-1227</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-1007</c:v>
                </c:pt>
                <c:pt idx="1">
                  <c:v>-1127</c:v>
                </c:pt>
                <c:pt idx="2">
                  <c:v>-1207</c:v>
                </c:pt>
                <c:pt idx="3">
                  <c:v>-1177</c:v>
                </c:pt>
                <c:pt idx="4">
                  <c:v>-1007</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-1227</c:v>
                </c:pt>
                <c:pt idx="7">
                  <c:v>-1227</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-1007</c:v>
                </c:pt>
                <c:pt idx="1">
                  <c:v>-1127</c:v>
                </c:pt>
                <c:pt idx="2">
                  <c:v>-1207</c:v>
                </c:pt>
                <c:pt idx="3">
                  <c:v>-1177</c:v>
                </c:pt>
                <c:pt idx="4">
                  <c:v>-1007</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-775.90557620817845</c:v>
                </c:pt>
                <c:pt idx="1">
                  <c:v>-771.21525423728815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-970.67497030075822</c:v>
                </c:pt>
                <c:pt idx="1">
                  <c:v>-970.67497030075822</c:v>
                </c:pt>
                <c:pt idx="2">
                  <c:v>-970.67497030075822</c:v>
                </c:pt>
                <c:pt idx="3">
                  <c:v>-970.67497030075822</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409</c:v>
                </c:pt>
                <c:pt idx="1">
                  <c:v>-409</c:v>
                </c:pt>
              </c:numCache>
            </c:numRef>
          </c:xVal>
          <c:yVal>
            <c:numRef>
              <c:f>Stabilito!$C$168:$C$169</c:f>
              <c:numCache>
                <c:formatCode>0</c:formatCode>
                <c:ptCount val="2"/>
                <c:pt idx="0">
                  <c:v>-1239.27</c:v>
                </c:pt>
                <c:pt idx="1">
                  <c:v>-1239.27</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-12</c:v>
                </c:pt>
                <c:pt idx="1">
                  <c:v>12</c:v>
                </c:pt>
                <c:pt idx="2">
                  <c:v>12</c:v>
                </c:pt>
                <c:pt idx="3">
                  <c:v>-12</c:v>
                </c:pt>
                <c:pt idx="4">
                  <c:v>-12</c:v>
                </c:pt>
              </c:numCache>
            </c:numRef>
          </c:xVal>
          <c:yVal>
            <c:numRef>
              <c:f>Stabilito!$C$170:$C$174</c:f>
              <c:numCache>
                <c:formatCode>0</c:formatCode>
                <c:ptCount val="5"/>
                <c:pt idx="0">
                  <c:v>-1065.2</c:v>
                </c:pt>
                <c:pt idx="1">
                  <c:v>-1065.2</c:v>
                </c:pt>
                <c:pt idx="2">
                  <c:v>-1198.2</c:v>
                </c:pt>
                <c:pt idx="3">
                  <c:v>-1198.2</c:v>
                </c:pt>
                <c:pt idx="4">
                  <c:v>-1065.2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-1247.9000000000001</c:v>
                </c:pt>
                <c:pt idx="1">
                  <c:v>-1247.9000000000001</c:v>
                </c:pt>
                <c:pt idx="2">
                  <c:v>-1247.9000000000001</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-187.9</c:v>
                </c:pt>
                <c:pt idx="1">
                  <c:v>-187.9</c:v>
                </c:pt>
                <c:pt idx="2">
                  <c:v>-187.9</c:v>
                </c:pt>
              </c:numCache>
            </c:numRef>
          </c:xVal>
          <c:yVal>
            <c:numRef>
              <c:f>Stabilito!$C$143:$C$145</c:f>
              <c:numCache>
                <c:formatCode>0</c:formatCode>
                <c:ptCount val="3"/>
                <c:pt idx="0">
                  <c:v>-1007</c:v>
                </c:pt>
                <c:pt idx="1">
                  <c:v>-1067</c:v>
                </c:pt>
                <c:pt idx="2">
                  <c:v>-1127</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-208.35</c:v>
                </c:pt>
                <c:pt idx="1">
                  <c:v>-208.35</c:v>
                </c:pt>
                <c:pt idx="2">
                  <c:v>-208.35</c:v>
                </c:pt>
              </c:numCache>
            </c:numRef>
          </c:xVal>
          <c:yVal>
            <c:numRef>
              <c:f>Stabilito!$C$146:$C$148</c:f>
              <c:numCache>
                <c:formatCode>0</c:formatCode>
                <c:ptCount val="3"/>
                <c:pt idx="0">
                  <c:v>-1127</c:v>
                </c:pt>
                <c:pt idx="1">
                  <c:v>-1167</c:v>
                </c:pt>
                <c:pt idx="2">
                  <c:v>-1207</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208.35</c:v>
                </c:pt>
                <c:pt idx="1">
                  <c:v>208.35</c:v>
                </c:pt>
                <c:pt idx="2">
                  <c:v>208.35</c:v>
                </c:pt>
              </c:numCache>
            </c:numRef>
          </c:xVal>
          <c:yVal>
            <c:numRef>
              <c:f>Stabilito!$C$140:$C$142</c:f>
              <c:numCache>
                <c:formatCode>0</c:formatCode>
                <c:ptCount val="3"/>
                <c:pt idx="0">
                  <c:v>-1007</c:v>
                </c:pt>
                <c:pt idx="1">
                  <c:v>-1092</c:v>
                </c:pt>
                <c:pt idx="2">
                  <c:v>-1177</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-208.35</c:v>
                </c:pt>
                <c:pt idx="1">
                  <c:v>-208.35</c:v>
                </c:pt>
                <c:pt idx="2">
                  <c:v>-208.35</c:v>
                </c:pt>
              </c:numCache>
            </c:numRef>
          </c:xVal>
          <c:yVal>
            <c:numRef>
              <c:f>Stabilito!$C$155:$C$157</c:f>
              <c:numCache>
                <c:formatCode>0</c:formatCode>
                <c:ptCount val="3"/>
                <c:pt idx="0">
                  <c:v>-773.56041522273335</c:v>
                </c:pt>
                <c:pt idx="1">
                  <c:v>-872.11769276174573</c:v>
                </c:pt>
                <c:pt idx="2">
                  <c:v>-970.67497030075822</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2.3186832630069021</c:v>
                </c:pt>
                <c:pt idx="1">
                  <c:v>2.3186832630069021</c:v>
                </c:pt>
                <c:pt idx="2">
                  <c:v>2.3745204293270246</c:v>
                </c:pt>
                <c:pt idx="3">
                  <c:v>2.3745204293270246</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2.3745204293270246</c:v>
                </c:pt>
                <c:pt idx="1">
                  <c:v>2.3186832630069021</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2-5321-498C-81FE-E91675A8766E}"/>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1340.0523356337403</c:v>
                </c:pt>
              </c:numCache>
            </c:numRef>
          </c:xVal>
          <c:yVal>
            <c:numRef>
              <c:f>Trajecto!$C$121</c:f>
              <c:numCache>
                <c:formatCode>0</c:formatCode>
                <c:ptCount val="1"/>
                <c:pt idx="0">
                  <c:v>1340.0523356337403</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146.80549924707225</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186.78610803275723</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223.35645214279705</c:v>
                </c:pt>
                <c:pt idx="205">
                  <c:v>#N/A</c:v>
                </c:pt>
                <c:pt idx="206">
                  <c:v>#N/A</c:v>
                </c:pt>
                <c:pt idx="207">
                  <c:v>#N/A</c:v>
                </c:pt>
                <c:pt idx="208">
                  <c:v>#N/A</c:v>
                </c:pt>
                <c:pt idx="209">
                  <c:v>#N/A</c:v>
                </c:pt>
                <c:pt idx="210">
                  <c:v>#N/A</c:v>
                </c:pt>
                <c:pt idx="211">
                  <c:v>#N/A</c:v>
                </c:pt>
                <c:pt idx="212">
                  <c:v>#N/A</c:v>
                </c:pt>
                <c:pt idx="213">
                  <c:v>#N/A</c:v>
                </c:pt>
                <c:pt idx="214">
                  <c:v>256.91367400506874</c:v>
                </c:pt>
                <c:pt idx="215">
                  <c:v>#N/A</c:v>
                </c:pt>
                <c:pt idx="216">
                  <c:v>#N/A</c:v>
                </c:pt>
                <c:pt idx="217">
                  <c:v>#N/A</c:v>
                </c:pt>
                <c:pt idx="218">
                  <c:v>#N/A</c:v>
                </c:pt>
                <c:pt idx="219">
                  <c:v>#N/A</c:v>
                </c:pt>
                <c:pt idx="220">
                  <c:v>#N/A</c:v>
                </c:pt>
                <c:pt idx="221">
                  <c:v>#N/A</c:v>
                </c:pt>
                <c:pt idx="222">
                  <c:v>#N/A</c:v>
                </c:pt>
                <c:pt idx="223">
                  <c:v>#N/A</c:v>
                </c:pt>
                <c:pt idx="224">
                  <c:v>288.131971537646</c:v>
                </c:pt>
                <c:pt idx="225">
                  <c:v>#N/A</c:v>
                </c:pt>
                <c:pt idx="226">
                  <c:v>#N/A</c:v>
                </c:pt>
                <c:pt idx="227">
                  <c:v>#N/A</c:v>
                </c:pt>
                <c:pt idx="228">
                  <c:v>#N/A</c:v>
                </c:pt>
                <c:pt idx="229">
                  <c:v>#N/A</c:v>
                </c:pt>
                <c:pt idx="230">
                  <c:v>#N/A</c:v>
                </c:pt>
                <c:pt idx="231">
                  <c:v>#N/A</c:v>
                </c:pt>
                <c:pt idx="232">
                  <c:v>#N/A</c:v>
                </c:pt>
                <c:pt idx="233">
                  <c:v>#N/A</c:v>
                </c:pt>
                <c:pt idx="234">
                  <c:v>317.51544157037245</c:v>
                </c:pt>
                <c:pt idx="235">
                  <c:v>#N/A</c:v>
                </c:pt>
                <c:pt idx="236">
                  <c:v>#N/A</c:v>
                </c:pt>
                <c:pt idx="237">
                  <c:v>#N/A</c:v>
                </c:pt>
                <c:pt idx="238">
                  <c:v>#N/A</c:v>
                </c:pt>
                <c:pt idx="239">
                  <c:v>#N/A</c:v>
                </c:pt>
                <c:pt idx="240">
                  <c:v>#N/A</c:v>
                </c:pt>
                <c:pt idx="241">
                  <c:v>#N/A</c:v>
                </c:pt>
                <c:pt idx="242">
                  <c:v>#N/A</c:v>
                </c:pt>
                <c:pt idx="243">
                  <c:v>#N/A</c:v>
                </c:pt>
                <c:pt idx="244">
                  <c:v>345.44949216070063</c:v>
                </c:pt>
                <c:pt idx="245">
                  <c:v>#N/A</c:v>
                </c:pt>
                <c:pt idx="246">
                  <c:v>#N/A</c:v>
                </c:pt>
                <c:pt idx="247">
                  <c:v>#N/A</c:v>
                </c:pt>
                <c:pt idx="248">
                  <c:v>#N/A</c:v>
                </c:pt>
                <c:pt idx="249">
                  <c:v>#N/A</c:v>
                </c:pt>
                <c:pt idx="250">
                  <c:v>#N/A</c:v>
                </c:pt>
                <c:pt idx="251">
                  <c:v>#N/A</c:v>
                </c:pt>
                <c:pt idx="252">
                  <c:v>#N/A</c:v>
                </c:pt>
                <c:pt idx="253">
                  <c:v>#N/A</c:v>
                </c:pt>
                <c:pt idx="254">
                  <c:v>372.23721430063398</c:v>
                </c:pt>
                <c:pt idx="255">
                  <c:v>#N/A</c:v>
                </c:pt>
                <c:pt idx="256">
                  <c:v>#N/A</c:v>
                </c:pt>
                <c:pt idx="257">
                  <c:v>#N/A</c:v>
                </c:pt>
                <c:pt idx="258">
                  <c:v>#N/A</c:v>
                </c:pt>
                <c:pt idx="259">
                  <c:v>#N/A</c:v>
                </c:pt>
                <c:pt idx="260">
                  <c:v>#N/A</c:v>
                </c:pt>
                <c:pt idx="261">
                  <c:v>#N/A</c:v>
                </c:pt>
                <c:pt idx="262">
                  <c:v>#N/A</c:v>
                </c:pt>
                <c:pt idx="263">
                  <c:v>#N/A</c:v>
                </c:pt>
                <c:pt idx="264">
                  <c:v>398.12171901069127</c:v>
                </c:pt>
                <c:pt idx="265">
                  <c:v>#N/A</c:v>
                </c:pt>
                <c:pt idx="266">
                  <c:v>#N/A</c:v>
                </c:pt>
                <c:pt idx="267">
                  <c:v>#N/A</c:v>
                </c:pt>
                <c:pt idx="268">
                  <c:v>#N/A</c:v>
                </c:pt>
                <c:pt idx="269">
                  <c:v>#N/A</c:v>
                </c:pt>
                <c:pt idx="270">
                  <c:v>#N/A</c:v>
                </c:pt>
                <c:pt idx="271">
                  <c:v>#N/A</c:v>
                </c:pt>
                <c:pt idx="272">
                  <c:v>#N/A</c:v>
                </c:pt>
                <c:pt idx="273">
                  <c:v>#N/A</c:v>
                </c:pt>
                <c:pt idx="274">
                  <c:v>423.29892825749715</c:v>
                </c:pt>
                <c:pt idx="275">
                  <c:v>#N/A</c:v>
                </c:pt>
                <c:pt idx="276">
                  <c:v>#N/A</c:v>
                </c:pt>
                <c:pt idx="277">
                  <c:v>#N/A</c:v>
                </c:pt>
                <c:pt idx="278">
                  <c:v>#N/A</c:v>
                </c:pt>
                <c:pt idx="279">
                  <c:v>#N/A</c:v>
                </c:pt>
                <c:pt idx="280">
                  <c:v>#N/A</c:v>
                </c:pt>
                <c:pt idx="281">
                  <c:v>#N/A</c:v>
                </c:pt>
                <c:pt idx="282">
                  <c:v>#N/A</c:v>
                </c:pt>
                <c:pt idx="283">
                  <c:v>#N/A</c:v>
                </c:pt>
                <c:pt idx="284">
                  <c:v>447.92207959462155</c:v>
                </c:pt>
                <c:pt idx="285">
                  <c:v>#N/A</c:v>
                </c:pt>
                <c:pt idx="286">
                  <c:v>#N/A</c:v>
                </c:pt>
                <c:pt idx="287">
                  <c:v>#N/A</c:v>
                </c:pt>
                <c:pt idx="288">
                  <c:v>#N/A</c:v>
                </c:pt>
                <c:pt idx="289">
                  <c:v>#N/A</c:v>
                </c:pt>
                <c:pt idx="290">
                  <c:v>#N/A</c:v>
                </c:pt>
                <c:pt idx="291">
                  <c:v>#N/A</c:v>
                </c:pt>
                <c:pt idx="292">
                  <c:v>#N/A</c:v>
                </c:pt>
                <c:pt idx="293">
                  <c:v>#N/A</c:v>
                </c:pt>
                <c:pt idx="294">
                  <c:v>472.09721716549581</c:v>
                </c:pt>
                <c:pt idx="295">
                  <c:v>#N/A</c:v>
                </c:pt>
                <c:pt idx="296">
                  <c:v>#N/A</c:v>
                </c:pt>
                <c:pt idx="297">
                  <c:v>#N/A</c:v>
                </c:pt>
                <c:pt idx="298">
                  <c:v>#N/A</c:v>
                </c:pt>
                <c:pt idx="299">
                  <c:v>#N/A</c:v>
                </c:pt>
                <c:pt idx="300">
                  <c:v>#N/A</c:v>
                </c:pt>
                <c:pt idx="301">
                  <c:v>#N/A</c:v>
                </c:pt>
                <c:pt idx="302">
                  <c:v>#N/A</c:v>
                </c:pt>
                <c:pt idx="303">
                  <c:v>#N/A</c:v>
                </c:pt>
                <c:pt idx="304">
                  <c:v>495.87187195328221</c:v>
                </c:pt>
                <c:pt idx="305">
                  <c:v>#N/A</c:v>
                </c:pt>
                <c:pt idx="306">
                  <c:v>#N/A</c:v>
                </c:pt>
                <c:pt idx="307">
                  <c:v>#N/A</c:v>
                </c:pt>
                <c:pt idx="308">
                  <c:v>#N/A</c:v>
                </c:pt>
                <c:pt idx="309">
                  <c:v>#N/A</c:v>
                </c:pt>
                <c:pt idx="310">
                  <c:v>#N/A</c:v>
                </c:pt>
                <c:pt idx="311">
                  <c:v>#N/A</c:v>
                </c:pt>
                <c:pt idx="312">
                  <c:v>#N/A</c:v>
                </c:pt>
                <c:pt idx="313">
                  <c:v>#N/A</c:v>
                </c:pt>
                <c:pt idx="314">
                  <c:v>519.23069709968809</c:v>
                </c:pt>
                <c:pt idx="315">
                  <c:v>#N/A</c:v>
                </c:pt>
                <c:pt idx="316">
                  <c:v>#N/A</c:v>
                </c:pt>
                <c:pt idx="317">
                  <c:v>#N/A</c:v>
                </c:pt>
                <c:pt idx="318">
                  <c:v>#N/A</c:v>
                </c:pt>
                <c:pt idx="319">
                  <c:v>#N/A</c:v>
                </c:pt>
                <c:pt idx="320">
                  <c:v>#N/A</c:v>
                </c:pt>
                <c:pt idx="321">
                  <c:v>#N/A</c:v>
                </c:pt>
                <c:pt idx="322">
                  <c:v>#N/A</c:v>
                </c:pt>
                <c:pt idx="323">
                  <c:v>#N/A</c:v>
                </c:pt>
                <c:pt idx="324">
                  <c:v>542.11064318896831</c:v>
                </c:pt>
                <c:pt idx="325">
                  <c:v>#N/A</c:v>
                </c:pt>
                <c:pt idx="326">
                  <c:v>#N/A</c:v>
                </c:pt>
                <c:pt idx="327">
                  <c:v>#N/A</c:v>
                </c:pt>
                <c:pt idx="328">
                  <c:v>#N/A</c:v>
                </c:pt>
                <c:pt idx="329">
                  <c:v>#N/A</c:v>
                </c:pt>
                <c:pt idx="330">
                  <c:v>#N/A</c:v>
                </c:pt>
                <c:pt idx="331">
                  <c:v>#N/A</c:v>
                </c:pt>
                <c:pt idx="332">
                  <c:v>#N/A</c:v>
                </c:pt>
                <c:pt idx="333">
                  <c:v>#N/A</c:v>
                </c:pt>
                <c:pt idx="334">
                  <c:v>564.42478369589776</c:v>
                </c:pt>
                <c:pt idx="335">
                  <c:v>#N/A</c:v>
                </c:pt>
                <c:pt idx="336">
                  <c:v>#N/A</c:v>
                </c:pt>
                <c:pt idx="337">
                  <c:v>#N/A</c:v>
                </c:pt>
                <c:pt idx="338">
                  <c:v>#N/A</c:v>
                </c:pt>
                <c:pt idx="339">
                  <c:v>#N/A</c:v>
                </c:pt>
                <c:pt idx="340">
                  <c:v>#N/A</c:v>
                </c:pt>
                <c:pt idx="341">
                  <c:v>#N/A</c:v>
                </c:pt>
                <c:pt idx="342">
                  <c:v>#N/A</c:v>
                </c:pt>
                <c:pt idx="343">
                  <c:v>#N/A</c:v>
                </c:pt>
                <c:pt idx="344">
                  <c:v>586.08046170984653</c:v>
                </c:pt>
                <c:pt idx="345">
                  <c:v>#N/A</c:v>
                </c:pt>
                <c:pt idx="346">
                  <c:v>#N/A</c:v>
                </c:pt>
                <c:pt idx="347">
                  <c:v>#N/A</c:v>
                </c:pt>
                <c:pt idx="348">
                  <c:v>#N/A</c:v>
                </c:pt>
                <c:pt idx="349">
                  <c:v>#N/A</c:v>
                </c:pt>
                <c:pt idx="350">
                  <c:v>#N/A</c:v>
                </c:pt>
                <c:pt idx="351">
                  <c:v>#N/A</c:v>
                </c:pt>
                <c:pt idx="352">
                  <c:v>#N/A</c:v>
                </c:pt>
                <c:pt idx="353">
                  <c:v>#N/A</c:v>
                </c:pt>
                <c:pt idx="354">
                  <c:v>606.99000125982559</c:v>
                </c:pt>
                <c:pt idx="355">
                  <c:v>#N/A</c:v>
                </c:pt>
                <c:pt idx="356">
                  <c:v>#N/A</c:v>
                </c:pt>
                <c:pt idx="357">
                  <c:v>#N/A</c:v>
                </c:pt>
                <c:pt idx="358">
                  <c:v>#N/A</c:v>
                </c:pt>
                <c:pt idx="359">
                  <c:v>#N/A</c:v>
                </c:pt>
                <c:pt idx="360">
                  <c:v>#N/A</c:v>
                </c:pt>
                <c:pt idx="361">
                  <c:v>#N/A</c:v>
                </c:pt>
                <c:pt idx="362">
                  <c:v>#N/A</c:v>
                </c:pt>
                <c:pt idx="363">
                  <c:v>#N/A</c:v>
                </c:pt>
                <c:pt idx="364">
                  <c:v>627.07665240083827</c:v>
                </c:pt>
                <c:pt idx="365">
                  <c:v>#N/A</c:v>
                </c:pt>
                <c:pt idx="366">
                  <c:v>#N/A</c:v>
                </c:pt>
                <c:pt idx="367">
                  <c:v>#N/A</c:v>
                </c:pt>
                <c:pt idx="368">
                  <c:v>#N/A</c:v>
                </c:pt>
                <c:pt idx="369">
                  <c:v>#N/A</c:v>
                </c:pt>
                <c:pt idx="370">
                  <c:v>#N/A</c:v>
                </c:pt>
                <c:pt idx="371">
                  <c:v>#N/A</c:v>
                </c:pt>
                <c:pt idx="372">
                  <c:v>#N/A</c:v>
                </c:pt>
                <c:pt idx="373">
                  <c:v>#N/A</c:v>
                </c:pt>
                <c:pt idx="374">
                  <c:v>646.27772644460265</c:v>
                </c:pt>
                <c:pt idx="375">
                  <c:v>#N/A</c:v>
                </c:pt>
                <c:pt idx="376">
                  <c:v>#N/A</c:v>
                </c:pt>
                <c:pt idx="377">
                  <c:v>#N/A</c:v>
                </c:pt>
                <c:pt idx="378">
                  <c:v>#N/A</c:v>
                </c:pt>
                <c:pt idx="379">
                  <c:v>#N/A</c:v>
                </c:pt>
                <c:pt idx="380">
                  <c:v>#N/A</c:v>
                </c:pt>
                <c:pt idx="381">
                  <c:v>#N/A</c:v>
                </c:pt>
                <c:pt idx="382">
                  <c:v>#N/A</c:v>
                </c:pt>
                <c:pt idx="383">
                  <c:v>#N/A</c:v>
                </c:pt>
                <c:pt idx="384">
                  <c:v>664.54594910815968</c:v>
                </c:pt>
                <c:pt idx="385">
                  <c:v>#N/A</c:v>
                </c:pt>
                <c:pt idx="386">
                  <c:v>#N/A</c:v>
                </c:pt>
                <c:pt idx="387">
                  <c:v>#N/A</c:v>
                </c:pt>
                <c:pt idx="388">
                  <c:v>#N/A</c:v>
                </c:pt>
                <c:pt idx="389">
                  <c:v>#N/A</c:v>
                </c:pt>
                <c:pt idx="390">
                  <c:v>#N/A</c:v>
                </c:pt>
                <c:pt idx="391">
                  <c:v>#N/A</c:v>
                </c:pt>
                <c:pt idx="392">
                  <c:v>#N/A</c:v>
                </c:pt>
                <c:pt idx="393">
                  <c:v>#N/A</c:v>
                </c:pt>
                <c:pt idx="394">
                  <c:v>681.84959929965487</c:v>
                </c:pt>
                <c:pt idx="395">
                  <c:v>#N/A</c:v>
                </c:pt>
                <c:pt idx="396">
                  <c:v>#N/A</c:v>
                </c:pt>
                <c:pt idx="397">
                  <c:v>#N/A</c:v>
                </c:pt>
                <c:pt idx="398">
                  <c:v>#N/A</c:v>
                </c:pt>
                <c:pt idx="399">
                  <c:v>#N/A</c:v>
                </c:pt>
                <c:pt idx="400">
                  <c:v>#N/A</c:v>
                </c:pt>
                <c:pt idx="401">
                  <c:v>#N/A</c:v>
                </c:pt>
                <c:pt idx="402">
                  <c:v>#N/A</c:v>
                </c:pt>
                <c:pt idx="403">
                  <c:v>#N/A</c:v>
                </c:pt>
                <c:pt idx="404">
                  <c:v>698.171802125613</c:v>
                </c:pt>
                <c:pt idx="405">
                  <c:v>#N/A</c:v>
                </c:pt>
                <c:pt idx="406">
                  <c:v>#N/A</c:v>
                </c:pt>
                <c:pt idx="407">
                  <c:v>#N/A</c:v>
                </c:pt>
                <c:pt idx="408">
                  <c:v>#N/A</c:v>
                </c:pt>
                <c:pt idx="409">
                  <c:v>#N/A</c:v>
                </c:pt>
                <c:pt idx="410">
                  <c:v>#N/A</c:v>
                </c:pt>
                <c:pt idx="411">
                  <c:v>#N/A</c:v>
                </c:pt>
                <c:pt idx="412">
                  <c:v>#N/A</c:v>
                </c:pt>
                <c:pt idx="413">
                  <c:v>#N/A</c:v>
                </c:pt>
                <c:pt idx="414">
                  <c:v>713.50925148451824</c:v>
                </c:pt>
                <c:pt idx="415">
                  <c:v>#N/A</c:v>
                </c:pt>
                <c:pt idx="416">
                  <c:v>#N/A</c:v>
                </c:pt>
                <c:pt idx="417">
                  <c:v>#N/A</c:v>
                </c:pt>
                <c:pt idx="418">
                  <c:v>#N/A</c:v>
                </c:pt>
                <c:pt idx="419">
                  <c:v>#N/A</c:v>
                </c:pt>
                <c:pt idx="420">
                  <c:v>#N/A</c:v>
                </c:pt>
                <c:pt idx="421">
                  <c:v>#N/A</c:v>
                </c:pt>
                <c:pt idx="422">
                  <c:v>#N/A</c:v>
                </c:pt>
                <c:pt idx="423">
                  <c:v>#N/A</c:v>
                </c:pt>
                <c:pt idx="424">
                  <c:v>727.87058217359993</c:v>
                </c:pt>
                <c:pt idx="425">
                  <c:v>#N/A</c:v>
                </c:pt>
                <c:pt idx="426">
                  <c:v>#N/A</c:v>
                </c:pt>
                <c:pt idx="427">
                  <c:v>#N/A</c:v>
                </c:pt>
                <c:pt idx="428">
                  <c:v>#N/A</c:v>
                </c:pt>
                <c:pt idx="429">
                  <c:v>#N/A</c:v>
                </c:pt>
                <c:pt idx="430">
                  <c:v>#N/A</c:v>
                </c:pt>
                <c:pt idx="431">
                  <c:v>#N/A</c:v>
                </c:pt>
                <c:pt idx="432">
                  <c:v>#N/A</c:v>
                </c:pt>
                <c:pt idx="433">
                  <c:v>#N/A</c:v>
                </c:pt>
                <c:pt idx="434">
                  <c:v>741.27456811184106</c:v>
                </c:pt>
                <c:pt idx="435">
                  <c:v>#N/A</c:v>
                </c:pt>
                <c:pt idx="436">
                  <c:v>#N/A</c:v>
                </c:pt>
                <c:pt idx="437">
                  <c:v>#N/A</c:v>
                </c:pt>
                <c:pt idx="438">
                  <c:v>#N/A</c:v>
                </c:pt>
                <c:pt idx="439">
                  <c:v>#N/A</c:v>
                </c:pt>
                <c:pt idx="440">
                  <c:v>#N/A</c:v>
                </c:pt>
                <c:pt idx="441">
                  <c:v>#N/A</c:v>
                </c:pt>
                <c:pt idx="442">
                  <c:v>#N/A</c:v>
                </c:pt>
                <c:pt idx="443">
                  <c:v>#N/A</c:v>
                </c:pt>
                <c:pt idx="444">
                  <c:v>753.74828412592319</c:v>
                </c:pt>
                <c:pt idx="445">
                  <c:v>#N/A</c:v>
                </c:pt>
                <c:pt idx="446">
                  <c:v>#N/A</c:v>
                </c:pt>
                <c:pt idx="447">
                  <c:v>#N/A</c:v>
                </c:pt>
                <c:pt idx="448">
                  <c:v>#N/A</c:v>
                </c:pt>
                <c:pt idx="449">
                  <c:v>#N/A</c:v>
                </c:pt>
                <c:pt idx="450">
                  <c:v>#N/A</c:v>
                </c:pt>
                <c:pt idx="451">
                  <c:v>#N/A</c:v>
                </c:pt>
                <c:pt idx="452">
                  <c:v>#N/A</c:v>
                </c:pt>
                <c:pt idx="453">
                  <c:v>#N/A</c:v>
                </c:pt>
                <c:pt idx="454">
                  <c:v>765.32533258001388</c:v>
                </c:pt>
                <c:pt idx="455">
                  <c:v>#N/A</c:v>
                </c:pt>
                <c:pt idx="456">
                  <c:v>#N/A</c:v>
                </c:pt>
                <c:pt idx="457">
                  <c:v>#N/A</c:v>
                </c:pt>
                <c:pt idx="458">
                  <c:v>#N/A</c:v>
                </c:pt>
                <c:pt idx="459">
                  <c:v>#N/A</c:v>
                </c:pt>
                <c:pt idx="460">
                  <c:v>#N/A</c:v>
                </c:pt>
                <c:pt idx="461">
                  <c:v>#N/A</c:v>
                </c:pt>
                <c:pt idx="462">
                  <c:v>#N/A</c:v>
                </c:pt>
                <c:pt idx="463">
                  <c:v>#N/A</c:v>
                </c:pt>
                <c:pt idx="464">
                  <c:v>776.04420385677906</c:v>
                </c:pt>
                <c:pt idx="465">
                  <c:v>#N/A</c:v>
                </c:pt>
                <c:pt idx="466">
                  <c:v>#N/A</c:v>
                </c:pt>
                <c:pt idx="467">
                  <c:v>#N/A</c:v>
                </c:pt>
                <c:pt idx="468">
                  <c:v>#N/A</c:v>
                </c:pt>
                <c:pt idx="469">
                  <c:v>#N/A</c:v>
                </c:pt>
                <c:pt idx="470">
                  <c:v>#N/A</c:v>
                </c:pt>
                <c:pt idx="471">
                  <c:v>#N/A</c:v>
                </c:pt>
                <c:pt idx="472">
                  <c:v>#N/A</c:v>
                </c:pt>
                <c:pt idx="473">
                  <c:v>#N/A</c:v>
                </c:pt>
                <c:pt idx="474">
                  <c:v>785.94681237246641</c:v>
                </c:pt>
                <c:pt idx="475">
                  <c:v>#N/A</c:v>
                </c:pt>
                <c:pt idx="476">
                  <c:v>#N/A</c:v>
                </c:pt>
                <c:pt idx="477">
                  <c:v>#N/A</c:v>
                </c:pt>
                <c:pt idx="478">
                  <c:v>#N/A</c:v>
                </c:pt>
                <c:pt idx="479">
                  <c:v>#N/A</c:v>
                </c:pt>
                <c:pt idx="480">
                  <c:v>#N/A</c:v>
                </c:pt>
                <c:pt idx="481">
                  <c:v>#N/A</c:v>
                </c:pt>
                <c:pt idx="482">
                  <c:v>#N/A</c:v>
                </c:pt>
                <c:pt idx="483">
                  <c:v>#N/A</c:v>
                </c:pt>
                <c:pt idx="484">
                  <c:v>795.07722798213945</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564.13737529499281</c:v>
                </c:pt>
                <c:pt idx="1">
                  <c:v>565.62132705551073</c:v>
                </c:pt>
                <c:pt idx="2">
                  <c:v>567.10448213268512</c:v>
                </c:pt>
                <c:pt idx="3">
                  <c:v>568.58776057093303</c:v>
                </c:pt>
                <c:pt idx="4">
                  <c:v>570.0713026856597</c:v>
                </c:pt>
                <c:pt idx="5">
                  <c:v>571.55501358673837</c:v>
                </c:pt>
                <c:pt idx="6">
                  <c:v>573.03888329638869</c:v>
                </c:pt>
                <c:pt idx="7">
                  <c:v>574.52294422345585</c:v>
                </c:pt>
                <c:pt idx="8">
                  <c:v>576.00722871434323</c:v>
                </c:pt>
                <c:pt idx="9">
                  <c:v>577.49176905330819</c:v>
                </c:pt>
                <c:pt idx="10">
                  <c:v>578.97659746275178</c:v>
                </c:pt>
                <c:pt idx="11">
                  <c:v>580.46174610350306</c:v>
                </c:pt>
                <c:pt idx="12">
                  <c:v>581.94724707509761</c:v>
                </c:pt>
                <c:pt idx="13">
                  <c:v>583.43312199594675</c:v>
                </c:pt>
                <c:pt idx="14">
                  <c:v>584.91937755688366</c:v>
                </c:pt>
                <c:pt idx="15">
                  <c:v>586.40601596952115</c:v>
                </c:pt>
                <c:pt idx="16">
                  <c:v>587.89303944109815</c:v>
                </c:pt>
                <c:pt idx="17">
                  <c:v>589.38045017448667</c:v>
                </c:pt>
                <c:pt idx="18">
                  <c:v>590.86825036819801</c:v>
                </c:pt>
                <c:pt idx="19">
                  <c:v>592.3564422163895</c:v>
                </c:pt>
                <c:pt idx="20">
                  <c:v>593.84502790887109</c:v>
                </c:pt>
                <c:pt idx="21">
                  <c:v>595.33400963111148</c:v>
                </c:pt>
                <c:pt idx="22">
                  <c:v>596.82338956424485</c:v>
                </c:pt>
                <c:pt idx="23">
                  <c:v>598.31316988507717</c:v>
                </c:pt>
                <c:pt idx="24">
                  <c:v>599.80335276609276</c:v>
                </c:pt>
                <c:pt idx="25">
                  <c:v>601.29394037546035</c:v>
                </c:pt>
                <c:pt idx="26">
                  <c:v>602.78493487703963</c:v>
                </c:pt>
                <c:pt idx="27">
                  <c:v>604.27633843038757</c:v>
                </c:pt>
                <c:pt idx="28">
                  <c:v>605.76815319076456</c:v>
                </c:pt>
                <c:pt idx="29">
                  <c:v>607.26038024103491</c:v>
                </c:pt>
                <c:pt idx="30">
                  <c:v>608.75301532068249</c:v>
                </c:pt>
                <c:pt idx="31">
                  <c:v>610.24604990407727</c:v>
                </c:pt>
                <c:pt idx="32">
                  <c:v>611.73947548161823</c:v>
                </c:pt>
                <c:pt idx="33">
                  <c:v>613.23328355972558</c:v>
                </c:pt>
                <c:pt idx="34">
                  <c:v>614.72746566083242</c:v>
                </c:pt>
                <c:pt idx="35">
                  <c:v>616.22201332337602</c:v>
                </c:pt>
                <c:pt idx="36">
                  <c:v>617.71691810178868</c:v>
                </c:pt>
                <c:pt idx="37">
                  <c:v>619.21217156648845</c:v>
                </c:pt>
                <c:pt idx="38">
                  <c:v>620.70776530386911</c:v>
                </c:pt>
                <c:pt idx="39">
                  <c:v>622.20369091629016</c:v>
                </c:pt>
                <c:pt idx="40">
                  <c:v>623.69994002206613</c:v>
                </c:pt>
                <c:pt idx="41">
                  <c:v>625.19650425545569</c:v>
                </c:pt>
                <c:pt idx="42">
                  <c:v>626.69337526665038</c:v>
                </c:pt>
                <c:pt idx="43">
                  <c:v>628.19054472176288</c:v>
                </c:pt>
                <c:pt idx="44">
                  <c:v>629.68800430281533</c:v>
                </c:pt>
                <c:pt idx="45">
                  <c:v>631.1857457077266</c:v>
                </c:pt>
                <c:pt idx="46">
                  <c:v>632.68376065029963</c:v>
                </c:pt>
                <c:pt idx="47">
                  <c:v>634.18204086020876</c:v>
                </c:pt>
                <c:pt idx="48">
                  <c:v>635.68057808298602</c:v>
                </c:pt>
                <c:pt idx="49">
                  <c:v>637.17936408000742</c:v>
                </c:pt>
                <c:pt idx="50">
                  <c:v>638.67839062847895</c:v>
                </c:pt>
                <c:pt idx="51">
                  <c:v>640.17764952142227</c:v>
                </c:pt>
                <c:pt idx="52">
                  <c:v>641.67713072980087</c:v>
                </c:pt>
                <c:pt idx="53">
                  <c:v>643.17682056799856</c:v>
                </c:pt>
                <c:pt idx="54">
                  <c:v>644.67670353884375</c:v>
                </c:pt>
                <c:pt idx="55">
                  <c:v>646.17676417528185</c:v>
                </c:pt>
                <c:pt idx="56">
                  <c:v>647.67698704036434</c:v>
                </c:pt>
                <c:pt idx="57">
                  <c:v>649.17735672723575</c:v>
                </c:pt>
                <c:pt idx="58">
                  <c:v>650.67785785912019</c:v>
                </c:pt>
                <c:pt idx="59">
                  <c:v>652.17847508930606</c:v>
                </c:pt>
                <c:pt idx="60">
                  <c:v>653.67919310113007</c:v>
                </c:pt>
                <c:pt idx="61">
                  <c:v>655.17999660795977</c:v>
                </c:pt>
                <c:pt idx="62">
                  <c:v>656.68087035317512</c:v>
                </c:pt>
                <c:pt idx="63">
                  <c:v>658.18179911014863</c:v>
                </c:pt>
                <c:pt idx="64">
                  <c:v>659.68276768222495</c:v>
                </c:pt>
                <c:pt idx="65">
                  <c:v>661.18376090269851</c:v>
                </c:pt>
                <c:pt idx="66">
                  <c:v>662.68476363479078</c:v>
                </c:pt>
                <c:pt idx="67">
                  <c:v>664.18576077162595</c:v>
                </c:pt>
                <c:pt idx="68">
                  <c:v>665.68673723620566</c:v>
                </c:pt>
                <c:pt idx="69">
                  <c:v>667.18767798138299</c:v>
                </c:pt>
                <c:pt idx="70">
                  <c:v>668.68850754067932</c:v>
                </c:pt>
                <c:pt idx="71">
                  <c:v>670.189064242516</c:v>
                </c:pt>
                <c:pt idx="72">
                  <c:v>671.68916083812019</c:v>
                </c:pt>
                <c:pt idx="73">
                  <c:v>673.18861046857023</c:v>
                </c:pt>
                <c:pt idx="74">
                  <c:v>674.68722666978056</c:v>
                </c:pt>
                <c:pt idx="75">
                  <c:v>676.18482337729847</c:v>
                </c:pt>
                <c:pt idx="76">
                  <c:v>677.68121493091405</c:v>
                </c:pt>
                <c:pt idx="77">
                  <c:v>679.17621607908438</c:v>
                </c:pt>
                <c:pt idx="78">
                  <c:v>680.66964198317305</c:v>
                </c:pt>
                <c:pt idx="79">
                  <c:v>682.16130822150649</c:v>
                </c:pt>
                <c:pt idx="80">
                  <c:v>683.65107118665389</c:v>
                </c:pt>
                <c:pt idx="81">
                  <c:v>685.13883809135041</c:v>
                </c:pt>
                <c:pt idx="82">
                  <c:v>686.62452645719748</c:v>
                </c:pt>
                <c:pt idx="83">
                  <c:v>688.10805399277194</c:v>
                </c:pt>
                <c:pt idx="84">
                  <c:v>689.58933859368005</c:v>
                </c:pt>
                <c:pt idx="85">
                  <c:v>691.06829834257985</c:v>
                </c:pt>
                <c:pt idx="86">
                  <c:v>692.54484899648116</c:v>
                </c:pt>
                <c:pt idx="87">
                  <c:v>694.01889813013042</c:v>
                </c:pt>
                <c:pt idx="88">
                  <c:v>695.49035805143433</c:v>
                </c:pt>
                <c:pt idx="89">
                  <c:v>696.95919318041217</c:v>
                </c:pt>
                <c:pt idx="90">
                  <c:v>698.42540954005472</c:v>
                </c:pt>
                <c:pt idx="91">
                  <c:v>699.88901312763926</c:v>
                </c:pt>
                <c:pt idx="92">
                  <c:v>701.350009914873</c:v>
                </c:pt>
                <c:pt idx="93">
                  <c:v>702.80840584803593</c:v>
                </c:pt>
                <c:pt idx="94">
                  <c:v>704.26420684812251</c:v>
                </c:pt>
                <c:pt idx="95">
                  <c:v>705.71741881098228</c:v>
                </c:pt>
                <c:pt idx="96">
                  <c:v>707.1680476074597</c:v>
                </c:pt>
                <c:pt idx="97">
                  <c:v>708.61609908353273</c:v>
                </c:pt>
                <c:pt idx="98">
                  <c:v>710.06157906045064</c:v>
                </c:pt>
                <c:pt idx="99">
                  <c:v>711.50449333487086</c:v>
                </c:pt>
                <c:pt idx="100">
                  <c:v>712.94484767899473</c:v>
                </c:pt>
                <c:pt idx="101">
                  <c:v>714.38264784070259</c:v>
                </c:pt>
                <c:pt idx="102">
                  <c:v>715.81789954368742</c:v>
                </c:pt>
                <c:pt idx="103">
                  <c:v>717.25060848758801</c:v>
                </c:pt>
                <c:pt idx="104">
                  <c:v>718.68078034812106</c:v>
                </c:pt>
                <c:pt idx="105">
                  <c:v>720.10842077721236</c:v>
                </c:pt>
                <c:pt idx="106">
                  <c:v>721.53353540312696</c:v>
                </c:pt>
                <c:pt idx="107">
                  <c:v>722.95612983059868</c:v>
                </c:pt>
                <c:pt idx="108">
                  <c:v>724.37620964095834</c:v>
                </c:pt>
                <c:pt idx="109">
                  <c:v>725.79378039226151</c:v>
                </c:pt>
                <c:pt idx="110">
                  <c:v>727.20884761941522</c:v>
                </c:pt>
                <c:pt idx="111">
                  <c:v>728.62141683430377</c:v>
                </c:pt>
                <c:pt idx="112">
                  <c:v>730.03149352591356</c:v>
                </c:pt>
                <c:pt idx="113">
                  <c:v>731.43908316045724</c:v>
                </c:pt>
                <c:pt idx="114">
                  <c:v>732.84419118149719</c:v>
                </c:pt>
                <c:pt idx="115">
                  <c:v>734.24682301006749</c:v>
                </c:pt>
                <c:pt idx="116">
                  <c:v>735.64698404479589</c:v>
                </c:pt>
                <c:pt idx="117">
                  <c:v>737.04467966202446</c:v>
                </c:pt>
                <c:pt idx="118">
                  <c:v>738.4399152159292</c:v>
                </c:pt>
                <c:pt idx="119">
                  <c:v>739.8326960386396</c:v>
                </c:pt>
                <c:pt idx="120">
                  <c:v>741.22302744035653</c:v>
                </c:pt>
                <c:pt idx="121">
                  <c:v>742.61091470946997</c:v>
                </c:pt>
                <c:pt idx="122">
                  <c:v>743.99636311267568</c:v>
                </c:pt>
                <c:pt idx="123">
                  <c:v>745.3793778950909</c:v>
                </c:pt>
                <c:pt idx="124">
                  <c:v>746.75996428036967</c:v>
                </c:pt>
                <c:pt idx="125">
                  <c:v>748.13812747081704</c:v>
                </c:pt>
                <c:pt idx="126">
                  <c:v>749.51387264750281</c:v>
                </c:pt>
                <c:pt idx="127">
                  <c:v>750.88720497037411</c:v>
                </c:pt>
                <c:pt idx="128">
                  <c:v>752.25812957836752</c:v>
                </c:pt>
                <c:pt idx="129">
                  <c:v>753.62665158952041</c:v>
                </c:pt>
                <c:pt idx="130">
                  <c:v>754.9927761010814</c:v>
                </c:pt>
                <c:pt idx="131">
                  <c:v>756.35650818962029</c:v>
                </c:pt>
                <c:pt idx="132">
                  <c:v>757.71785291113679</c:v>
                </c:pt>
                <c:pt idx="133">
                  <c:v>759.0768153011694</c:v>
                </c:pt>
                <c:pt idx="134">
                  <c:v>760.43340037490259</c:v>
                </c:pt>
                <c:pt idx="135">
                  <c:v>761.78761312727386</c:v>
                </c:pt>
                <c:pt idx="136">
                  <c:v>763.13945853307973</c:v>
                </c:pt>
                <c:pt idx="137">
                  <c:v>764.48894154708159</c:v>
                </c:pt>
                <c:pt idx="138">
                  <c:v>765.83606710411016</c:v>
                </c:pt>
                <c:pt idx="139">
                  <c:v>767.18084011916972</c:v>
                </c:pt>
                <c:pt idx="140">
                  <c:v>768.52326548754138</c:v>
                </c:pt>
                <c:pt idx="141">
                  <c:v>769.86334808488596</c:v>
                </c:pt>
                <c:pt idx="142">
                  <c:v>771.20109276734581</c:v>
                </c:pt>
                <c:pt idx="143">
                  <c:v>772.53650437164652</c:v>
                </c:pt>
                <c:pt idx="144">
                  <c:v>773.86958771519721</c:v>
                </c:pt>
                <c:pt idx="145">
                  <c:v>775.2003475961908</c:v>
                </c:pt>
                <c:pt idx="146">
                  <c:v>776.52878879370337</c:v>
                </c:pt>
                <c:pt idx="147">
                  <c:v>777.8549160677926</c:v>
                </c:pt>
                <c:pt idx="148">
                  <c:v>779.17873415959639</c:v>
                </c:pt>
                <c:pt idx="149">
                  <c:v>780.50024779142984</c:v>
                </c:pt>
                <c:pt idx="150">
                  <c:v>781.81946166688215</c:v>
                </c:pt>
                <c:pt idx="151">
                  <c:v>783.13638047091274</c:v>
                </c:pt>
                <c:pt idx="152">
                  <c:v>784.45100886994715</c:v>
                </c:pt>
                <c:pt idx="153">
                  <c:v>785.76335151197145</c:v>
                </c:pt>
                <c:pt idx="154">
                  <c:v>787.07341302662678</c:v>
                </c:pt>
                <c:pt idx="155">
                  <c:v>788.38119802530309</c:v>
                </c:pt>
                <c:pt idx="156">
                  <c:v>789.68671110123216</c:v>
                </c:pt>
                <c:pt idx="157">
                  <c:v>790.98995682957991</c:v>
                </c:pt>
                <c:pt idx="158">
                  <c:v>792.2909397675387</c:v>
                </c:pt>
                <c:pt idx="159">
                  <c:v>793.5896644544182</c:v>
                </c:pt>
                <c:pt idx="160">
                  <c:v>794.88613541173629</c:v>
                </c:pt>
                <c:pt idx="161">
                  <c:v>796.18035714330904</c:v>
                </c:pt>
                <c:pt idx="162">
                  <c:v>797.47233413534036</c:v>
                </c:pt>
                <c:pt idx="163">
                  <c:v>798.76207085651106</c:v>
                </c:pt>
                <c:pt idx="164">
                  <c:v>800.04957175806703</c:v>
                </c:pt>
                <c:pt idx="165">
                  <c:v>801.33484127390716</c:v>
                </c:pt>
                <c:pt idx="166">
                  <c:v>802.61788382067039</c:v>
                </c:pt>
                <c:pt idx="167">
                  <c:v>803.89870379782292</c:v>
                </c:pt>
                <c:pt idx="168">
                  <c:v>805.17730558774383</c:v>
                </c:pt>
                <c:pt idx="169">
                  <c:v>806.45369355581101</c:v>
                </c:pt>
                <c:pt idx="170">
                  <c:v>807.72787205048598</c:v>
                </c:pt>
                <c:pt idx="171">
                  <c:v>808.99984540339858</c:v>
                </c:pt>
                <c:pt idx="172">
                  <c:v>810.26961792943086</c:v>
                </c:pt>
                <c:pt idx="173">
                  <c:v>811.53719392680057</c:v>
                </c:pt>
                <c:pt idx="174">
                  <c:v>812.8025776771442</c:v>
                </c:pt>
                <c:pt idx="175">
                  <c:v>814.06577344559901</c:v>
                </c:pt>
                <c:pt idx="176">
                  <c:v>815.32678548088518</c:v>
                </c:pt>
                <c:pt idx="177">
                  <c:v>816.58561801538724</c:v>
                </c:pt>
                <c:pt idx="178">
                  <c:v>817.84227526523455</c:v>
                </c:pt>
                <c:pt idx="179">
                  <c:v>819.09676143038212</c:v>
                </c:pt>
                <c:pt idx="180">
                  <c:v>820.34908069468997</c:v>
                </c:pt>
                <c:pt idx="181">
                  <c:v>821.59923722600286</c:v>
                </c:pt>
                <c:pt idx="182">
                  <c:v>822.84723517622876</c:v>
                </c:pt>
                <c:pt idx="183">
                  <c:v>824.09307868141741</c:v>
                </c:pt>
                <c:pt idx="184">
                  <c:v>825.33677186183809</c:v>
                </c:pt>
                <c:pt idx="185">
                  <c:v>826.57831882205699</c:v>
                </c:pt>
                <c:pt idx="186">
                  <c:v>827.81772365101415</c:v>
                </c:pt>
                <c:pt idx="187">
                  <c:v>829.05499042209976</c:v>
                </c:pt>
                <c:pt idx="188">
                  <c:v>830.29012319323022</c:v>
                </c:pt>
                <c:pt idx="189">
                  <c:v>831.52312600692335</c:v>
                </c:pt>
                <c:pt idx="190">
                  <c:v>832.75400289037361</c:v>
                </c:pt>
                <c:pt idx="191">
                  <c:v>833.98275785552653</c:v>
                </c:pt>
                <c:pt idx="192">
                  <c:v>835.2093948991527</c:v>
                </c:pt>
                <c:pt idx="193">
                  <c:v>836.43391800292147</c:v>
                </c:pt>
                <c:pt idx="194">
                  <c:v>837.65633113347405</c:v>
                </c:pt>
                <c:pt idx="195">
                  <c:v>838.87663824249614</c:v>
                </c:pt>
                <c:pt idx="196">
                  <c:v>840.09484326679035</c:v>
                </c:pt>
                <c:pt idx="197">
                  <c:v>841.31095012834783</c:v>
                </c:pt>
                <c:pt idx="198">
                  <c:v>842.52496273441966</c:v>
                </c:pt>
                <c:pt idx="199">
                  <c:v>843.73688497758781</c:v>
                </c:pt>
                <c:pt idx="200">
                  <c:v>844.9467207358357</c:v>
                </c:pt>
                <c:pt idx="201">
                  <c:v>856.93062090238777</c:v>
                </c:pt>
                <c:pt idx="202">
                  <c:v>868.70835587486988</c:v>
                </c:pt>
                <c:pt idx="203">
                  <c:v>880.28366379649526</c:v>
                </c:pt>
                <c:pt idx="204">
                  <c:v>891.66014579811167</c:v>
                </c:pt>
                <c:pt idx="205">
                  <c:v>902.8412723445208</c:v>
                </c:pt>
                <c:pt idx="206">
                  <c:v>913.83038920867182</c:v>
                </c:pt>
                <c:pt idx="207">
                  <c:v>924.63072309961262</c:v>
                </c:pt>
                <c:pt idx="208">
                  <c:v>935.245386967998</c:v>
                </c:pt>
                <c:pt idx="209">
                  <c:v>945.67738501105578</c:v>
                </c:pt>
                <c:pt idx="210">
                  <c:v>955.92961739718885</c:v>
                </c:pt>
                <c:pt idx="211">
                  <c:v>966.00488472881977</c:v>
                </c:pt>
                <c:pt idx="212">
                  <c:v>975.90589226065129</c:v>
                </c:pt>
                <c:pt idx="213">
                  <c:v>985.63525388921096</c:v>
                </c:pt>
                <c:pt idx="214">
                  <c:v>995.19549592835187</c:v>
                </c:pt>
                <c:pt idx="215">
                  <c:v>1004.5890606842886</c:v>
                </c:pt>
                <c:pt idx="216">
                  <c:v>1013.8183098427498</c:v>
                </c:pt>
                <c:pt idx="217">
                  <c:v>1022.8855276799097</c:v>
                </c:pt>
                <c:pt idx="218">
                  <c:v>1031.79292410792</c:v>
                </c:pt>
                <c:pt idx="219">
                  <c:v>1040.5426375650948</c:v>
                </c:pt>
                <c:pt idx="220">
                  <c:v>1049.1367377600861</c:v>
                </c:pt>
                <c:pt idx="221">
                  <c:v>1057.5772282787411</c:v>
                </c:pt>
                <c:pt idx="222">
                  <c:v>1065.8660490617265</c:v>
                </c:pt>
                <c:pt idx="223">
                  <c:v>1074.0050787604555</c:v>
                </c:pt>
                <c:pt idx="224">
                  <c:v>1081.9961369783387</c:v>
                </c:pt>
                <c:pt idx="225">
                  <c:v>1089.840986403914</c:v>
                </c:pt>
                <c:pt idx="226">
                  <c:v>1097.5413348419715</c:v>
                </c:pt>
                <c:pt idx="227">
                  <c:v>1105.0988371483882</c:v>
                </c:pt>
                <c:pt idx="228">
                  <c:v>1112.5150970740181</c:v>
                </c:pt>
                <c:pt idx="229">
                  <c:v>1119.7916690226366</c:v>
                </c:pt>
                <c:pt idx="230">
                  <c:v>1126.9300597276188</c:v>
                </c:pt>
                <c:pt idx="231">
                  <c:v>1133.9317298517392</c:v>
                </c:pt>
                <c:pt idx="232">
                  <c:v>1140.7980955142043</c:v>
                </c:pt>
                <c:pt idx="233">
                  <c:v>1147.5305297487755</c:v>
                </c:pt>
                <c:pt idx="234">
                  <c:v>1154.1303638966042</c:v>
                </c:pt>
                <c:pt idx="235">
                  <c:v>1160.5988889371852</c:v>
                </c:pt>
                <c:pt idx="236">
                  <c:v>1166.9373567606251</c:v>
                </c:pt>
                <c:pt idx="237">
                  <c:v>1173.14698138424</c:v>
                </c:pt>
                <c:pt idx="238">
                  <c:v>1179.2289401163173</c:v>
                </c:pt>
                <c:pt idx="239">
                  <c:v>1185.1843746697148</c:v>
                </c:pt>
                <c:pt idx="240">
                  <c:v>1191.0143922278191</c:v>
                </c:pt>
                <c:pt idx="241">
                  <c:v>1196.7200664652446</c:v>
                </c:pt>
                <c:pt idx="242">
                  <c:v>1202.3024385255212</c:v>
                </c:pt>
                <c:pt idx="243">
                  <c:v>1207.7625179579038</c:v>
                </c:pt>
                <c:pt idx="244">
                  <c:v>1213.1012836153154</c:v>
                </c:pt>
                <c:pt idx="245">
                  <c:v>1218.3196845153409</c:v>
                </c:pt>
                <c:pt idx="246">
                  <c:v>1223.4186406660845</c:v>
                </c:pt>
                <c:pt idx="247">
                  <c:v>1228.39904385862</c:v>
                </c:pt>
                <c:pt idx="248">
                  <c:v>1233.2617584276793</c:v>
                </c:pt>
                <c:pt idx="249">
                  <c:v>1238.0076219821506</c:v>
                </c:pt>
                <c:pt idx="250">
                  <c:v>1242.6374461068865</c:v>
                </c:pt>
                <c:pt idx="251">
                  <c:v>1247.1520170372667</c:v>
                </c:pt>
                <c:pt idx="252">
                  <c:v>1251.5520963078955</c:v>
                </c:pt>
                <c:pt idx="253">
                  <c:v>1255.8384213767729</c:v>
                </c:pt>
                <c:pt idx="254">
                  <c:v>1260.0117062262279</c:v>
                </c:pt>
                <c:pt idx="255">
                  <c:v>1264.0726419418681</c:v>
                </c:pt>
                <c:pt idx="256">
                  <c:v>1268.0218972707682</c:v>
                </c:pt>
                <c:pt idx="257">
                  <c:v>1271.8601191600933</c:v>
                </c:pt>
                <c:pt idx="258">
                  <c:v>1275.5879332773325</c:v>
                </c:pt>
                <c:pt idx="259">
                  <c:v>1279.2059445133079</c:v>
                </c:pt>
                <c:pt idx="260">
                  <c:v>1282.7147374691165</c:v>
                </c:pt>
                <c:pt idx="261">
                  <c:v>1286.1148769281622</c:v>
                </c:pt>
                <c:pt idx="262">
                  <c:v>1289.4069083144439</c:v>
                </c:pt>
                <c:pt idx="263">
                  <c:v>1292.5913581382813</c:v>
                </c:pt>
                <c:pt idx="264">
                  <c:v>1295.6687344306813</c:v>
                </c:pt>
                <c:pt idx="265">
                  <c:v>1298.6395271675819</c:v>
                </c:pt>
                <c:pt idx="266">
                  <c:v>1301.5042086852479</c:v>
                </c:pt>
                <c:pt idx="267">
                  <c:v>1304.2632340881428</c:v>
                </c:pt>
                <c:pt idx="268">
                  <c:v>1306.9170416506593</c:v>
                </c:pt>
                <c:pt idx="269">
                  <c:v>1309.4660532141577</c:v>
                </c:pt>
                <c:pt idx="270">
                  <c:v>1311.9106745808358</c:v>
                </c:pt>
                <c:pt idx="271">
                  <c:v>1314.2512959060423</c:v>
                </c:pt>
                <c:pt idx="272">
                  <c:v>1316.4882920907351</c:v>
                </c:pt>
                <c:pt idx="273">
                  <c:v>1318.6220231758848</c:v>
                </c:pt>
                <c:pt idx="274">
                  <c:v>1320.6528347407309</c:v>
                </c:pt>
                <c:pt idx="275">
                  <c:v>1322.5810583068996</c:v>
                </c:pt>
                <c:pt idx="276">
                  <c:v>1324.4070117504982</c:v>
                </c:pt>
                <c:pt idx="277">
                  <c:v>1326.1309997243964</c:v>
                </c:pt>
                <c:pt idx="278">
                  <c:v>1327.7533140929902</c:v>
                </c:pt>
                <c:pt idx="279">
                  <c:v>1329.2742343818056</c:v>
                </c:pt>
                <c:pt idx="280">
                  <c:v>1330.6940282443306</c:v>
                </c:pt>
                <c:pt idx="281">
                  <c:v>1332.0129519484578</c:v>
                </c:pt>
                <c:pt idx="282">
                  <c:v>1333.2312508848588</c:v>
                </c:pt>
                <c:pt idx="283">
                  <c:v>1334.3491600994785</c:v>
                </c:pt>
                <c:pt idx="284">
                  <c:v>1335.3669048521378</c:v>
                </c:pt>
                <c:pt idx="285">
                  <c:v>1336.2847012029281</c:v>
                </c:pt>
                <c:pt idx="286">
                  <c:v>1337.1027566276825</c:v>
                </c:pt>
                <c:pt idx="287">
                  <c:v>1337.8212706633035</c:v>
                </c:pt>
                <c:pt idx="288">
                  <c:v>1338.4404355831018</c:v>
                </c:pt>
                <c:pt idx="289">
                  <c:v>1338.9604371015889</c:v>
                </c:pt>
                <c:pt idx="290">
                  <c:v>1339.3814551073554</c:v>
                </c:pt>
                <c:pt idx="291">
                  <c:v>1339.7036644217997</c:v>
                </c:pt>
                <c:pt idx="292">
                  <c:v>1339.9272355805745</c:v>
                </c:pt>
                <c:pt idx="293">
                  <c:v>1340.0523356337403</c:v>
                </c:pt>
                <c:pt idx="294">
                  <c:v>1340.0791289597937</c:v>
                </c:pt>
                <c:pt idx="295">
                  <c:v>1340.0077780880358</c:v>
                </c:pt>
                <c:pt idx="296">
                  <c:v>1339.8384445231948</c:v>
                </c:pt>
                <c:pt idx="297">
                  <c:v>1339.5712895658692</c:v>
                </c:pt>
                <c:pt idx="298">
                  <c:v>1339.2064751222283</c:v>
                </c:pt>
                <c:pt idx="299">
                  <c:v>1338.7441644965068</c:v>
                </c:pt>
                <c:pt idx="300">
                  <c:v>1338.1845231601594</c:v>
                </c:pt>
                <c:pt idx="301">
                  <c:v>1337.5277194920729</c:v>
                </c:pt>
                <c:pt idx="302">
                  <c:v>1336.7739254849187</c:v>
                </c:pt>
                <c:pt idx="303">
                  <c:v>1335.9233174135495</c:v>
                </c:pt>
                <c:pt idx="304">
                  <c:v>1334.9760764622235</c:v>
                </c:pt>
                <c:pt idx="305">
                  <c:v>1333.9323893083392</c:v>
                </c:pt>
                <c:pt idx="306">
                  <c:v>1332.7924486612465</c:v>
                </c:pt>
                <c:pt idx="307">
                  <c:v>1331.5564537555165</c:v>
                </c:pt>
                <c:pt idx="308">
                  <c:v>1330.2246107987835</c:v>
                </c:pt>
                <c:pt idx="309">
                  <c:v>1328.7971333748981</c:v>
                </c:pt>
                <c:pt idx="310">
                  <c:v>1327.2742428036477</c:v>
                </c:pt>
                <c:pt idx="311">
                  <c:v>1325.6561684587025</c:v>
                </c:pt>
                <c:pt idx="312">
                  <c:v>1323.9431480457395</c:v>
                </c:pt>
                <c:pt idx="313">
                  <c:v>1322.1354278428992</c:v>
                </c:pt>
                <c:pt idx="314">
                  <c:v>1320.2332629058494</c:v>
                </c:pt>
                <c:pt idx="315">
                  <c:v>1318.236917239773</c:v>
                </c:pt>
                <c:pt idx="316">
                  <c:v>1316.1466639405917</c:v>
                </c:pt>
                <c:pt idx="317">
                  <c:v>1313.9627853076863</c:v>
                </c:pt>
                <c:pt idx="318">
                  <c:v>1311.6855729302879</c:v>
                </c:pt>
                <c:pt idx="319">
                  <c:v>1309.3153277496092</c:v>
                </c:pt>
                <c:pt idx="320">
                  <c:v>1306.8523600986664</c:v>
                </c:pt>
                <c:pt idx="321">
                  <c:v>1304.2969897216115</c:v>
                </c:pt>
                <c:pt idx="322">
                  <c:v>1301.6495457742662</c:v>
                </c:pt>
                <c:pt idx="323">
                  <c:v>1298.9103668074195</c:v>
                </c:pt>
                <c:pt idx="324">
                  <c:v>1296.0798007343237</c:v>
                </c:pt>
                <c:pt idx="325">
                  <c:v>1293.1582047837096</c:v>
                </c:pt>
                <c:pt idx="326">
                  <c:v>1290.1459454395217</c:v>
                </c:pt>
                <c:pt idx="327">
                  <c:v>1287.0433983684798</c:v>
                </c:pt>
                <c:pt idx="328">
                  <c:v>1283.8509483364694</c:v>
                </c:pt>
                <c:pt idx="329">
                  <c:v>1280.568989114681</c:v>
                </c:pt>
                <c:pt idx="330">
                  <c:v>1277.1979233763359</c:v>
                </c:pt>
                <c:pt idx="331">
                  <c:v>1273.7381625847652</c:v>
                </c:pt>
                <c:pt idx="332">
                  <c:v>1270.1901268735439</c:v>
                </c:pt>
                <c:pt idx="333">
                  <c:v>1266.554244919321</c:v>
                </c:pt>
                <c:pt idx="334">
                  <c:v>1262.8309538079377</c:v>
                </c:pt>
                <c:pt idx="335">
                  <c:v>1259.0206988943755</c:v>
                </c:pt>
                <c:pt idx="336">
                  <c:v>1255.1239336570356</c:v>
                </c:pt>
                <c:pt idx="337">
                  <c:v>1251.1411195468127</c:v>
                </c:pt>
                <c:pt idx="338">
                  <c:v>1247.0727258313921</c:v>
                </c:pt>
                <c:pt idx="339">
                  <c:v>1242.9192294351715</c:v>
                </c:pt>
                <c:pt idx="340">
                  <c:v>1238.6811147751769</c:v>
                </c:pt>
                <c:pt idx="341">
                  <c:v>1234.3588735933226</c:v>
                </c:pt>
                <c:pt idx="342">
                  <c:v>1229.953004785343</c:v>
                </c:pt>
                <c:pt idx="343">
                  <c:v>1225.4640142266994</c:v>
                </c:pt>
                <c:pt idx="344">
                  <c:v>1220.8924145957567</c:v>
                </c:pt>
                <c:pt idx="345">
                  <c:v>1216.2387251944979</c:v>
                </c:pt>
                <c:pt idx="346">
                  <c:v>1211.5034717670412</c:v>
                </c:pt>
                <c:pt idx="347">
                  <c:v>1206.6871863162016</c:v>
                </c:pt>
                <c:pt idx="348">
                  <c:v>1201.7904069183342</c:v>
                </c:pt>
                <c:pt idx="349">
                  <c:v>1196.8136775366809</c:v>
                </c:pt>
                <c:pt idx="350">
                  <c:v>1191.7575478334365</c:v>
                </c:pt>
                <c:pt idx="351">
                  <c:v>1186.6225729807363</c:v>
                </c:pt>
                <c:pt idx="352">
                  <c:v>1181.4093134707612</c:v>
                </c:pt>
                <c:pt idx="353">
                  <c:v>1176.1183349251505</c:v>
                </c:pt>
                <c:pt idx="354">
                  <c:v>1170.7502079039009</c:v>
                </c:pt>
                <c:pt idx="355">
                  <c:v>1165.3055077139245</c:v>
                </c:pt>
                <c:pt idx="356">
                  <c:v>1159.7848142174366</c:v>
                </c:pt>
                <c:pt idx="357">
                  <c:v>1154.1887116403291</c:v>
                </c:pt>
                <c:pt idx="358">
                  <c:v>1148.5177883806884</c:v>
                </c:pt>
                <c:pt idx="359">
                  <c:v>1142.7726368176047</c:v>
                </c:pt>
                <c:pt idx="360">
                  <c:v>1136.9538531204175</c:v>
                </c:pt>
                <c:pt idx="361">
                  <c:v>1131.0620370585352</c:v>
                </c:pt>
                <c:pt idx="362">
                  <c:v>1125.0977918119627</c:v>
                </c:pt>
                <c:pt idx="363">
                  <c:v>1119.061723782665</c:v>
                </c:pt>
                <c:pt idx="364">
                  <c:v>1112.954442406892</c:v>
                </c:pt>
                <c:pt idx="365">
                  <c:v>1106.7765599685815</c:v>
                </c:pt>
                <c:pt idx="366">
                  <c:v>1100.5286914139567</c:v>
                </c:pt>
                <c:pt idx="367">
                  <c:v>1094.2114541674277</c:v>
                </c:pt>
                <c:pt idx="368">
                  <c:v>1087.825467948903</c:v>
                </c:pt>
                <c:pt idx="369">
                  <c:v>1081.3713545926125</c:v>
                </c:pt>
                <c:pt idx="370">
                  <c:v>1074.8497378675397</c:v>
                </c:pt>
                <c:pt idx="371">
                  <c:v>1068.261243299555</c:v>
                </c:pt>
                <c:pt idx="372">
                  <c:v>1061.6064979953414</c:v>
                </c:pt>
                <c:pt idx="373">
                  <c:v>1054.8861304681957</c:v>
                </c:pt>
                <c:pt idx="374">
                  <c:v>1048.1007704657882</c:v>
                </c:pt>
                <c:pt idx="375">
                  <c:v>1041.2510487999562</c:v>
                </c:pt>
                <c:pt idx="376">
                  <c:v>1034.3375971786072</c:v>
                </c:pt>
                <c:pt idx="377">
                  <c:v>1027.3610480397988</c:v>
                </c:pt>
                <c:pt idx="378">
                  <c:v>1020.3220343880638</c:v>
                </c:pt>
                <c:pt idx="379">
                  <c:v>1013.2211896330411</c:v>
                </c:pt>
                <c:pt idx="380">
                  <c:v>1006.0591474304719</c:v>
                </c:pt>
                <c:pt idx="381">
                  <c:v>998.83654152561496</c:v>
                </c:pt>
                <c:pt idx="382">
                  <c:v>991.55400559913539</c:v>
                </c:pt>
                <c:pt idx="383">
                  <c:v>984.21217311551163</c:v>
                </c:pt>
                <c:pt idx="384">
                  <c:v>976.81167717400763</c:v>
                </c:pt>
                <c:pt idx="385">
                  <c:v>969.35315036225074</c:v>
                </c:pt>
                <c:pt idx="386">
                  <c:v>961.83722461245384</c:v>
                </c:pt>
                <c:pt idx="387">
                  <c:v>954.26453106031579</c:v>
                </c:pt>
                <c:pt idx="388">
                  <c:v>946.63569990663302</c:v>
                </c:pt>
                <c:pt idx="389">
                  <c:v>938.95136028164995</c:v>
                </c:pt>
                <c:pt idx="390">
                  <c:v>931.21214011217421</c:v>
                </c:pt>
                <c:pt idx="391">
                  <c:v>923.41866599147932</c:v>
                </c:pt>
                <c:pt idx="392">
                  <c:v>915.57156305201408</c:v>
                </c:pt>
                <c:pt idx="393">
                  <c:v>907.67145484093589</c:v>
                </c:pt>
                <c:pt idx="394">
                  <c:v>899.71896319848258</c:v>
                </c:pt>
                <c:pt idx="395">
                  <c:v>891.71470813919257</c:v>
                </c:pt>
                <c:pt idx="396">
                  <c:v>883.65930773598393</c:v>
                </c:pt>
                <c:pt idx="397">
                  <c:v>875.55337800709731</c:v>
                </c:pt>
                <c:pt idx="398">
                  <c:v>867.39753280590719</c:v>
                </c:pt>
                <c:pt idx="399">
                  <c:v>859.19238371360188</c:v>
                </c:pt>
                <c:pt idx="400">
                  <c:v>850.93853993473192</c:v>
                </c:pt>
                <c:pt idx="401">
                  <c:v>842.63660819562335</c:v>
                </c:pt>
                <c:pt idx="402">
                  <c:v>834.28719264565041</c:v>
                </c:pt>
                <c:pt idx="403">
                  <c:v>825.89089476135939</c:v>
                </c:pt>
                <c:pt idx="404">
                  <c:v>817.44831325343512</c:v>
                </c:pt>
                <c:pt idx="405">
                  <c:v>808.96004397649676</c:v>
                </c:pt>
                <c:pt idx="406">
                  <c:v>800.42667984171112</c:v>
                </c:pt>
                <c:pt idx="407">
                  <c:v>791.84881073220629</c:v>
                </c:pt>
                <c:pt idx="408">
                  <c:v>783.22702342126991</c:v>
                </c:pt>
                <c:pt idx="409">
                  <c:v>774.56190149331178</c:v>
                </c:pt>
                <c:pt idx="410">
                  <c:v>765.85402526757173</c:v>
                </c:pt>
                <c:pt idx="411">
                  <c:v>757.10397172454952</c:v>
                </c:pt>
                <c:pt idx="412">
                  <c:v>748.31231443513366</c:v>
                </c:pt>
                <c:pt idx="413">
                  <c:v>739.47962349240436</c:v>
                </c:pt>
                <c:pt idx="414">
                  <c:v>730.60646544608403</c:v>
                </c:pt>
                <c:pt idx="415">
                  <c:v>721.69340323960841</c:v>
                </c:pt>
                <c:pt idx="416">
                  <c:v>712.74099614978809</c:v>
                </c:pt>
                <c:pt idx="417">
                  <c:v>703.74979972903282</c:v>
                </c:pt>
                <c:pt idx="418">
                  <c:v>694.72036575010554</c:v>
                </c:pt>
                <c:pt idx="419">
                  <c:v>685.65324215337489</c:v>
                </c:pt>
                <c:pt idx="420">
                  <c:v>676.54897299653442</c:v>
                </c:pt>
                <c:pt idx="421">
                  <c:v>667.40809840675252</c:v>
                </c:pt>
                <c:pt idx="422">
                  <c:v>658.23115453522064</c:v>
                </c:pt>
                <c:pt idx="423">
                  <c:v>649.01867351406281</c:v>
                </c:pt>
                <c:pt idx="424">
                  <c:v>639.77118341557173</c:v>
                </c:pt>
                <c:pt idx="425">
                  <c:v>630.48920821373338</c:v>
                </c:pt>
                <c:pt idx="426">
                  <c:v>621.17326774800438</c:v>
                </c:pt>
                <c:pt idx="427">
                  <c:v>611.82387768930289</c:v>
                </c:pt>
                <c:pt idx="428">
                  <c:v>602.44154950817551</c:v>
                </c:pt>
                <c:pt idx="429">
                  <c:v>593.02679044510171</c:v>
                </c:pt>
                <c:pt idx="430">
                  <c:v>583.58010348289554</c:v>
                </c:pt>
                <c:pt idx="431">
                  <c:v>574.1019873211668</c:v>
                </c:pt>
                <c:pt idx="432">
                  <c:v>564.59293635280062</c:v>
                </c:pt>
                <c:pt idx="433">
                  <c:v>555.05344064241604</c:v>
                </c:pt>
                <c:pt idx="434">
                  <c:v>545.48398590676379</c:v>
                </c:pt>
                <c:pt idx="435">
                  <c:v>535.88505349702234</c:v>
                </c:pt>
                <c:pt idx="436">
                  <c:v>526.25712038295205</c:v>
                </c:pt>
                <c:pt idx="437">
                  <c:v>516.60065913886774</c:v>
                </c:pt>
                <c:pt idx="438">
                  <c:v>506.9161379313876</c:v>
                </c:pt>
                <c:pt idx="439">
                  <c:v>497.20402050891977</c:v>
                </c:pt>
                <c:pt idx="440">
                  <c:v>487.46476619284476</c:v>
                </c:pt>
                <c:pt idx="441">
                  <c:v>477.69882987035436</c:v>
                </c:pt>
                <c:pt idx="442">
                  <c:v>467.90666198890602</c:v>
                </c:pt>
                <c:pt idx="443">
                  <c:v>458.08870855225337</c:v>
                </c:pt>
                <c:pt idx="444">
                  <c:v>448.24541111801233</c:v>
                </c:pt>
                <c:pt idx="445">
                  <c:v>438.37720679672356</c:v>
                </c:pt>
                <c:pt idx="446">
                  <c:v>428.48452825237166</c:v>
                </c:pt>
                <c:pt idx="447">
                  <c:v>418.5678037043217</c:v>
                </c:pt>
                <c:pt idx="448">
                  <c:v>408.62745693063437</c:v>
                </c:pt>
                <c:pt idx="449">
                  <c:v>398.6639072727213</c:v>
                </c:pt>
                <c:pt idx="450">
                  <c:v>388.67756964130172</c:v>
                </c:pt>
                <c:pt idx="451">
                  <c:v>378.66885452362311</c:v>
                </c:pt>
                <c:pt idx="452">
                  <c:v>368.63816799190766</c:v>
                </c:pt>
                <c:pt idx="453">
                  <c:v>358.58591171298821</c:v>
                </c:pt>
                <c:pt idx="454">
                  <c:v>348.51248295909568</c:v>
                </c:pt>
                <c:pt idx="455">
                  <c:v>338.41827461976283</c:v>
                </c:pt>
                <c:pt idx="456">
                  <c:v>328.30367521480775</c:v>
                </c:pt>
                <c:pt idx="457">
                  <c:v>318.16906890836168</c:v>
                </c:pt>
                <c:pt idx="458">
                  <c:v>308.01483552390619</c:v>
                </c:pt>
                <c:pt idx="459">
                  <c:v>297.84135056028532</c:v>
                </c:pt>
                <c:pt idx="460">
                  <c:v>287.64898520865859</c:v>
                </c:pt>
                <c:pt idx="461">
                  <c:v>277.43810637036103</c:v>
                </c:pt>
                <c:pt idx="462">
                  <c:v>267.20907667563768</c:v>
                </c:pt>
                <c:pt idx="463">
                  <c:v>256.96225450321953</c:v>
                </c:pt>
                <c:pt idx="464">
                  <c:v>246.69799400070937</c:v>
                </c:pt>
                <c:pt idx="465">
                  <c:v>236.41664510574577</c:v>
                </c:pt>
                <c:pt idx="466">
                  <c:v>226.1185535679142</c:v>
                </c:pt>
                <c:pt idx="467">
                  <c:v>215.80406097137518</c:v>
                </c:pt>
                <c:pt idx="468">
                  <c:v>205.47350475817942</c:v>
                </c:pt>
                <c:pt idx="469">
                  <c:v>195.12721825224048</c:v>
                </c:pt>
                <c:pt idx="470">
                  <c:v>184.76553068393673</c:v>
                </c:pt>
                <c:pt idx="471">
                  <c:v>174.38876721531364</c:v>
                </c:pt>
                <c:pt idx="472">
                  <c:v>163.99724896585951</c:v>
                </c:pt>
                <c:pt idx="473">
                  <c:v>153.59129303882708</c:v>
                </c:pt>
                <c:pt idx="474">
                  <c:v>143.17121254807461</c:v>
                </c:pt>
                <c:pt idx="475">
                  <c:v>132.73731664540048</c:v>
                </c:pt>
                <c:pt idx="476">
                  <c:v>122.28991054834594</c:v>
                </c:pt>
                <c:pt idx="477">
                  <c:v>111.82929556844103</c:v>
                </c:pt>
                <c:pt idx="478">
                  <c:v>101.35576913986934</c:v>
                </c:pt>
                <c:pt idx="479">
                  <c:v>90.869624848528133</c:v>
                </c:pt>
                <c:pt idx="480">
                  <c:v>80.371152461460241</c:v>
                </c:pt>
                <c:pt idx="481">
                  <c:v>69.860637956635259</c:v>
                </c:pt>
                <c:pt idx="482">
                  <c:v>59.338363553057981</c:v>
                </c:pt>
                <c:pt idx="483">
                  <c:v>48.804607741182352</c:v>
                </c:pt>
                <c:pt idx="484">
                  <c:v>38.259645313609958</c:v>
                </c:pt>
                <c:pt idx="485">
                  <c:v>27.703747396052549</c:v>
                </c:pt>
                <c:pt idx="486">
                  <c:v>17.137181478538544</c:v>
                </c:pt>
                <c:pt idx="487">
                  <c:v>6.560211446844102</c:v>
                </c:pt>
                <c:pt idx="488">
                  <c:v>-4.0269023858702138</c:v>
                </c:pt>
                <c:pt idx="489">
                  <c:v>-4.0374945118495029</c:v>
                </c:pt>
                <c:pt idx="490">
                  <c:v>-4.0480866475881907</c:v>
                </c:pt>
                <c:pt idx="491">
                  <c:v>-4.0586787930860249</c:v>
                </c:pt>
                <c:pt idx="492">
                  <c:v>-4.0692709483427549</c:v>
                </c:pt>
                <c:pt idx="493">
                  <c:v>-4.0798631133581296</c:v>
                </c:pt>
                <c:pt idx="494">
                  <c:v>-4.0904552881318983</c:v>
                </c:pt>
                <c:pt idx="495">
                  <c:v>-4.1010474726638089</c:v>
                </c:pt>
                <c:pt idx="496">
                  <c:v>-4.1116396669536108</c:v>
                </c:pt>
                <c:pt idx="497">
                  <c:v>-4.1222318710010528</c:v>
                </c:pt>
                <c:pt idx="498">
                  <c:v>-4.1328240848058835</c:v>
                </c:pt>
                <c:pt idx="499">
                  <c:v>-4.1434163083678524</c:v>
                </c:pt>
                <c:pt idx="500">
                  <c:v>-4.1540085416867072</c:v>
                </c:pt>
                <c:pt idx="501">
                  <c:v>-4.1646007847621975</c:v>
                </c:pt>
                <c:pt idx="502">
                  <c:v>-4.1751930375940729</c:v>
                </c:pt>
                <c:pt idx="503">
                  <c:v>-4.1857853001820811</c:v>
                </c:pt>
                <c:pt idx="504">
                  <c:v>-4.1963775725259715</c:v>
                </c:pt>
                <c:pt idx="505">
                  <c:v>-4.206969854625493</c:v>
                </c:pt>
                <c:pt idx="506">
                  <c:v>-4.2175621464803941</c:v>
                </c:pt>
                <c:pt idx="507">
                  <c:v>-4.2281544480904243</c:v>
                </c:pt>
                <c:pt idx="508">
                  <c:v>-4.2387467594553323</c:v>
                </c:pt>
                <c:pt idx="509">
                  <c:v>-4.2493390805748668</c:v>
                </c:pt>
                <c:pt idx="510">
                  <c:v>-4.2599314114487772</c:v>
                </c:pt>
                <c:pt idx="511">
                  <c:v>-4.2705237520768113</c:v>
                </c:pt>
                <c:pt idx="512">
                  <c:v>-4.2811161024587188</c:v>
                </c:pt>
                <c:pt idx="513">
                  <c:v>-4.291708462594249</c:v>
                </c:pt>
                <c:pt idx="514">
                  <c:v>-4.3023008324831498</c:v>
                </c:pt>
                <c:pt idx="515">
                  <c:v>-4.3128932121251706</c:v>
                </c:pt>
                <c:pt idx="516">
                  <c:v>-4.3234856015200611</c:v>
                </c:pt>
                <c:pt idx="517">
                  <c:v>-4.334078000667569</c:v>
                </c:pt>
                <c:pt idx="518">
                  <c:v>-4.3446704095674438</c:v>
                </c:pt>
                <c:pt idx="519">
                  <c:v>-4.355262828219435</c:v>
                </c:pt>
                <c:pt idx="520">
                  <c:v>-4.3658552566232904</c:v>
                </c:pt>
                <c:pt idx="521">
                  <c:v>-4.3764476947787596</c:v>
                </c:pt>
                <c:pt idx="522">
                  <c:v>-4.3870401426855912</c:v>
                </c:pt>
                <c:pt idx="523">
                  <c:v>-4.3976326003435346</c:v>
                </c:pt>
                <c:pt idx="524">
                  <c:v>-4.4082250677523387</c:v>
                </c:pt>
                <c:pt idx="525">
                  <c:v>-4.4188175449117519</c:v>
                </c:pt>
                <c:pt idx="526">
                  <c:v>-4.4294100318215239</c:v>
                </c:pt>
                <c:pt idx="527">
                  <c:v>-4.4400025284814033</c:v>
                </c:pt>
                <c:pt idx="528">
                  <c:v>-4.4505950348911387</c:v>
                </c:pt>
                <c:pt idx="529">
                  <c:v>-4.4611875510504797</c:v>
                </c:pt>
                <c:pt idx="530">
                  <c:v>-4.4717800769591749</c:v>
                </c:pt>
                <c:pt idx="531">
                  <c:v>-4.4823726126169738</c:v>
                </c:pt>
                <c:pt idx="532">
                  <c:v>-4.4929651580236243</c:v>
                </c:pt>
                <c:pt idx="533">
                  <c:v>-4.5035577131788767</c:v>
                </c:pt>
                <c:pt idx="534">
                  <c:v>-4.5141502780824787</c:v>
                </c:pt>
                <c:pt idx="535">
                  <c:v>-4.52474285273418</c:v>
                </c:pt>
                <c:pt idx="536">
                  <c:v>-4.53533543713373</c:v>
                </c:pt>
                <c:pt idx="537">
                  <c:v>-4.5459280312808774</c:v>
                </c:pt>
                <c:pt idx="538">
                  <c:v>-4.5565206351753709</c:v>
                </c:pt>
                <c:pt idx="539">
                  <c:v>-4.567113248816959</c:v>
                </c:pt>
                <c:pt idx="540">
                  <c:v>-4.5777058722053914</c:v>
                </c:pt>
                <c:pt idx="541">
                  <c:v>-4.5882985053404175</c:v>
                </c:pt>
                <c:pt idx="542">
                  <c:v>-4.598891148221786</c:v>
                </c:pt>
                <c:pt idx="543">
                  <c:v>-4.6094838008492456</c:v>
                </c:pt>
                <c:pt idx="544">
                  <c:v>-4.6200764632225448</c:v>
                </c:pt>
                <c:pt idx="545">
                  <c:v>-4.6306691353414342</c:v>
                </c:pt>
                <c:pt idx="546">
                  <c:v>-4.6412618172056614</c:v>
                </c:pt>
                <c:pt idx="547">
                  <c:v>-4.6518545088149761</c:v>
                </c:pt>
                <c:pt idx="548">
                  <c:v>-4.6624472101691268</c:v>
                </c:pt>
                <c:pt idx="549">
                  <c:v>-4.6730399212678631</c:v>
                </c:pt>
                <c:pt idx="550">
                  <c:v>-4.6836326421109336</c:v>
                </c:pt>
                <c:pt idx="551">
                  <c:v>-4.6942253726980878</c:v>
                </c:pt>
                <c:pt idx="552">
                  <c:v>-4.7048181130290745</c:v>
                </c:pt>
                <c:pt idx="553">
                  <c:v>-4.7154108631036431</c:v>
                </c:pt>
                <c:pt idx="554">
                  <c:v>-4.7260036229215423</c:v>
                </c:pt>
                <c:pt idx="555">
                  <c:v>-4.7365963924825216</c:v>
                </c:pt>
                <c:pt idx="556">
                  <c:v>-4.7471891717863297</c:v>
                </c:pt>
                <c:pt idx="557">
                  <c:v>-4.7577819608327152</c:v>
                </c:pt>
                <c:pt idx="558">
                  <c:v>-4.7683747596214276</c:v>
                </c:pt>
                <c:pt idx="559">
                  <c:v>-4.7789675681522166</c:v>
                </c:pt>
                <c:pt idx="560">
                  <c:v>-4.7895603864248306</c:v>
                </c:pt>
                <c:pt idx="561">
                  <c:v>-4.8001532144390184</c:v>
                </c:pt>
                <c:pt idx="562">
                  <c:v>-4.8107460521945296</c:v>
                </c:pt>
                <c:pt idx="563">
                  <c:v>-4.8213388996911126</c:v>
                </c:pt>
                <c:pt idx="564">
                  <c:v>-4.8319317569285172</c:v>
                </c:pt>
                <c:pt idx="565">
                  <c:v>-4.8425246239064927</c:v>
                </c:pt>
                <c:pt idx="566">
                  <c:v>-4.853117500624788</c:v>
                </c:pt>
                <c:pt idx="567">
                  <c:v>-4.8637103870831515</c:v>
                </c:pt>
                <c:pt idx="568">
                  <c:v>-4.8743032832813329</c:v>
                </c:pt>
                <c:pt idx="569">
                  <c:v>-4.8848961892190816</c:v>
                </c:pt>
                <c:pt idx="570">
                  <c:v>-4.8954891048961464</c:v>
                </c:pt>
                <c:pt idx="571">
                  <c:v>-4.9060820303122759</c:v>
                </c:pt>
                <c:pt idx="572">
                  <c:v>-4.9166749654672195</c:v>
                </c:pt>
                <c:pt idx="573">
                  <c:v>-4.9272679103607269</c:v>
                </c:pt>
                <c:pt idx="574">
                  <c:v>-4.9378608649925466</c:v>
                </c:pt>
                <c:pt idx="575">
                  <c:v>-4.9484538293624274</c:v>
                </c:pt>
                <c:pt idx="576">
                  <c:v>-4.9590468034701196</c:v>
                </c:pt>
                <c:pt idx="577">
                  <c:v>-4.969639787315371</c:v>
                </c:pt>
                <c:pt idx="578">
                  <c:v>-4.9802327808979321</c:v>
                </c:pt>
                <c:pt idx="579">
                  <c:v>-4.9908257842175514</c:v>
                </c:pt>
                <c:pt idx="580">
                  <c:v>-5.0014187972739776</c:v>
                </c:pt>
                <c:pt idx="581">
                  <c:v>-5.0120118200669603</c:v>
                </c:pt>
                <c:pt idx="582">
                  <c:v>-5.022604852596249</c:v>
                </c:pt>
                <c:pt idx="583">
                  <c:v>-5.0331978948615923</c:v>
                </c:pt>
                <c:pt idx="584">
                  <c:v>-5.0437909468627398</c:v>
                </c:pt>
                <c:pt idx="585">
                  <c:v>-5.05438400859944</c:v>
                </c:pt>
                <c:pt idx="586">
                  <c:v>-5.0649770800714426</c:v>
                </c:pt>
                <c:pt idx="587">
                  <c:v>-5.0755701612784963</c:v>
                </c:pt>
                <c:pt idx="588">
                  <c:v>-5.0861632522203504</c:v>
                </c:pt>
                <c:pt idx="589">
                  <c:v>-5.0967563528967545</c:v>
                </c:pt>
                <c:pt idx="590">
                  <c:v>-5.1073494633074574</c:v>
                </c:pt>
                <c:pt idx="591">
                  <c:v>-5.1179425834522085</c:v>
                </c:pt>
                <c:pt idx="592">
                  <c:v>-5.1285357133307574</c:v>
                </c:pt>
                <c:pt idx="593">
                  <c:v>-5.1391288529428527</c:v>
                </c:pt>
                <c:pt idx="594">
                  <c:v>-5.1497220022882431</c:v>
                </c:pt>
                <c:pt idx="595">
                  <c:v>-5.1603151613666789</c:v>
                </c:pt>
                <c:pt idx="596">
                  <c:v>-5.1709083301779089</c:v>
                </c:pt>
                <c:pt idx="597">
                  <c:v>-5.1815015087216816</c:v>
                </c:pt>
                <c:pt idx="598">
                  <c:v>-5.1920946969977466</c:v>
                </c:pt>
                <c:pt idx="599">
                  <c:v>-5.2026878950058535</c:v>
                </c:pt>
                <c:pt idx="600">
                  <c:v>-5.2132811027457517</c:v>
                </c:pt>
                <c:pt idx="601">
                  <c:v>-5.22387432021719</c:v>
                </c:pt>
                <c:pt idx="602">
                  <c:v>-5.2344675474199178</c:v>
                </c:pt>
                <c:pt idx="603">
                  <c:v>-5.2450607843536838</c:v>
                </c:pt>
                <c:pt idx="604">
                  <c:v>-5.2556540310182376</c:v>
                </c:pt>
                <c:pt idx="605">
                  <c:v>-5.2662472874133286</c:v>
                </c:pt>
                <c:pt idx="606">
                  <c:v>-5.2768405535387055</c:v>
                </c:pt>
                <c:pt idx="607">
                  <c:v>-5.2874338293941179</c:v>
                </c:pt>
                <c:pt idx="608">
                  <c:v>-5.2980271149793152</c:v>
                </c:pt>
                <c:pt idx="609">
                  <c:v>-5.3086204102940462</c:v>
                </c:pt>
                <c:pt idx="610">
                  <c:v>-5.3192137153380603</c:v>
                </c:pt>
                <c:pt idx="611">
                  <c:v>-5.3298070301111071</c:v>
                </c:pt>
                <c:pt idx="612">
                  <c:v>-5.3404003546129362</c:v>
                </c:pt>
                <c:pt idx="613">
                  <c:v>-5.3509936888432961</c:v>
                </c:pt>
                <c:pt idx="614">
                  <c:v>-5.3615870328019364</c:v>
                </c:pt>
                <c:pt idx="615">
                  <c:v>-5.3721803864886057</c:v>
                </c:pt>
                <c:pt idx="616">
                  <c:v>-5.3827737499030537</c:v>
                </c:pt>
                <c:pt idx="617">
                  <c:v>-5.3933671230450297</c:v>
                </c:pt>
                <c:pt idx="618">
                  <c:v>-5.4039605059142835</c:v>
                </c:pt>
                <c:pt idx="619">
                  <c:v>-5.4145538985105635</c:v>
                </c:pt>
                <c:pt idx="620">
                  <c:v>-5.4251473008336193</c:v>
                </c:pt>
                <c:pt idx="621">
                  <c:v>-5.4357407128832005</c:v>
                </c:pt>
                <c:pt idx="622">
                  <c:v>-5.4463341346590566</c:v>
                </c:pt>
                <c:pt idx="623">
                  <c:v>-5.4569275661609362</c:v>
                </c:pt>
                <c:pt idx="624">
                  <c:v>-5.4675210073885889</c:v>
                </c:pt>
                <c:pt idx="625">
                  <c:v>-5.4781144583417642</c:v>
                </c:pt>
                <c:pt idx="626">
                  <c:v>-5.4887079190202108</c:v>
                </c:pt>
                <c:pt idx="627">
                  <c:v>-5.4993013894236782</c:v>
                </c:pt>
                <c:pt idx="628">
                  <c:v>-5.5098948695519159</c:v>
                </c:pt>
                <c:pt idx="629">
                  <c:v>-5.5204883594046734</c:v>
                </c:pt>
                <c:pt idx="630">
                  <c:v>-5.5310818589816995</c:v>
                </c:pt>
                <c:pt idx="631">
                  <c:v>-5.5416753682827435</c:v>
                </c:pt>
                <c:pt idx="632">
                  <c:v>-5.5522688873075552</c:v>
                </c:pt>
                <c:pt idx="633">
                  <c:v>-5.5628624160558839</c:v>
                </c:pt>
                <c:pt idx="634">
                  <c:v>-5.5734559545274793</c:v>
                </c:pt>
                <c:pt idx="635">
                  <c:v>-5.58404950272209</c:v>
                </c:pt>
                <c:pt idx="636">
                  <c:v>-5.5946430606394655</c:v>
                </c:pt>
                <c:pt idx="637">
                  <c:v>-5.6052366282793553</c:v>
                </c:pt>
                <c:pt idx="638">
                  <c:v>-5.6158302056415081</c:v>
                </c:pt>
                <c:pt idx="639">
                  <c:v>-5.6264237927256744</c:v>
                </c:pt>
                <c:pt idx="640">
                  <c:v>-5.6370173895316027</c:v>
                </c:pt>
                <c:pt idx="641">
                  <c:v>-5.6476109960590426</c:v>
                </c:pt>
                <c:pt idx="642">
                  <c:v>-5.6582046123077436</c:v>
                </c:pt>
                <c:pt idx="643">
                  <c:v>-5.6687982382774544</c:v>
                </c:pt>
                <c:pt idx="644">
                  <c:v>-5.6793918739679254</c:v>
                </c:pt>
                <c:pt idx="645">
                  <c:v>-5.6899855193789053</c:v>
                </c:pt>
                <c:pt idx="646">
                  <c:v>-5.7005791745101435</c:v>
                </c:pt>
                <c:pt idx="647">
                  <c:v>-5.7111728393613896</c:v>
                </c:pt>
                <c:pt idx="648">
                  <c:v>-5.7217665139323932</c:v>
                </c:pt>
                <c:pt idx="649">
                  <c:v>-5.7323601982229029</c:v>
                </c:pt>
                <c:pt idx="650">
                  <c:v>-5.7429538922326691</c:v>
                </c:pt>
                <c:pt idx="651">
                  <c:v>-5.7535475959614404</c:v>
                </c:pt>
                <c:pt idx="652">
                  <c:v>-5.7641413094089664</c:v>
                </c:pt>
                <c:pt idx="653">
                  <c:v>-5.7747350325749967</c:v>
                </c:pt>
                <c:pt idx="654">
                  <c:v>-5.7853287654592798</c:v>
                </c:pt>
                <c:pt idx="655">
                  <c:v>-5.7959225080615662</c:v>
                </c:pt>
                <c:pt idx="656">
                  <c:v>-5.8065162603816045</c:v>
                </c:pt>
                <c:pt idx="657">
                  <c:v>-5.8171100224191452</c:v>
                </c:pt>
                <c:pt idx="658">
                  <c:v>-5.8277037941739369</c:v>
                </c:pt>
                <c:pt idx="659">
                  <c:v>-5.8382975756457292</c:v>
                </c:pt>
                <c:pt idx="660">
                  <c:v>-5.8488913668342715</c:v>
                </c:pt>
                <c:pt idx="661">
                  <c:v>-5.8594851677393125</c:v>
                </c:pt>
                <c:pt idx="662">
                  <c:v>-5.8700789783606027</c:v>
                </c:pt>
                <c:pt idx="663">
                  <c:v>-5.8806727986978915</c:v>
                </c:pt>
                <c:pt idx="664">
                  <c:v>-5.8912666287509277</c:v>
                </c:pt>
                <c:pt idx="665">
                  <c:v>-5.9018604685194607</c:v>
                </c:pt>
                <c:pt idx="666">
                  <c:v>-5.9124543180032401</c:v>
                </c:pt>
                <c:pt idx="667">
                  <c:v>-5.9230481772020163</c:v>
                </c:pt>
                <c:pt idx="668">
                  <c:v>-5.9336420461155379</c:v>
                </c:pt>
                <c:pt idx="669">
                  <c:v>-5.9442359247435537</c:v>
                </c:pt>
                <c:pt idx="670">
                  <c:v>-5.9548298130858139</c:v>
                </c:pt>
                <c:pt idx="671">
                  <c:v>-5.9654237111420683</c:v>
                </c:pt>
                <c:pt idx="672">
                  <c:v>-5.9760176189120662</c:v>
                </c:pt>
                <c:pt idx="673">
                  <c:v>-5.9866115363955563</c:v>
                </c:pt>
                <c:pt idx="674">
                  <c:v>-5.9972054635922891</c:v>
                </c:pt>
                <c:pt idx="675">
                  <c:v>-6.0077994005020132</c:v>
                </c:pt>
                <c:pt idx="676">
                  <c:v>-6.0183933471244782</c:v>
                </c:pt>
                <c:pt idx="677">
                  <c:v>-6.0289873034594343</c:v>
                </c:pt>
                <c:pt idx="678">
                  <c:v>-6.0395812695066304</c:v>
                </c:pt>
                <c:pt idx="679">
                  <c:v>-6.050175245265816</c:v>
                </c:pt>
                <c:pt idx="680">
                  <c:v>-6.0607692307367405</c:v>
                </c:pt>
                <c:pt idx="681">
                  <c:v>-6.0713632259191535</c:v>
                </c:pt>
                <c:pt idx="682">
                  <c:v>-6.0819572308128045</c:v>
                </c:pt>
                <c:pt idx="683">
                  <c:v>-6.0925512454174431</c:v>
                </c:pt>
                <c:pt idx="684">
                  <c:v>-6.1031452697328188</c:v>
                </c:pt>
                <c:pt idx="685">
                  <c:v>-6.1137393037586811</c:v>
                </c:pt>
                <c:pt idx="686">
                  <c:v>-6.1243333474947796</c:v>
                </c:pt>
                <c:pt idx="687">
                  <c:v>-6.1349274009408639</c:v>
                </c:pt>
                <c:pt idx="688">
                  <c:v>-6.1455214640966833</c:v>
                </c:pt>
                <c:pt idx="689">
                  <c:v>-6.1561155369619867</c:v>
                </c:pt>
                <c:pt idx="690">
                  <c:v>-6.1667096195365243</c:v>
                </c:pt>
                <c:pt idx="691">
                  <c:v>-6.1773037118200458</c:v>
                </c:pt>
                <c:pt idx="692">
                  <c:v>-6.1878978138123006</c:v>
                </c:pt>
                <c:pt idx="693">
                  <c:v>-6.1984919255130384</c:v>
                </c:pt>
                <c:pt idx="694">
                  <c:v>-6.2090860469220077</c:v>
                </c:pt>
                <c:pt idx="695">
                  <c:v>-6.219680178038959</c:v>
                </c:pt>
                <c:pt idx="696">
                  <c:v>-6.2302743188636418</c:v>
                </c:pt>
                <c:pt idx="697">
                  <c:v>-6.2408684693958056</c:v>
                </c:pt>
                <c:pt idx="698">
                  <c:v>-6.2514626296352001</c:v>
                </c:pt>
                <c:pt idx="699">
                  <c:v>-6.2620567995815746</c:v>
                </c:pt>
                <c:pt idx="700">
                  <c:v>-6.2726509792346778</c:v>
                </c:pt>
                <c:pt idx="701">
                  <c:v>-6.2832451685942603</c:v>
                </c:pt>
                <c:pt idx="702">
                  <c:v>-6.2938393676600715</c:v>
                </c:pt>
                <c:pt idx="703">
                  <c:v>-6.3044335764318609</c:v>
                </c:pt>
                <c:pt idx="704">
                  <c:v>-6.315027794909378</c:v>
                </c:pt>
                <c:pt idx="705">
                  <c:v>-6.3256220230923725</c:v>
                </c:pt>
                <c:pt idx="706">
                  <c:v>-6.3362162609805939</c:v>
                </c:pt>
                <c:pt idx="707">
                  <c:v>-6.3468105085737925</c:v>
                </c:pt>
                <c:pt idx="708">
                  <c:v>-6.357404765871717</c:v>
                </c:pt>
                <c:pt idx="709">
                  <c:v>-6.3679990328741169</c:v>
                </c:pt>
                <c:pt idx="710">
                  <c:v>-6.3785933095807428</c:v>
                </c:pt>
                <c:pt idx="711">
                  <c:v>-6.3891875959913431</c:v>
                </c:pt>
                <c:pt idx="712">
                  <c:v>-6.3997818921056675</c:v>
                </c:pt>
                <c:pt idx="713">
                  <c:v>-6.4103761979234664</c:v>
                </c:pt>
                <c:pt idx="714">
                  <c:v>-6.4209705134444892</c:v>
                </c:pt>
                <c:pt idx="715">
                  <c:v>-6.4315648386684847</c:v>
                </c:pt>
                <c:pt idx="716">
                  <c:v>-6.4421591735952033</c:v>
                </c:pt>
                <c:pt idx="717">
                  <c:v>-6.4527535182243945</c:v>
                </c:pt>
                <c:pt idx="718">
                  <c:v>-6.4633478725558078</c:v>
                </c:pt>
                <c:pt idx="719">
                  <c:v>-6.4739422365891928</c:v>
                </c:pt>
                <c:pt idx="720">
                  <c:v>-6.484536610324299</c:v>
                </c:pt>
                <c:pt idx="721">
                  <c:v>-6.4951309937608768</c:v>
                </c:pt>
                <c:pt idx="722">
                  <c:v>-6.5057253868986749</c:v>
                </c:pt>
                <c:pt idx="723">
                  <c:v>-6.5163197897374436</c:v>
                </c:pt>
                <c:pt idx="724">
                  <c:v>-6.5269142022769318</c:v>
                </c:pt>
                <c:pt idx="725">
                  <c:v>-6.5375086245168896</c:v>
                </c:pt>
                <c:pt idx="726">
                  <c:v>-6.5481030564570668</c:v>
                </c:pt>
                <c:pt idx="727">
                  <c:v>-6.5586974980972128</c:v>
                </c:pt>
                <c:pt idx="728">
                  <c:v>-6.5692919494370772</c:v>
                </c:pt>
                <c:pt idx="729">
                  <c:v>-6.5798864104764094</c:v>
                </c:pt>
                <c:pt idx="730">
                  <c:v>-6.59048088121496</c:v>
                </c:pt>
                <c:pt idx="731">
                  <c:v>-6.6010753616524784</c:v>
                </c:pt>
                <c:pt idx="732">
                  <c:v>-6.6116698517887134</c:v>
                </c:pt>
                <c:pt idx="733">
                  <c:v>-6.6222643516234152</c:v>
                </c:pt>
                <c:pt idx="734">
                  <c:v>-6.6328588611563335</c:v>
                </c:pt>
                <c:pt idx="735">
                  <c:v>-6.6434533803872178</c:v>
                </c:pt>
                <c:pt idx="736">
                  <c:v>-6.6540479093158185</c:v>
                </c:pt>
                <c:pt idx="737">
                  <c:v>-6.6646424479418842</c:v>
                </c:pt>
                <c:pt idx="738">
                  <c:v>-6.6752369962651654</c:v>
                </c:pt>
                <c:pt idx="739">
                  <c:v>-6.6858315542854116</c:v>
                </c:pt>
                <c:pt idx="740">
                  <c:v>-6.6964261220023724</c:v>
                </c:pt>
                <c:pt idx="741">
                  <c:v>-6.7070206994157973</c:v>
                </c:pt>
                <c:pt idx="742">
                  <c:v>-6.7176152865254366</c:v>
                </c:pt>
                <c:pt idx="743">
                  <c:v>-6.7282098833310391</c:v>
                </c:pt>
                <c:pt idx="744">
                  <c:v>-6.7388044898323551</c:v>
                </c:pt>
                <c:pt idx="745">
                  <c:v>-6.7493991060291343</c:v>
                </c:pt>
                <c:pt idx="746">
                  <c:v>-6.7599937319211261</c:v>
                </c:pt>
                <c:pt idx="747">
                  <c:v>-6.7705883675080809</c:v>
                </c:pt>
                <c:pt idx="748">
                  <c:v>-6.7811830127897474</c:v>
                </c:pt>
                <c:pt idx="749">
                  <c:v>-6.7917776677658761</c:v>
                </c:pt>
                <c:pt idx="750">
                  <c:v>-6.8023723324362164</c:v>
                </c:pt>
                <c:pt idx="751">
                  <c:v>-6.8129670068005188</c:v>
                </c:pt>
                <c:pt idx="752">
                  <c:v>-6.8235616908585319</c:v>
                </c:pt>
                <c:pt idx="753">
                  <c:v>-6.8341563846100062</c:v>
                </c:pt>
                <c:pt idx="754">
                  <c:v>-6.8447510880546911</c:v>
                </c:pt>
                <c:pt idx="755">
                  <c:v>-6.8553458011923363</c:v>
                </c:pt>
                <c:pt idx="756">
                  <c:v>-6.8659405240226921</c:v>
                </c:pt>
                <c:pt idx="757">
                  <c:v>-6.8765352565455071</c:v>
                </c:pt>
                <c:pt idx="758">
                  <c:v>-6.8871299987605319</c:v>
                </c:pt>
                <c:pt idx="759">
                  <c:v>-6.8977247506675168</c:v>
                </c:pt>
                <c:pt idx="760">
                  <c:v>-6.9083195122662104</c:v>
                </c:pt>
                <c:pt idx="761">
                  <c:v>-6.9189142835563633</c:v>
                </c:pt>
                <c:pt idx="762">
                  <c:v>-6.9295090645377249</c:v>
                </c:pt>
                <c:pt idx="763">
                  <c:v>-6.9401038552100447</c:v>
                </c:pt>
                <c:pt idx="764">
                  <c:v>-6.9506986555730732</c:v>
                </c:pt>
                <c:pt idx="765">
                  <c:v>-6.9612934656265599</c:v>
                </c:pt>
                <c:pt idx="766">
                  <c:v>-6.9718882853702544</c:v>
                </c:pt>
                <c:pt idx="767">
                  <c:v>-6.9824831148039062</c:v>
                </c:pt>
                <c:pt idx="768">
                  <c:v>-6.9930779539272656</c:v>
                </c:pt>
                <c:pt idx="769">
                  <c:v>-7.0036728027400823</c:v>
                </c:pt>
                <c:pt idx="770">
                  <c:v>-7.0142676612421058</c:v>
                </c:pt>
                <c:pt idx="771">
                  <c:v>-7.0248625294330855</c:v>
                </c:pt>
                <c:pt idx="772">
                  <c:v>-7.035457407312772</c:v>
                </c:pt>
                <c:pt idx="773">
                  <c:v>-7.0460522948809157</c:v>
                </c:pt>
                <c:pt idx="774">
                  <c:v>-7.0566471921372651</c:v>
                </c:pt>
                <c:pt idx="775">
                  <c:v>-7.0672420990815707</c:v>
                </c:pt>
                <c:pt idx="776">
                  <c:v>-7.0778370157135821</c:v>
                </c:pt>
                <c:pt idx="777">
                  <c:v>-7.0884319420330488</c:v>
                </c:pt>
                <c:pt idx="778">
                  <c:v>-7.0990268780397212</c:v>
                </c:pt>
                <c:pt idx="779">
                  <c:v>-7.1096218237333488</c:v>
                </c:pt>
                <c:pt idx="780">
                  <c:v>-7.1202167791136821</c:v>
                </c:pt>
                <c:pt idx="781">
                  <c:v>-7.1308117441804697</c:v>
                </c:pt>
                <c:pt idx="782">
                  <c:v>-7.1414067189334629</c:v>
                </c:pt>
                <c:pt idx="783">
                  <c:v>-7.1520017033724104</c:v>
                </c:pt>
                <c:pt idx="784">
                  <c:v>-7.1625966974970625</c:v>
                </c:pt>
                <c:pt idx="785">
                  <c:v>-7.1731917013071689</c:v>
                </c:pt>
                <c:pt idx="786">
                  <c:v>-7.183786714802479</c:v>
                </c:pt>
                <c:pt idx="787">
                  <c:v>-7.1943817379827433</c:v>
                </c:pt>
                <c:pt idx="788">
                  <c:v>-7.2049767708477122</c:v>
                </c:pt>
                <c:pt idx="789">
                  <c:v>-7.2155718133971343</c:v>
                </c:pt>
                <c:pt idx="790">
                  <c:v>-7.2261668656307601</c:v>
                </c:pt>
                <c:pt idx="791">
                  <c:v>-7.2367619275483399</c:v>
                </c:pt>
                <c:pt idx="792">
                  <c:v>-7.2473569991496225</c:v>
                </c:pt>
                <c:pt idx="793">
                  <c:v>-7.2579520804343582</c:v>
                </c:pt>
                <c:pt idx="794">
                  <c:v>-7.2685471714022976</c:v>
                </c:pt>
                <c:pt idx="795">
                  <c:v>-7.27914227205319</c:v>
                </c:pt>
                <c:pt idx="796">
                  <c:v>-7.289737382386785</c:v>
                </c:pt>
                <c:pt idx="797">
                  <c:v>-7.3003325024028332</c:v>
                </c:pt>
                <c:pt idx="798">
                  <c:v>-7.3109276321010839</c:v>
                </c:pt>
                <c:pt idx="799">
                  <c:v>-7.3215227714812876</c:v>
                </c:pt>
                <c:pt idx="800">
                  <c:v>-7.332117920543193</c:v>
                </c:pt>
                <c:pt idx="801">
                  <c:v>-7.3427130792865514</c:v>
                </c:pt>
                <c:pt idx="802">
                  <c:v>-7.3533082477111122</c:v>
                </c:pt>
                <c:pt idx="803">
                  <c:v>-7.3639034258166252</c:v>
                </c:pt>
                <c:pt idx="804">
                  <c:v>-7.3744986136028396</c:v>
                </c:pt>
                <c:pt idx="805">
                  <c:v>-7.3850938110695061</c:v>
                </c:pt>
                <c:pt idx="806">
                  <c:v>-7.395689018216375</c:v>
                </c:pt>
                <c:pt idx="807">
                  <c:v>-7.4062842350431959</c:v>
                </c:pt>
                <c:pt idx="808">
                  <c:v>-7.4168794615497182</c:v>
                </c:pt>
                <c:pt idx="809">
                  <c:v>-7.4274746977356925</c:v>
                </c:pt>
                <c:pt idx="810">
                  <c:v>-7.4380699436008682</c:v>
                </c:pt>
                <c:pt idx="811">
                  <c:v>-7.4486651991449957</c:v>
                </c:pt>
                <c:pt idx="812">
                  <c:v>-7.4592604643678246</c:v>
                </c:pt>
                <c:pt idx="813">
                  <c:v>-7.4698557392691054</c:v>
                </c:pt>
                <c:pt idx="814">
                  <c:v>-7.4804510238485875</c:v>
                </c:pt>
                <c:pt idx="815">
                  <c:v>-7.4910463181060214</c:v>
                </c:pt>
                <c:pt idx="816">
                  <c:v>-7.5016416220411566</c:v>
                </c:pt>
                <c:pt idx="817">
                  <c:v>-7.5122369356537426</c:v>
                </c:pt>
                <c:pt idx="818">
                  <c:v>-7.5228322589435299</c:v>
                </c:pt>
                <c:pt idx="819">
                  <c:v>-7.5334275919102689</c:v>
                </c:pt>
                <c:pt idx="820">
                  <c:v>-7.5440229345537091</c:v>
                </c:pt>
                <c:pt idx="821">
                  <c:v>-7.5546182868736</c:v>
                </c:pt>
                <c:pt idx="822">
                  <c:v>-7.5652136488696922</c:v>
                </c:pt>
                <c:pt idx="823">
                  <c:v>-7.575809020541735</c:v>
                </c:pt>
                <c:pt idx="824">
                  <c:v>-7.586404401889479</c:v>
                </c:pt>
                <c:pt idx="825">
                  <c:v>-7.5969997929126745</c:v>
                </c:pt>
                <c:pt idx="826">
                  <c:v>-7.6075951936110711</c:v>
                </c:pt>
                <c:pt idx="827">
                  <c:v>-7.6181906039844183</c:v>
                </c:pt>
                <c:pt idx="828">
                  <c:v>-7.6287860240324665</c:v>
                </c:pt>
                <c:pt idx="829">
                  <c:v>-7.6393814537549662</c:v>
                </c:pt>
                <c:pt idx="830">
                  <c:v>-7.649976893151667</c:v>
                </c:pt>
                <c:pt idx="831">
                  <c:v>-7.6605723422223191</c:v>
                </c:pt>
                <c:pt idx="832">
                  <c:v>-7.6711678009666722</c:v>
                </c:pt>
                <c:pt idx="833">
                  <c:v>-7.6817632693844757</c:v>
                </c:pt>
                <c:pt idx="834">
                  <c:v>-7.6923587474754811</c:v>
                </c:pt>
                <c:pt idx="835">
                  <c:v>-7.7029542352394369</c:v>
                </c:pt>
                <c:pt idx="836">
                  <c:v>-7.7135497326760945</c:v>
                </c:pt>
                <c:pt idx="837">
                  <c:v>-7.7241452397852033</c:v>
                </c:pt>
                <c:pt idx="838">
                  <c:v>-7.7347407565665129</c:v>
                </c:pt>
                <c:pt idx="839">
                  <c:v>-7.7453362830197738</c:v>
                </c:pt>
                <c:pt idx="840">
                  <c:v>-7.7559318191447364</c:v>
                </c:pt>
                <c:pt idx="841">
                  <c:v>-7.7665273649411501</c:v>
                </c:pt>
                <c:pt idx="842">
                  <c:v>-7.7771229204087655</c:v>
                </c:pt>
                <c:pt idx="843">
                  <c:v>-7.787718485547332</c:v>
                </c:pt>
                <c:pt idx="844">
                  <c:v>-7.7983140603566001</c:v>
                </c:pt>
                <c:pt idx="845">
                  <c:v>-7.8089096448363193</c:v>
                </c:pt>
                <c:pt idx="846">
                  <c:v>-7.8195052389862401</c:v>
                </c:pt>
                <c:pt idx="847">
                  <c:v>-7.8301008428061127</c:v>
                </c:pt>
                <c:pt idx="848">
                  <c:v>-7.8406964562956869</c:v>
                </c:pt>
                <c:pt idx="849">
                  <c:v>-7.851292079454713</c:v>
                </c:pt>
                <c:pt idx="850">
                  <c:v>-7.8618877122829405</c:v>
                </c:pt>
                <c:pt idx="851">
                  <c:v>-7.8724833547801198</c:v>
                </c:pt>
                <c:pt idx="852">
                  <c:v>-7.8830790069460015</c:v>
                </c:pt>
                <c:pt idx="853">
                  <c:v>-7.893674668780335</c:v>
                </c:pt>
                <c:pt idx="854">
                  <c:v>-7.9042703402828707</c:v>
                </c:pt>
                <c:pt idx="855">
                  <c:v>-7.914866021453359</c:v>
                </c:pt>
                <c:pt idx="856">
                  <c:v>-7.9254617122915496</c:v>
                </c:pt>
                <c:pt idx="857">
                  <c:v>-7.9360574127971928</c:v>
                </c:pt>
                <c:pt idx="858">
                  <c:v>-7.9466531229700381</c:v>
                </c:pt>
                <c:pt idx="859">
                  <c:v>-7.957248842809836</c:v>
                </c:pt>
                <c:pt idx="860">
                  <c:v>-7.9678445723163369</c:v>
                </c:pt>
                <c:pt idx="861">
                  <c:v>-7.9784403114892903</c:v>
                </c:pt>
                <c:pt idx="862">
                  <c:v>-7.9890360603284467</c:v>
                </c:pt>
                <c:pt idx="863">
                  <c:v>-7.9996318188335565</c:v>
                </c:pt>
                <c:pt idx="864">
                  <c:v>-8.0102275870043691</c:v>
                </c:pt>
                <c:pt idx="865">
                  <c:v>-8.020823364840636</c:v>
                </c:pt>
                <c:pt idx="866">
                  <c:v>-8.0314191523421048</c:v>
                </c:pt>
                <c:pt idx="867">
                  <c:v>-8.0420149495085269</c:v>
                </c:pt>
                <c:pt idx="868">
                  <c:v>-8.0526107563396536</c:v>
                </c:pt>
                <c:pt idx="869">
                  <c:v>-8.0632065728352345</c:v>
                </c:pt>
                <c:pt idx="870">
                  <c:v>-8.0738023989950189</c:v>
                </c:pt>
                <c:pt idx="871">
                  <c:v>-8.0843982348187566</c:v>
                </c:pt>
                <c:pt idx="872">
                  <c:v>-8.0949940803061988</c:v>
                </c:pt>
                <c:pt idx="873">
                  <c:v>-8.1055899354570968</c:v>
                </c:pt>
                <c:pt idx="874">
                  <c:v>-8.1161858002711984</c:v>
                </c:pt>
                <c:pt idx="875">
                  <c:v>-8.1267816747482549</c:v>
                </c:pt>
                <c:pt idx="876">
                  <c:v>-8.1373775588880157</c:v>
                </c:pt>
                <c:pt idx="877">
                  <c:v>-8.1479734526902323</c:v>
                </c:pt>
                <c:pt idx="878">
                  <c:v>-8.1585693561546542</c:v>
                </c:pt>
                <c:pt idx="879">
                  <c:v>-8.1691652692810308</c:v>
                </c:pt>
                <c:pt idx="880">
                  <c:v>-8.1797611920691136</c:v>
                </c:pt>
                <c:pt idx="881">
                  <c:v>-8.1903571245186519</c:v>
                </c:pt>
                <c:pt idx="882">
                  <c:v>-8.2009530666293955</c:v>
                </c:pt>
                <c:pt idx="883">
                  <c:v>-8.2115490184010955</c:v>
                </c:pt>
                <c:pt idx="884">
                  <c:v>-8.2221449798335016</c:v>
                </c:pt>
                <c:pt idx="885">
                  <c:v>-8.2327409509263649</c:v>
                </c:pt>
                <c:pt idx="886">
                  <c:v>-8.2433369316794352</c:v>
                </c:pt>
                <c:pt idx="887">
                  <c:v>-8.2539329220924618</c:v>
                </c:pt>
                <c:pt idx="888">
                  <c:v>-8.2645289221651961</c:v>
                </c:pt>
                <c:pt idx="889">
                  <c:v>-8.2751249318973876</c:v>
                </c:pt>
                <c:pt idx="890">
                  <c:v>-8.2857209512887859</c:v>
                </c:pt>
                <c:pt idx="891">
                  <c:v>-8.2963169803391423</c:v>
                </c:pt>
                <c:pt idx="892">
                  <c:v>-8.3069130190482063</c:v>
                </c:pt>
                <c:pt idx="893">
                  <c:v>-8.3175090674157275</c:v>
                </c:pt>
                <c:pt idx="894">
                  <c:v>-8.3281051254414571</c:v>
                </c:pt>
                <c:pt idx="895">
                  <c:v>-8.3387011931251465</c:v>
                </c:pt>
                <c:pt idx="896">
                  <c:v>-8.3492972704665434</c:v>
                </c:pt>
                <c:pt idx="897">
                  <c:v>-8.3598933574653991</c:v>
                </c:pt>
                <c:pt idx="898">
                  <c:v>-8.3704894541214649</c:v>
                </c:pt>
                <c:pt idx="899">
                  <c:v>-8.3810855604344905</c:v>
                </c:pt>
                <c:pt idx="900">
                  <c:v>-8.3916816764042252</c:v>
                </c:pt>
                <c:pt idx="901">
                  <c:v>-8.4022778020304205</c:v>
                </c:pt>
                <c:pt idx="902">
                  <c:v>-8.4128739373128258</c:v>
                </c:pt>
                <c:pt idx="903">
                  <c:v>-8.4234700822511908</c:v>
                </c:pt>
                <c:pt idx="904">
                  <c:v>-8.4340662368452666</c:v>
                </c:pt>
                <c:pt idx="905">
                  <c:v>-8.4446624010948046</c:v>
                </c:pt>
                <c:pt idx="906">
                  <c:v>-8.4552585749995526</c:v>
                </c:pt>
                <c:pt idx="907">
                  <c:v>-8.4658547585592636</c:v>
                </c:pt>
                <c:pt idx="908">
                  <c:v>-8.4764509517736855</c:v>
                </c:pt>
                <c:pt idx="909">
                  <c:v>-8.4870471546425694</c:v>
                </c:pt>
                <c:pt idx="910">
                  <c:v>-8.497643367165665</c:v>
                </c:pt>
                <c:pt idx="911">
                  <c:v>-8.5082395893427236</c:v>
                </c:pt>
                <c:pt idx="912">
                  <c:v>-8.5188358211734947</c:v>
                </c:pt>
                <c:pt idx="913">
                  <c:v>-8.5294320626577296</c:v>
                </c:pt>
                <c:pt idx="914">
                  <c:v>-8.5400283137951778</c:v>
                </c:pt>
                <c:pt idx="915">
                  <c:v>-8.5506245745855907</c:v>
                </c:pt>
                <c:pt idx="916">
                  <c:v>-8.5612208450287177</c:v>
                </c:pt>
                <c:pt idx="917">
                  <c:v>-8.5718171251243085</c:v>
                </c:pt>
                <c:pt idx="918">
                  <c:v>-8.5824134148721143</c:v>
                </c:pt>
                <c:pt idx="919">
                  <c:v>-8.5930097142718846</c:v>
                </c:pt>
                <c:pt idx="920">
                  <c:v>-8.6036060233233709</c:v>
                </c:pt>
                <c:pt idx="921">
                  <c:v>-8.6142023420263225</c:v>
                </c:pt>
                <c:pt idx="922">
                  <c:v>-8.6247986703804891</c:v>
                </c:pt>
                <c:pt idx="923">
                  <c:v>-8.6353950083856219</c:v>
                </c:pt>
                <c:pt idx="924">
                  <c:v>-8.6459913560414723</c:v>
                </c:pt>
                <c:pt idx="925">
                  <c:v>-8.6565877133477898</c:v>
                </c:pt>
                <c:pt idx="926">
                  <c:v>-8.6671840803043239</c:v>
                </c:pt>
                <c:pt idx="927">
                  <c:v>-8.6777804569108259</c:v>
                </c:pt>
                <c:pt idx="928">
                  <c:v>-8.6883768431670454</c:v>
                </c:pt>
                <c:pt idx="929">
                  <c:v>-8.6989732390727337</c:v>
                </c:pt>
                <c:pt idx="930">
                  <c:v>-8.7095696446276403</c:v>
                </c:pt>
                <c:pt idx="931">
                  <c:v>-8.7201660598315165</c:v>
                </c:pt>
                <c:pt idx="932">
                  <c:v>-8.7307624846841119</c:v>
                </c:pt>
                <c:pt idx="933">
                  <c:v>-8.7413589191851759</c:v>
                </c:pt>
                <c:pt idx="934">
                  <c:v>-8.75195536333446</c:v>
                </c:pt>
                <c:pt idx="935">
                  <c:v>-8.7625518171317154</c:v>
                </c:pt>
                <c:pt idx="936">
                  <c:v>-8.7731482805766916</c:v>
                </c:pt>
                <c:pt idx="937">
                  <c:v>-8.7837447536691382</c:v>
                </c:pt>
                <c:pt idx="938">
                  <c:v>-8.7943412364088065</c:v>
                </c:pt>
                <c:pt idx="939">
                  <c:v>-8.804937728795446</c:v>
                </c:pt>
                <c:pt idx="940">
                  <c:v>-8.815534230828808</c:v>
                </c:pt>
                <c:pt idx="941">
                  <c:v>-8.8261307425086422</c:v>
                </c:pt>
                <c:pt idx="942">
                  <c:v>-8.8367272638346996</c:v>
                </c:pt>
                <c:pt idx="943">
                  <c:v>-8.84732379480673</c:v>
                </c:pt>
                <c:pt idx="944">
                  <c:v>-8.8579203354244846</c:v>
                </c:pt>
                <c:pt idx="945">
                  <c:v>-8.868516885687713</c:v>
                </c:pt>
                <c:pt idx="946">
                  <c:v>-8.8791134455961664</c:v>
                </c:pt>
                <c:pt idx="947">
                  <c:v>-8.8897100151495945</c:v>
                </c:pt>
                <c:pt idx="948">
                  <c:v>-8.9003065943477484</c:v>
                </c:pt>
                <c:pt idx="949">
                  <c:v>-8.9109031831903778</c:v>
                </c:pt>
                <c:pt idx="950">
                  <c:v>-8.9214997816772339</c:v>
                </c:pt>
                <c:pt idx="951">
                  <c:v>-8.9320963898080663</c:v>
                </c:pt>
                <c:pt idx="952">
                  <c:v>-8.9426930075826263</c:v>
                </c:pt>
                <c:pt idx="953">
                  <c:v>-8.9532896350006634</c:v>
                </c:pt>
                <c:pt idx="954">
                  <c:v>-8.963886272061929</c:v>
                </c:pt>
                <c:pt idx="955">
                  <c:v>-8.9744829187661725</c:v>
                </c:pt>
                <c:pt idx="956">
                  <c:v>-8.9850795751131454</c:v>
                </c:pt>
                <c:pt idx="957">
                  <c:v>-8.995676241102597</c:v>
                </c:pt>
                <c:pt idx="958">
                  <c:v>-9.006272916734277</c:v>
                </c:pt>
                <c:pt idx="959">
                  <c:v>-9.0168696020079384</c:v>
                </c:pt>
                <c:pt idx="960">
                  <c:v>-9.027466296923329</c:v>
                </c:pt>
                <c:pt idx="961">
                  <c:v>-9.0380630014802019</c:v>
                </c:pt>
                <c:pt idx="962">
                  <c:v>-9.0486597156783048</c:v>
                </c:pt>
                <c:pt idx="963">
                  <c:v>-9.0592564395173909</c:v>
                </c:pt>
                <c:pt idx="964">
                  <c:v>-9.0698531729972096</c:v>
                </c:pt>
                <c:pt idx="965">
                  <c:v>-9.0804499161175105</c:v>
                </c:pt>
                <c:pt idx="966">
                  <c:v>-9.0910466688780449</c:v>
                </c:pt>
                <c:pt idx="967">
                  <c:v>-9.1016434312785623</c:v>
                </c:pt>
                <c:pt idx="968">
                  <c:v>-9.1122402033188141</c:v>
                </c:pt>
                <c:pt idx="969">
                  <c:v>-9.1228369849985516</c:v>
                </c:pt>
                <c:pt idx="970">
                  <c:v>-9.1334337763175242</c:v>
                </c:pt>
                <c:pt idx="971">
                  <c:v>-9.1440305772754815</c:v>
                </c:pt>
                <c:pt idx="972">
                  <c:v>-9.1546273878721749</c:v>
                </c:pt>
                <c:pt idx="973">
                  <c:v>-9.1652242081073556</c:v>
                </c:pt>
                <c:pt idx="974">
                  <c:v>-9.1758210379807732</c:v>
                </c:pt>
                <c:pt idx="975">
                  <c:v>-9.186417877492179</c:v>
                </c:pt>
                <c:pt idx="976">
                  <c:v>-9.1970147266413225</c:v>
                </c:pt>
                <c:pt idx="977">
                  <c:v>-9.207611585427955</c:v>
                </c:pt>
                <c:pt idx="978">
                  <c:v>-9.2182084538518261</c:v>
                </c:pt>
                <c:pt idx="979">
                  <c:v>-9.228805331912687</c:v>
                </c:pt>
                <c:pt idx="980">
                  <c:v>-9.2394022196102874</c:v>
                </c:pt>
                <c:pt idx="981">
                  <c:v>-9.2499991169443785</c:v>
                </c:pt>
                <c:pt idx="982">
                  <c:v>-9.2605960239147116</c:v>
                </c:pt>
                <c:pt idx="983">
                  <c:v>-9.2711929405210363</c:v>
                </c:pt>
                <c:pt idx="984">
                  <c:v>-9.2817898667631038</c:v>
                </c:pt>
                <c:pt idx="985">
                  <c:v>-9.2923868026406637</c:v>
                </c:pt>
                <c:pt idx="986">
                  <c:v>-9.3029837481534674</c:v>
                </c:pt>
                <c:pt idx="987">
                  <c:v>-9.3135807033012643</c:v>
                </c:pt>
                <c:pt idx="988">
                  <c:v>-9.3241776680838058</c:v>
                </c:pt>
                <c:pt idx="989">
                  <c:v>-9.3347746425008431</c:v>
                </c:pt>
                <c:pt idx="990">
                  <c:v>-9.3453716265521258</c:v>
                </c:pt>
                <c:pt idx="991">
                  <c:v>-9.3559686202374035</c:v>
                </c:pt>
                <c:pt idx="992">
                  <c:v>-9.3665656235564292</c:v>
                </c:pt>
                <c:pt idx="993">
                  <c:v>-9.3771626365089507</c:v>
                </c:pt>
                <c:pt idx="994">
                  <c:v>-9.387759659094721</c:v>
                </c:pt>
                <c:pt idx="995">
                  <c:v>-9.3983566913134897</c:v>
                </c:pt>
                <c:pt idx="996">
                  <c:v>-9.4089537331650064</c:v>
                </c:pt>
                <c:pt idx="997">
                  <c:v>-9.4195507846490223</c:v>
                </c:pt>
                <c:pt idx="998">
                  <c:v>-9.4301478457652887</c:v>
                </c:pt>
                <c:pt idx="999">
                  <c:v>-9.4407449165135553</c:v>
                </c:pt>
                <c:pt idx="1000">
                  <c:v>-9.4513419968935732</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131.0988212175593</c:v>
                </c:pt>
                <c:pt idx="1">
                  <c:v>131.48511988067537</c:v>
                </c:pt>
                <c:pt idx="2">
                  <c:v>131.87146658584862</c:v>
                </c:pt>
                <c:pt idx="3">
                  <c:v>132.25810098377201</c:v>
                </c:pt>
                <c:pt idx="4">
                  <c:v>132.64505981568701</c:v>
                </c:pt>
                <c:pt idx="5">
                  <c:v>133.03231854918164</c:v>
                </c:pt>
                <c:pt idx="6">
                  <c:v>133.4198747819346</c:v>
                </c:pt>
                <c:pt idx="7">
                  <c:v>133.8077371751458</c:v>
                </c:pt>
                <c:pt idx="8">
                  <c:v>134.19591438499106</c:v>
                </c:pt>
                <c:pt idx="9">
                  <c:v>134.5844150626713</c:v>
                </c:pt>
                <c:pt idx="10">
                  <c:v>134.97324785446011</c:v>
                </c:pt>
                <c:pt idx="11">
                  <c:v>135.36242140174932</c:v>
                </c:pt>
                <c:pt idx="12">
                  <c:v>135.75194434109287</c:v>
                </c:pt>
                <c:pt idx="13">
                  <c:v>136.14182257102368</c:v>
                </c:pt>
                <c:pt idx="14">
                  <c:v>136.53205808132839</c:v>
                </c:pt>
                <c:pt idx="15">
                  <c:v>136.92265168851628</c:v>
                </c:pt>
                <c:pt idx="16">
                  <c:v>137.31360420880878</c:v>
                </c:pt>
                <c:pt idx="17">
                  <c:v>137.70491645813905</c:v>
                </c:pt>
                <c:pt idx="18">
                  <c:v>138.09658925215149</c:v>
                </c:pt>
                <c:pt idx="19">
                  <c:v>138.48862340620133</c:v>
                </c:pt>
                <c:pt idx="20">
                  <c:v>138.88101973535427</c:v>
                </c:pt>
                <c:pt idx="21">
                  <c:v>139.27377905438593</c:v>
                </c:pt>
                <c:pt idx="22">
                  <c:v>139.66690217778142</c:v>
                </c:pt>
                <c:pt idx="23">
                  <c:v>140.06038991973497</c:v>
                </c:pt>
                <c:pt idx="24">
                  <c:v>140.45424309414935</c:v>
                </c:pt>
                <c:pt idx="25">
                  <c:v>140.84846251463546</c:v>
                </c:pt>
                <c:pt idx="26">
                  <c:v>141.24304899451184</c:v>
                </c:pt>
                <c:pt idx="27">
                  <c:v>141.6380033468042</c:v>
                </c:pt>
                <c:pt idx="28">
                  <c:v>142.03332638424493</c:v>
                </c:pt>
                <c:pt idx="29">
                  <c:v>142.42901863613713</c:v>
                </c:pt>
                <c:pt idx="30">
                  <c:v>142.82507921507616</c:v>
                </c:pt>
                <c:pt idx="31">
                  <c:v>143.2215061009193</c:v>
                </c:pt>
                <c:pt idx="32">
                  <c:v>143.61829727490141</c:v>
                </c:pt>
                <c:pt idx="33">
                  <c:v>144.01545071964071</c:v>
                </c:pt>
                <c:pt idx="34">
                  <c:v>144.41296441914463</c:v>
                </c:pt>
                <c:pt idx="35">
                  <c:v>144.81083635881544</c:v>
                </c:pt>
                <c:pt idx="36">
                  <c:v>145.20906452545574</c:v>
                </c:pt>
                <c:pt idx="37">
                  <c:v>145.60764690727382</c:v>
                </c:pt>
                <c:pt idx="38">
                  <c:v>146.00658149388892</c:v>
                </c:pt>
                <c:pt idx="39">
                  <c:v>146.4058662763363</c:v>
                </c:pt>
                <c:pt idx="40">
                  <c:v>146.80549924707225</c:v>
                </c:pt>
                <c:pt idx="41">
                  <c:v>147.20547839997889</c:v>
                </c:pt>
                <c:pt idx="42">
                  <c:v>147.60580173036891</c:v>
                </c:pt>
                <c:pt idx="43">
                  <c:v>148.00646723499011</c:v>
                </c:pt>
                <c:pt idx="44">
                  <c:v>148.4074729120299</c:v>
                </c:pt>
                <c:pt idx="45">
                  <c:v>148.80881676111957</c:v>
                </c:pt>
                <c:pt idx="46">
                  <c:v>149.21049678333856</c:v>
                </c:pt>
                <c:pt idx="47">
                  <c:v>149.61251098121838</c:v>
                </c:pt>
                <c:pt idx="48">
                  <c:v>150.0148573587467</c:v>
                </c:pt>
                <c:pt idx="49">
                  <c:v>150.4175339213711</c:v>
                </c:pt>
                <c:pt idx="50">
                  <c:v>150.82053867600277</c:v>
                </c:pt>
                <c:pt idx="51">
                  <c:v>151.22386963102005</c:v>
                </c:pt>
                <c:pt idx="52">
                  <c:v>151.62752430168896</c:v>
                </c:pt>
                <c:pt idx="53">
                  <c:v>152.03149921551608</c:v>
                </c:pt>
                <c:pt idx="54">
                  <c:v>152.4357904074763</c:v>
                </c:pt>
                <c:pt idx="55">
                  <c:v>152.84039391531198</c:v>
                </c:pt>
                <c:pt idx="56">
                  <c:v>153.24530577954351</c:v>
                </c:pt>
                <c:pt idx="57">
                  <c:v>153.65052204347964</c:v>
                </c:pt>
                <c:pt idx="58">
                  <c:v>154.05603875322723</c:v>
                </c:pt>
                <c:pt idx="59">
                  <c:v>154.46185195770062</c:v>
                </c:pt>
                <c:pt idx="60">
                  <c:v>154.86795770863063</c:v>
                </c:pt>
                <c:pt idx="61">
                  <c:v>155.27435206057308</c:v>
                </c:pt>
                <c:pt idx="62">
                  <c:v>155.68103107091687</c:v>
                </c:pt>
                <c:pt idx="63">
                  <c:v>156.08799079989174</c:v>
                </c:pt>
                <c:pt idx="64">
                  <c:v>156.49522731057547</c:v>
                </c:pt>
                <c:pt idx="65">
                  <c:v>156.90273666890079</c:v>
                </c:pt>
                <c:pt idx="66">
                  <c:v>157.31051494366179</c:v>
                </c:pt>
                <c:pt idx="67">
                  <c:v>157.71855820652004</c:v>
                </c:pt>
                <c:pt idx="68">
                  <c:v>158.12686253201022</c:v>
                </c:pt>
                <c:pt idx="69">
                  <c:v>158.53542399754522</c:v>
                </c:pt>
                <c:pt idx="70">
                  <c:v>158.9442222235682</c:v>
                </c:pt>
                <c:pt idx="71">
                  <c:v>159.35321332619068</c:v>
                </c:pt>
                <c:pt idx="72">
                  <c:v>159.76234639507368</c:v>
                </c:pt>
                <c:pt idx="73">
                  <c:v>160.17157055957438</c:v>
                </c:pt>
                <c:pt idx="74">
                  <c:v>160.58083499022237</c:v>
                </c:pt>
                <c:pt idx="75">
                  <c:v>160.99008890013198</c:v>
                </c:pt>
                <c:pt idx="76">
                  <c:v>161.39928154635052</c:v>
                </c:pt>
                <c:pt idx="77">
                  <c:v>161.80836223114275</c:v>
                </c:pt>
                <c:pt idx="78">
                  <c:v>162.21728030321185</c:v>
                </c:pt>
                <c:pt idx="79">
                  <c:v>162.62598515885685</c:v>
                </c:pt>
                <c:pt idx="80">
                  <c:v>163.03443731418582</c:v>
                </c:pt>
                <c:pt idx="81">
                  <c:v>163.44261116398417</c:v>
                </c:pt>
                <c:pt idx="82">
                  <c:v>163.85048389651578</c:v>
                </c:pt>
                <c:pt idx="83">
                  <c:v>164.25803272111477</c:v>
                </c:pt>
                <c:pt idx="84">
                  <c:v>164.6652348681958</c:v>
                </c:pt>
                <c:pt idx="85">
                  <c:v>165.07206758925196</c:v>
                </c:pt>
                <c:pt idx="86">
                  <c:v>165.47850746541963</c:v>
                </c:pt>
                <c:pt idx="87">
                  <c:v>165.88452879389732</c:v>
                </c:pt>
                <c:pt idx="88">
                  <c:v>166.2901071426237</c:v>
                </c:pt>
                <c:pt idx="89">
                  <c:v>166.69523241318061</c:v>
                </c:pt>
                <c:pt idx="90">
                  <c:v>167.09990596419252</c:v>
                </c:pt>
                <c:pt idx="91">
                  <c:v>167.504129148667</c:v>
                </c:pt>
                <c:pt idx="92">
                  <c:v>167.90790331402641</c:v>
                </c:pt>
                <c:pt idx="93">
                  <c:v>168.31122980213934</c:v>
                </c:pt>
                <c:pt idx="94">
                  <c:v>168.71410994935192</c:v>
                </c:pt>
                <c:pt idx="95">
                  <c:v>169.11654508651881</c:v>
                </c:pt>
                <c:pt idx="96">
                  <c:v>169.51853653903405</c:v>
                </c:pt>
                <c:pt idx="97">
                  <c:v>169.92008562686163</c:v>
                </c:pt>
                <c:pt idx="98">
                  <c:v>170.32119366456593</c:v>
                </c:pt>
                <c:pt idx="99">
                  <c:v>170.7218619613418</c:v>
                </c:pt>
                <c:pt idx="100">
                  <c:v>171.12209182104462</c:v>
                </c:pt>
                <c:pt idx="101">
                  <c:v>171.52188454221999</c:v>
                </c:pt>
                <c:pt idx="102">
                  <c:v>171.92124141813329</c:v>
                </c:pt>
                <c:pt idx="103">
                  <c:v>172.32016373679903</c:v>
                </c:pt>
                <c:pt idx="104">
                  <c:v>172.71865278101001</c:v>
                </c:pt>
                <c:pt idx="105">
                  <c:v>173.1167098283662</c:v>
                </c:pt>
                <c:pt idx="106">
                  <c:v>173.5143361513035</c:v>
                </c:pt>
                <c:pt idx="107">
                  <c:v>173.91153301712231</c:v>
                </c:pt>
                <c:pt idx="108">
                  <c:v>174.3083016880158</c:v>
                </c:pt>
                <c:pt idx="109">
                  <c:v>174.70464342109813</c:v>
                </c:pt>
                <c:pt idx="110">
                  <c:v>175.10055946843232</c:v>
                </c:pt>
                <c:pt idx="111">
                  <c:v>175.4960510770581</c:v>
                </c:pt>
                <c:pt idx="112">
                  <c:v>175.89111948901939</c:v>
                </c:pt>
                <c:pt idx="113">
                  <c:v>176.2857659413917</c:v>
                </c:pt>
                <c:pt idx="114">
                  <c:v>176.67999166630935</c:v>
                </c:pt>
                <c:pt idx="115">
                  <c:v>177.07379789099247</c:v>
                </c:pt>
                <c:pt idx="116">
                  <c:v>177.46718583777377</c:v>
                </c:pt>
                <c:pt idx="117">
                  <c:v>177.86015672412526</c:v>
                </c:pt>
                <c:pt idx="118">
                  <c:v>178.25271176268461</c:v>
                </c:pt>
                <c:pt idx="119">
                  <c:v>178.64485216128153</c:v>
                </c:pt>
                <c:pt idx="120">
                  <c:v>179.03657912296376</c:v>
                </c:pt>
                <c:pt idx="121">
                  <c:v>179.42789384602307</c:v>
                </c:pt>
                <c:pt idx="122">
                  <c:v>179.81879752402097</c:v>
                </c:pt>
                <c:pt idx="123">
                  <c:v>180.20929134581428</c:v>
                </c:pt>
                <c:pt idx="124">
                  <c:v>180.59937649558054</c:v>
                </c:pt>
                <c:pt idx="125">
                  <c:v>180.98905415284324</c:v>
                </c:pt>
                <c:pt idx="126">
                  <c:v>181.37832549249686</c:v>
                </c:pt>
                <c:pt idx="127">
                  <c:v>181.76719168483177</c:v>
                </c:pt>
                <c:pt idx="128">
                  <c:v>182.15565389555894</c:v>
                </c:pt>
                <c:pt idx="129">
                  <c:v>182.54371328583449</c:v>
                </c:pt>
                <c:pt idx="130">
                  <c:v>182.9313710122841</c:v>
                </c:pt>
                <c:pt idx="131">
                  <c:v>183.31862822702726</c:v>
                </c:pt>
                <c:pt idx="132">
                  <c:v>183.70548607770129</c:v>
                </c:pt>
                <c:pt idx="133">
                  <c:v>184.09194570748522</c:v>
                </c:pt>
                <c:pt idx="134">
                  <c:v>184.47800825512363</c:v>
                </c:pt>
                <c:pt idx="135">
                  <c:v>184.86367485495015</c:v>
                </c:pt>
                <c:pt idx="136">
                  <c:v>185.24894663691094</c:v>
                </c:pt>
                <c:pt idx="137">
                  <c:v>185.63382472658799</c:v>
                </c:pt>
                <c:pt idx="138">
                  <c:v>186.0183102452221</c:v>
                </c:pt>
                <c:pt idx="139">
                  <c:v>186.40240430973603</c:v>
                </c:pt>
                <c:pt idx="140">
                  <c:v>186.78610803275723</c:v>
                </c:pt>
                <c:pt idx="141">
                  <c:v>187.1694225226405</c:v>
                </c:pt>
                <c:pt idx="142">
                  <c:v>187.55234888349051</c:v>
                </c:pt>
                <c:pt idx="143">
                  <c:v>187.93488821518417</c:v>
                </c:pt>
                <c:pt idx="144">
                  <c:v>188.31704161339292</c:v>
                </c:pt>
                <c:pt idx="145">
                  <c:v>188.69881016960468</c:v>
                </c:pt>
                <c:pt idx="146">
                  <c:v>189.08019497114589</c:v>
                </c:pt>
                <c:pt idx="147">
                  <c:v>189.4611971012032</c:v>
                </c:pt>
                <c:pt idx="148">
                  <c:v>189.84181763884521</c:v>
                </c:pt>
                <c:pt idx="149">
                  <c:v>190.22205765904391</c:v>
                </c:pt>
                <c:pt idx="150">
                  <c:v>190.60191823269611</c:v>
                </c:pt>
                <c:pt idx="151">
                  <c:v>190.98140042664454</c:v>
                </c:pt>
                <c:pt idx="152">
                  <c:v>191.36050530369909</c:v>
                </c:pt>
                <c:pt idx="153">
                  <c:v>191.73923392265763</c:v>
                </c:pt>
                <c:pt idx="154">
                  <c:v>192.11758733832693</c:v>
                </c:pt>
                <c:pt idx="155">
                  <c:v>192.49556660154326</c:v>
                </c:pt>
                <c:pt idx="156">
                  <c:v>192.87317275919293</c:v>
                </c:pt>
                <c:pt idx="157">
                  <c:v>193.25040685423278</c:v>
                </c:pt>
                <c:pt idx="158">
                  <c:v>193.62726992571038</c:v>
                </c:pt>
                <c:pt idx="159">
                  <c:v>194.0037630087842</c:v>
                </c:pt>
                <c:pt idx="160">
                  <c:v>194.37988713474371</c:v>
                </c:pt>
                <c:pt idx="161">
                  <c:v>194.75564333102915</c:v>
                </c:pt>
                <c:pt idx="162">
                  <c:v>195.13103262125134</c:v>
                </c:pt>
                <c:pt idx="163">
                  <c:v>195.50605602521134</c:v>
                </c:pt>
                <c:pt idx="164">
                  <c:v>195.88071455891998</c:v>
                </c:pt>
                <c:pt idx="165">
                  <c:v>196.25500923461712</c:v>
                </c:pt>
                <c:pt idx="166">
                  <c:v>196.62894106079111</c:v>
                </c:pt>
                <c:pt idx="167">
                  <c:v>197.00251104219774</c:v>
                </c:pt>
                <c:pt idx="168">
                  <c:v>197.37572017987941</c:v>
                </c:pt>
                <c:pt idx="169">
                  <c:v>197.74856947118391</c:v>
                </c:pt>
                <c:pt idx="170">
                  <c:v>198.12105990978324</c:v>
                </c:pt>
                <c:pt idx="171">
                  <c:v>198.49319248569233</c:v>
                </c:pt>
                <c:pt idx="172">
                  <c:v>198.86496818528747</c:v>
                </c:pt>
                <c:pt idx="173">
                  <c:v>199.23638799132479</c:v>
                </c:pt>
                <c:pt idx="174">
                  <c:v>199.60745288295857</c:v>
                </c:pt>
                <c:pt idx="175">
                  <c:v>199.97816383575943</c:v>
                </c:pt>
                <c:pt idx="176">
                  <c:v>200.34852182173239</c:v>
                </c:pt>
                <c:pt idx="177">
                  <c:v>200.71852780933483</c:v>
                </c:pt>
                <c:pt idx="178">
                  <c:v>201.08818276349439</c:v>
                </c:pt>
                <c:pt idx="179">
                  <c:v>201.45748764562657</c:v>
                </c:pt>
                <c:pt idx="180">
                  <c:v>201.82644341365256</c:v>
                </c:pt>
                <c:pt idx="181">
                  <c:v>202.19505102201657</c:v>
                </c:pt>
                <c:pt idx="182">
                  <c:v>202.56331142170336</c:v>
                </c:pt>
                <c:pt idx="183">
                  <c:v>202.93122556025546</c:v>
                </c:pt>
                <c:pt idx="184">
                  <c:v>203.29879438179034</c:v>
                </c:pt>
                <c:pt idx="185">
                  <c:v>203.66601882701764</c:v>
                </c:pt>
                <c:pt idx="186">
                  <c:v>204.03289983325598</c:v>
                </c:pt>
                <c:pt idx="187">
                  <c:v>204.39943833444991</c:v>
                </c:pt>
                <c:pt idx="188">
                  <c:v>204.76563526118662</c:v>
                </c:pt>
                <c:pt idx="189">
                  <c:v>205.13149154071272</c:v>
                </c:pt>
                <c:pt idx="190">
                  <c:v>205.49700809695062</c:v>
                </c:pt>
                <c:pt idx="191">
                  <c:v>205.86218585051517</c:v>
                </c:pt>
                <c:pt idx="192">
                  <c:v>206.22702571872992</c:v>
                </c:pt>
                <c:pt idx="193">
                  <c:v>206.59152861564331</c:v>
                </c:pt>
                <c:pt idx="194">
                  <c:v>206.95569545204495</c:v>
                </c:pt>
                <c:pt idx="195">
                  <c:v>207.31952713548162</c:v>
                </c:pt>
                <c:pt idx="196">
                  <c:v>207.6830245702732</c:v>
                </c:pt>
                <c:pt idx="197">
                  <c:v>208.04618865752857</c:v>
                </c:pt>
                <c:pt idx="198">
                  <c:v>208.40902029516135</c:v>
                </c:pt>
                <c:pt idx="199">
                  <c:v>208.77152037790555</c:v>
                </c:pt>
                <c:pt idx="200">
                  <c:v>209.13368979733113</c:v>
                </c:pt>
                <c:pt idx="201">
                  <c:v>212.73726632638957</c:v>
                </c:pt>
                <c:pt idx="202">
                  <c:v>216.30834868599217</c:v>
                </c:pt>
                <c:pt idx="203">
                  <c:v>219.8477996149762</c:v>
                </c:pt>
                <c:pt idx="204">
                  <c:v>223.35645214279705</c:v>
                </c:pt>
                <c:pt idx="205">
                  <c:v>226.83511099453841</c:v>
                </c:pt>
                <c:pt idx="206">
                  <c:v>230.28455391375371</c:v>
                </c:pt>
                <c:pt idx="207">
                  <c:v>233.70553290885073</c:v>
                </c:pt>
                <c:pt idx="208">
                  <c:v>237.09877542826993</c:v>
                </c:pt>
                <c:pt idx="209">
                  <c:v>240.46498546928834</c:v>
                </c:pt>
                <c:pt idx="210">
                  <c:v>243.80484462489864</c:v>
                </c:pt>
                <c:pt idx="211">
                  <c:v>247.11901307286658</c:v>
                </c:pt>
                <c:pt idx="212">
                  <c:v>250.4081305107521</c:v>
                </c:pt>
                <c:pt idx="213">
                  <c:v>253.67281704039098</c:v>
                </c:pt>
                <c:pt idx="214">
                  <c:v>256.91367400506874</c:v>
                </c:pt>
                <c:pt idx="215">
                  <c:v>260.13128478237707</c:v>
                </c:pt>
                <c:pt idx="216">
                  <c:v>263.32621553552127</c:v>
                </c:pt>
                <c:pt idx="217">
                  <c:v>266.49901592564379</c:v>
                </c:pt>
                <c:pt idx="218">
                  <c:v>269.65021978754248</c:v>
                </c:pt>
                <c:pt idx="219">
                  <c:v>272.780345770991</c:v>
                </c:pt>
                <c:pt idx="220">
                  <c:v>275.88989794971064</c:v>
                </c:pt>
                <c:pt idx="221">
                  <c:v>278.97936639989797</c:v>
                </c:pt>
                <c:pt idx="222">
                  <c:v>282.04922775007918</c:v>
                </c:pt>
                <c:pt idx="223">
                  <c:v>285.09994570393729</c:v>
                </c:pt>
                <c:pt idx="224">
                  <c:v>288.131971537646</c:v>
                </c:pt>
                <c:pt idx="225">
                  <c:v>291.14574457313677</c:v>
                </c:pt>
                <c:pt idx="226">
                  <c:v>294.14169262862964</c:v>
                </c:pt>
                <c:pt idx="227">
                  <c:v>297.12023244766618</c:v>
                </c:pt>
                <c:pt idx="228">
                  <c:v>300.08177010780031</c:v>
                </c:pt>
                <c:pt idx="229">
                  <c:v>303.02670141002397</c:v>
                </c:pt>
                <c:pt idx="230">
                  <c:v>305.95541224993184</c:v>
                </c:pt>
                <c:pt idx="231">
                  <c:v>308.8682789715628</c:v>
                </c:pt>
                <c:pt idx="232">
                  <c:v>311.76566870479087</c:v>
                </c:pt>
                <c:pt idx="233">
                  <c:v>314.64793968708159</c:v>
                </c:pt>
                <c:pt idx="234">
                  <c:v>317.51544157037245</c:v>
                </c:pt>
                <c:pt idx="235">
                  <c:v>320.36851571378639</c:v>
                </c:pt>
                <c:pt idx="236">
                  <c:v>323.20749546283685</c:v>
                </c:pt>
                <c:pt idx="237">
                  <c:v>326.0327064157388</c:v>
                </c:pt>
                <c:pt idx="238">
                  <c:v>328.84446667739593</c:v>
                </c:pt>
                <c:pt idx="239">
                  <c:v>331.64308710159395</c:v>
                </c:pt>
                <c:pt idx="240">
                  <c:v>334.4288715218911</c:v>
                </c:pt>
                <c:pt idx="241">
                  <c:v>337.20211697166059</c:v>
                </c:pt>
                <c:pt idx="242">
                  <c:v>339.96311389370425</c:v>
                </c:pt>
                <c:pt idx="243">
                  <c:v>342.71214633982333</c:v>
                </c:pt>
                <c:pt idx="244">
                  <c:v>345.44949216070063</c:v>
                </c:pt>
                <c:pt idx="245">
                  <c:v>348.17542318641642</c:v>
                </c:pt>
                <c:pt idx="246">
                  <c:v>350.89020539789141</c:v>
                </c:pt>
                <c:pt idx="247">
                  <c:v>353.59409908952097</c:v>
                </c:pt>
                <c:pt idx="248">
                  <c:v>356.28735902323587</c:v>
                </c:pt>
                <c:pt idx="249">
                  <c:v>358.97023457419749</c:v>
                </c:pt>
                <c:pt idx="250">
                  <c:v>361.64296986830874</c:v>
                </c:pt>
                <c:pt idx="251">
                  <c:v>364.30580391169423</c:v>
                </c:pt>
                <c:pt idx="252">
                  <c:v>366.95897071227682</c:v>
                </c:pt>
                <c:pt idx="253">
                  <c:v>369.60269939355203</c:v>
                </c:pt>
                <c:pt idx="254">
                  <c:v>372.23721430063398</c:v>
                </c:pt>
                <c:pt idx="255">
                  <c:v>374.86273509862218</c:v>
                </c:pt>
                <c:pt idx="256">
                  <c:v>377.4794768633098</c:v>
                </c:pt>
                <c:pt idx="257">
                  <c:v>380.0876501642295</c:v>
                </c:pt>
                <c:pt idx="258">
                  <c:v>382.68746114000561</c:v>
                </c:pt>
                <c:pt idx="259">
                  <c:v>385.27911156595462</c:v>
                </c:pt>
                <c:pt idx="260">
                  <c:v>387.86279891385061</c:v>
                </c:pt>
                <c:pt idx="261">
                  <c:v>390.43871640374471</c:v>
                </c:pt>
                <c:pt idx="262">
                  <c:v>393.00705304770287</c:v>
                </c:pt>
                <c:pt idx="263">
                  <c:v>395.56799368530085</c:v>
                </c:pt>
                <c:pt idx="264">
                  <c:v>398.12171901069127</c:v>
                </c:pt>
                <c:pt idx="265">
                  <c:v>400.66840559103593</c:v>
                </c:pt>
                <c:pt idx="266">
                  <c:v>403.20822587607609</c:v>
                </c:pt>
                <c:pt idx="267">
                  <c:v>405.74134819859694</c:v>
                </c:pt>
                <c:pt idx="268">
                  <c:v>408.26793676553052</c:v>
                </c:pt>
                <c:pt idx="269">
                  <c:v>410.7881516394342</c:v>
                </c:pt>
                <c:pt idx="270">
                  <c:v>413.30214871008184</c:v>
                </c:pt>
                <c:pt idx="271">
                  <c:v>415.81007965591556</c:v>
                </c:pt>
                <c:pt idx="272">
                  <c:v>418.31209189512464</c:v>
                </c:pt>
                <c:pt idx="273">
                  <c:v>420.80832852615436</c:v>
                </c:pt>
                <c:pt idx="274">
                  <c:v>423.29892825749715</c:v>
                </c:pt>
                <c:pt idx="275">
                  <c:v>425.78402532669026</c:v>
                </c:pt>
                <c:pt idx="276">
                  <c:v>428.26374940853583</c:v>
                </c:pt>
                <c:pt idx="277">
                  <c:v>430.73822551268177</c:v>
                </c:pt>
                <c:pt idx="278">
                  <c:v>433.20757387084848</c:v>
                </c:pt>
                <c:pt idx="279">
                  <c:v>435.67190981416991</c:v>
                </c:pt>
                <c:pt idx="280">
                  <c:v>438.13134364133299</c:v>
                </c:pt>
                <c:pt idx="281">
                  <c:v>440.58598047844998</c:v>
                </c:pt>
                <c:pt idx="282">
                  <c:v>443.0359201318829</c:v>
                </c:pt>
                <c:pt idx="283">
                  <c:v>445.48125693555505</c:v>
                </c:pt>
                <c:pt idx="284">
                  <c:v>447.92207959462155</c:v>
                </c:pt>
                <c:pt idx="285">
                  <c:v>450.35847102772431</c:v>
                </c:pt>
                <c:pt idx="286">
                  <c:v>452.79050821040602</c:v>
                </c:pt>
                <c:pt idx="287">
                  <c:v>455.21826202259018</c:v>
                </c:pt>
                <c:pt idx="288">
                  <c:v>457.64179710332485</c:v>
                </c:pt>
                <c:pt idx="289">
                  <c:v>460.06117171621202</c:v>
                </c:pt>
                <c:pt idx="290">
                  <c:v>462.47643762908001</c:v>
                </c:pt>
                <c:pt idx="291">
                  <c:v>464.88764001147553</c:v>
                </c:pt>
                <c:pt idx="292">
                  <c:v>467.29481735343774</c:v>
                </c:pt>
                <c:pt idx="293">
                  <c:v>469.6980014087552</c:v>
                </c:pt>
                <c:pt idx="294">
                  <c:v>472.09721716549581</c:v>
                </c:pt>
                <c:pt idx="295">
                  <c:v>474.49248284604641</c:v>
                </c:pt>
                <c:pt idx="296">
                  <c:v>476.88380993822659</c:v>
                </c:pt>
                <c:pt idx="297">
                  <c:v>479.27120325827838</c:v>
                </c:pt>
                <c:pt idx="298">
                  <c:v>481.65466104572499</c:v>
                </c:pt>
                <c:pt idx="299">
                  <c:v>484.03417508927993</c:v>
                </c:pt>
                <c:pt idx="300">
                  <c:v>486.40973088222063</c:v>
                </c:pt>
                <c:pt idx="301">
                  <c:v>488.78130780496031</c:v>
                </c:pt>
                <c:pt idx="302">
                  <c:v>491.14887933199014</c:v>
                </c:pt>
                <c:pt idx="303">
                  <c:v>493.51241325994528</c:v>
                </c:pt>
                <c:pt idx="304">
                  <c:v>495.87187195328221</c:v>
                </c:pt>
                <c:pt idx="305">
                  <c:v>498.22721260393848</c:v>
                </c:pt>
                <c:pt idx="306">
                  <c:v>500.57838750137057</c:v>
                </c:pt>
                <c:pt idx="307">
                  <c:v>502.9253443095061</c:v>
                </c:pt>
                <c:pt idx="308">
                  <c:v>505.26802634738573</c:v>
                </c:pt>
                <c:pt idx="309">
                  <c:v>507.60637287057466</c:v>
                </c:pt>
                <c:pt idx="310">
                  <c:v>509.94031935077294</c:v>
                </c:pt>
                <c:pt idx="311">
                  <c:v>512.26979775142411</c:v>
                </c:pt>
                <c:pt idx="312">
                  <c:v>514.59473679749101</c:v>
                </c:pt>
                <c:pt idx="313">
                  <c:v>516.91506223792544</c:v>
                </c:pt>
                <c:pt idx="314">
                  <c:v>519.23069709968809</c:v>
                </c:pt>
                <c:pt idx="315">
                  <c:v>521.54156193247616</c:v>
                </c:pt>
                <c:pt idx="316">
                  <c:v>523.84757504357844</c:v>
                </c:pt>
                <c:pt idx="317">
                  <c:v>526.14865272250495</c:v>
                </c:pt>
                <c:pt idx="318">
                  <c:v>528.44470945522653</c:v>
                </c:pt>
                <c:pt idx="319">
                  <c:v>530.73565812801951</c:v>
                </c:pt>
                <c:pt idx="320">
                  <c:v>533.02141022103081</c:v>
                </c:pt>
                <c:pt idx="321">
                  <c:v>535.30187599178123</c:v>
                </c:pt>
                <c:pt idx="322">
                  <c:v>537.57696464889511</c:v>
                </c:pt>
                <c:pt idx="323">
                  <c:v>539.84658451639882</c:v>
                </c:pt>
                <c:pt idx="324">
                  <c:v>542.11064318896831</c:v>
                </c:pt>
                <c:pt idx="325">
                  <c:v>544.36904767852673</c:v>
                </c:pt>
                <c:pt idx="326">
                  <c:v>546.62170455260548</c:v>
                </c:pt>
                <c:pt idx="327">
                  <c:v>548.86852006488436</c:v>
                </c:pt>
                <c:pt idx="328">
                  <c:v>551.10940027832328</c:v>
                </c:pt>
                <c:pt idx="329">
                  <c:v>553.34425118128638</c:v>
                </c:pt>
                <c:pt idx="330">
                  <c:v>555.57297879704856</c:v>
                </c:pt>
                <c:pt idx="331">
                  <c:v>557.79548928705719</c:v>
                </c:pt>
                <c:pt idx="332">
                  <c:v>560.01168904830445</c:v>
                </c:pt>
                <c:pt idx="333">
                  <c:v>562.22148480514807</c:v>
                </c:pt>
                <c:pt idx="334">
                  <c:v>564.42478369589776</c:v>
                </c:pt>
                <c:pt idx="335">
                  <c:v>566.62149335446679</c:v>
                </c:pt>
                <c:pt idx="336">
                  <c:v>568.81152198736891</c:v>
                </c:pt>
                <c:pt idx="337">
                  <c:v>570.99477844632304</c:v>
                </c:pt>
                <c:pt idx="338">
                  <c:v>573.17117229671021</c:v>
                </c:pt>
                <c:pt idx="339">
                  <c:v>575.34061388211069</c:v>
                </c:pt>
                <c:pt idx="340">
                  <c:v>577.50301438513407</c:v>
                </c:pt>
                <c:pt idx="341">
                  <c:v>579.65828588473971</c:v>
                </c:pt>
                <c:pt idx="342">
                  <c:v>581.80634141023108</c:v>
                </c:pt>
                <c:pt idx="343">
                  <c:v>583.94709499209546</c:v>
                </c:pt>
                <c:pt idx="344">
                  <c:v>586.08046170984653</c:v>
                </c:pt>
                <c:pt idx="345">
                  <c:v>588.2063577370194</c:v>
                </c:pt>
                <c:pt idx="346">
                  <c:v>590.32470038345366</c:v>
                </c:pt>
                <c:pt idx="347">
                  <c:v>592.43540813499351</c:v>
                </c:pt>
                <c:pt idx="348">
                  <c:v>594.53840069072385</c:v>
                </c:pt>
                <c:pt idx="349">
                  <c:v>596.6335989978536</c:v>
                </c:pt>
                <c:pt idx="350">
                  <c:v>598.72092528434973</c:v>
                </c:pt>
                <c:pt idx="351">
                  <c:v>600.80030308941934</c:v>
                </c:pt>
                <c:pt idx="352">
                  <c:v>602.87165729193043</c:v>
                </c:pt>
                <c:pt idx="353">
                  <c:v>604.93491413685661</c:v>
                </c:pt>
                <c:pt idx="354">
                  <c:v>606.99000125982559</c:v>
                </c:pt>
                <c:pt idx="355">
                  <c:v>609.0368477098466</c:v>
                </c:pt>
                <c:pt idx="356">
                  <c:v>611.07538397028736</c:v>
                </c:pt>
                <c:pt idx="357">
                  <c:v>613.10554197816816</c:v>
                </c:pt>
                <c:pt idx="358">
                  <c:v>615.12725514183512</c:v>
                </c:pt>
                <c:pt idx="359">
                  <c:v>617.14045835707293</c:v>
                </c:pt>
                <c:pt idx="360">
                  <c:v>619.14508802171451</c:v>
                </c:pt>
                <c:pt idx="361">
                  <c:v>621.14108204880063</c:v>
                </c:pt>
                <c:pt idx="362">
                  <c:v>623.12837987834087</c:v>
                </c:pt>
                <c:pt idx="363">
                  <c:v>625.10692248772614</c:v>
                </c:pt>
                <c:pt idx="364">
                  <c:v>627.07665240083827</c:v>
                </c:pt>
                <c:pt idx="365">
                  <c:v>629.03751369590259</c:v>
                </c:pt>
                <c:pt idx="366">
                  <c:v>630.98945201212655</c:v>
                </c:pt>
                <c:pt idx="367">
                  <c:v>632.93241455516488</c:v>
                </c:pt>
                <c:pt idx="368">
                  <c:v>634.86635010145289</c:v>
                </c:pt>
                <c:pt idx="369">
                  <c:v>636.79120900144517</c:v>
                </c:pt>
                <c:pt idx="370">
                  <c:v>638.70694318179699</c:v>
                </c:pt>
                <c:pt idx="371">
                  <c:v>640.61350614652542</c:v>
                </c:pt>
                <c:pt idx="372">
                  <c:v>642.51085297718396</c:v>
                </c:pt>
                <c:pt idx="373">
                  <c:v>644.39894033208486</c:v>
                </c:pt>
                <c:pt idx="374">
                  <c:v>646.27772644460265</c:v>
                </c:pt>
                <c:pt idx="375">
                  <c:v>648.14717112058986</c:v>
                </c:pt>
                <c:pt idx="376">
                  <c:v>650.00723573493678</c:v>
                </c:pt>
                <c:pt idx="377">
                  <c:v>651.85788322730559</c:v>
                </c:pt>
                <c:pt idx="378">
                  <c:v>653.69907809706785</c:v>
                </c:pt>
                <c:pt idx="379">
                  <c:v>655.53078639747525</c:v>
                </c:pt>
                <c:pt idx="380">
                  <c:v>657.35297572909099</c:v>
                </c:pt>
                <c:pt idx="381">
                  <c:v>659.16561523250948</c:v>
                </c:pt>
                <c:pt idx="382">
                  <c:v>660.96867558039196</c:v>
                </c:pt>
                <c:pt idx="383">
                  <c:v>662.76212896884374</c:v>
                </c:pt>
                <c:pt idx="384">
                  <c:v>664.54594910815968</c:v>
                </c:pt>
                <c:pt idx="385">
                  <c:v>666.32011121296205</c:v>
                </c:pt>
                <c:pt idx="386">
                  <c:v>668.08459199175672</c:v>
                </c:pt>
                <c:pt idx="387">
                  <c:v>669.83936963593169</c:v>
                </c:pt>
                <c:pt idx="388">
                  <c:v>671.58442380822112</c:v>
                </c:pt>
                <c:pt idx="389">
                  <c:v>673.31973563065912</c:v>
                </c:pt>
                <c:pt idx="390">
                  <c:v>675.04528767204567</c:v>
                </c:pt>
                <c:pt idx="391">
                  <c:v>676.76106393494672</c:v>
                </c:pt>
                <c:pt idx="392">
                  <c:v>678.46704984225153</c:v>
                </c:pt>
                <c:pt idx="393">
                  <c:v>680.16323222330755</c:v>
                </c:pt>
                <c:pt idx="394">
                  <c:v>681.84959929965487</c:v>
                </c:pt>
                <c:pt idx="395">
                  <c:v>683.5261406703803</c:v>
                </c:pt>
                <c:pt idx="396">
                  <c:v>685.19284729711137</c:v>
                </c:pt>
                <c:pt idx="397">
                  <c:v>686.84971148867078</c:v>
                </c:pt>
                <c:pt idx="398">
                  <c:v>688.49672688540988</c:v>
                </c:pt>
                <c:pt idx="399">
                  <c:v>690.13388844324015</c:v>
                </c:pt>
                <c:pt idx="400">
                  <c:v>691.7611924173824</c:v>
                </c:pt>
                <c:pt idx="401">
                  <c:v>693.37863634585005</c:v>
                </c:pt>
                <c:pt idx="402">
                  <c:v>694.98621903268622</c:v>
                </c:pt>
                <c:pt idx="403">
                  <c:v>696.58394053097049</c:v>
                </c:pt>
                <c:pt idx="404">
                  <c:v>698.171802125613</c:v>
                </c:pt>
                <c:pt idx="405">
                  <c:v>699.74980631595258</c:v>
                </c:pt>
                <c:pt idx="406">
                  <c:v>701.31795679817469</c:v>
                </c:pt>
                <c:pt idx="407">
                  <c:v>702.87625844756496</c:v>
                </c:pt>
                <c:pt idx="408">
                  <c:v>704.42471730061447</c:v>
                </c:pt>
                <c:pt idx="409">
                  <c:v>705.9633405369907</c:v>
                </c:pt>
                <c:pt idx="410">
                  <c:v>707.49213646138958</c:v>
                </c:pt>
                <c:pt idx="411">
                  <c:v>709.01111448528252</c:v>
                </c:pt>
                <c:pt idx="412">
                  <c:v>710.52028510857235</c:v>
                </c:pt>
                <c:pt idx="413">
                  <c:v>712.01965990117208</c:v>
                </c:pt>
                <c:pt idx="414">
                  <c:v>713.50925148451824</c:v>
                </c:pt>
                <c:pt idx="415">
                  <c:v>714.98907351303353</c:v>
                </c:pt>
                <c:pt idx="416">
                  <c:v>716.45914065554939</c:v>
                </c:pt>
                <c:pt idx="417">
                  <c:v>717.91946857670121</c:v>
                </c:pt>
                <c:pt idx="418">
                  <c:v>719.37007391830821</c:v>
                </c:pt>
                <c:pt idx="419">
                  <c:v>720.81097428074816</c:v>
                </c:pt>
                <c:pt idx="420">
                  <c:v>722.24218820433873</c:v>
                </c:pt>
                <c:pt idx="421">
                  <c:v>723.66373515073587</c:v>
                </c:pt>
                <c:pt idx="422">
                  <c:v>725.07563548435917</c:v>
                </c:pt>
                <c:pt idx="423">
                  <c:v>726.47791045385395</c:v>
                </c:pt>
                <c:pt idx="424">
                  <c:v>727.87058217359993</c:v>
                </c:pt>
                <c:pt idx="425">
                  <c:v>729.25367360527582</c:v>
                </c:pt>
                <c:pt idx="426">
                  <c:v>730.62720853948758</c:v>
                </c:pt>
                <c:pt idx="427">
                  <c:v>731.99121157747027</c:v>
                </c:pt>
                <c:pt idx="428">
                  <c:v>733.34570811287051</c:v>
                </c:pt>
                <c:pt idx="429">
                  <c:v>734.69072431361803</c:v>
                </c:pt>
                <c:pt idx="430">
                  <c:v>736.02628710389376</c:v>
                </c:pt>
                <c:pt idx="431">
                  <c:v>737.35242414620132</c:v>
                </c:pt>
                <c:pt idx="432">
                  <c:v>738.66916382354896</c:v>
                </c:pt>
                <c:pt idx="433">
                  <c:v>739.97653522174915</c:v>
                </c:pt>
                <c:pt idx="434">
                  <c:v>741.27456811184106</c:v>
                </c:pt>
                <c:pt idx="435">
                  <c:v>742.56329293264287</c:v>
                </c:pt>
                <c:pt idx="436">
                  <c:v>743.842740773439</c:v>
                </c:pt>
                <c:pt idx="437">
                  <c:v>745.11294335680839</c:v>
                </c:pt>
                <c:pt idx="438">
                  <c:v>746.37393302159808</c:v>
                </c:pt>
                <c:pt idx="439">
                  <c:v>747.62574270604784</c:v>
                </c:pt>
                <c:pt idx="440">
                  <c:v>748.86840593107036</c:v>
                </c:pt>
                <c:pt idx="441">
                  <c:v>750.10195678369053</c:v>
                </c:pt>
                <c:pt idx="442">
                  <c:v>751.32642990064903</c:v>
                </c:pt>
                <c:pt idx="443">
                  <c:v>752.54186045217398</c:v>
                </c:pt>
                <c:pt idx="444">
                  <c:v>753.74828412592319</c:v>
                </c:pt>
                <c:pt idx="445">
                  <c:v>754.94573711110195</c:v>
                </c:pt>
                <c:pt idx="446">
                  <c:v>756.13425608275827</c:v>
                </c:pt>
                <c:pt idx="447">
                  <c:v>757.31387818625944</c:v>
                </c:pt>
                <c:pt idx="448">
                  <c:v>758.48464102195203</c:v>
                </c:pt>
                <c:pt idx="449">
                  <c:v>759.6465826300082</c:v>
                </c:pt>
                <c:pt idx="450">
                  <c:v>760.79974147546034</c:v>
                </c:pt>
                <c:pt idx="451">
                  <c:v>761.94415643342654</c:v>
                </c:pt>
                <c:pt idx="452">
                  <c:v>763.07986677452857</c:v>
                </c:pt>
                <c:pt idx="453">
                  <c:v>764.20691215050385</c:v>
                </c:pt>
                <c:pt idx="454">
                  <c:v>765.32533258001388</c:v>
                </c:pt>
                <c:pt idx="455">
                  <c:v>766.43516843464886</c:v>
                </c:pt>
                <c:pt idx="456">
                  <c:v>767.53646042513185</c:v>
                </c:pt>
                <c:pt idx="457">
                  <c:v>768.62924958772146</c:v>
                </c:pt>
                <c:pt idx="458">
                  <c:v>769.71357727081534</c:v>
                </c:pt>
                <c:pt idx="459">
                  <c:v>770.78948512175407</c:v>
                </c:pt>
                <c:pt idx="460">
                  <c:v>771.85701507382748</c:v>
                </c:pt>
                <c:pt idx="461">
                  <c:v>772.91620933348213</c:v>
                </c:pt>
                <c:pt idx="462">
                  <c:v>773.96711036773149</c:v>
                </c:pt>
                <c:pt idx="463">
                  <c:v>775.00976089176822</c:v>
                </c:pt>
                <c:pt idx="464">
                  <c:v>776.04420385677906</c:v>
                </c:pt>
                <c:pt idx="465">
                  <c:v>777.07048243796169</c:v>
                </c:pt>
                <c:pt idx="466">
                  <c:v>778.08864002274413</c:v>
                </c:pt>
                <c:pt idx="467">
                  <c:v>779.09872019920499</c:v>
                </c:pt>
                <c:pt idx="468">
                  <c:v>780.10076674469576</c:v>
                </c:pt>
                <c:pt idx="469">
                  <c:v>781.09482361466314</c:v>
                </c:pt>
                <c:pt idx="470">
                  <c:v>782.08093493167132</c:v>
                </c:pt>
                <c:pt idx="471">
                  <c:v>783.05914497462379</c:v>
                </c:pt>
                <c:pt idx="472">
                  <c:v>784.02949816818295</c:v>
                </c:pt>
                <c:pt idx="473">
                  <c:v>784.99203907238768</c:v>
                </c:pt>
                <c:pt idx="474">
                  <c:v>785.94681237246641</c:v>
                </c:pt>
                <c:pt idx="475">
                  <c:v>786.89386286884576</c:v>
                </c:pt>
                <c:pt idx="476">
                  <c:v>787.83323546735323</c:v>
                </c:pt>
                <c:pt idx="477">
                  <c:v>788.76497516961206</c:v>
                </c:pt>
                <c:pt idx="478">
                  <c:v>789.68912706362801</c:v>
                </c:pt>
                <c:pt idx="479">
                  <c:v>790.60573631456543</c:v>
                </c:pt>
                <c:pt idx="480">
                  <c:v>791.51484815571234</c:v>
                </c:pt>
                <c:pt idx="481">
                  <c:v>792.41650787963169</c:v>
                </c:pt>
                <c:pt idx="482">
                  <c:v>793.31076082949846</c:v>
                </c:pt>
                <c:pt idx="483">
                  <c:v>794.19765239062019</c:v>
                </c:pt>
                <c:pt idx="484">
                  <c:v>795.07722798213945</c:v>
                </c:pt>
                <c:pt idx="485">
                  <c:v>795.94953304891624</c:v>
                </c:pt>
                <c:pt idx="486">
                  <c:v>796.81461305358926</c:v>
                </c:pt>
                <c:pt idx="487">
                  <c:v>797.67251346881358</c:v>
                </c:pt>
                <c:pt idx="488">
                  <c:v>798.52327976967274</c:v>
                </c:pt>
                <c:pt idx="489">
                  <c:v>798.52327976967274</c:v>
                </c:pt>
                <c:pt idx="490">
                  <c:v>798.52327976967274</c:v>
                </c:pt>
                <c:pt idx="491">
                  <c:v>798.52327976967274</c:v>
                </c:pt>
                <c:pt idx="492">
                  <c:v>798.52327976967274</c:v>
                </c:pt>
                <c:pt idx="493">
                  <c:v>798.52327976967274</c:v>
                </c:pt>
                <c:pt idx="494">
                  <c:v>798.52327976967274</c:v>
                </c:pt>
                <c:pt idx="495">
                  <c:v>798.52327976967274</c:v>
                </c:pt>
                <c:pt idx="496">
                  <c:v>798.52327976967274</c:v>
                </c:pt>
                <c:pt idx="497">
                  <c:v>798.52327976967274</c:v>
                </c:pt>
                <c:pt idx="498">
                  <c:v>798.52327976967274</c:v>
                </c:pt>
                <c:pt idx="499">
                  <c:v>798.52327976967274</c:v>
                </c:pt>
                <c:pt idx="500">
                  <c:v>798.52327976967274</c:v>
                </c:pt>
                <c:pt idx="501">
                  <c:v>798.52327976967274</c:v>
                </c:pt>
                <c:pt idx="502">
                  <c:v>798.52327976967274</c:v>
                </c:pt>
                <c:pt idx="503">
                  <c:v>798.52327976967274</c:v>
                </c:pt>
                <c:pt idx="504">
                  <c:v>798.52327976967274</c:v>
                </c:pt>
                <c:pt idx="505">
                  <c:v>798.52327976967274</c:v>
                </c:pt>
                <c:pt idx="506">
                  <c:v>798.52327976967274</c:v>
                </c:pt>
                <c:pt idx="507">
                  <c:v>798.52327976967274</c:v>
                </c:pt>
                <c:pt idx="508">
                  <c:v>798.52327976967274</c:v>
                </c:pt>
                <c:pt idx="509">
                  <c:v>798.52327976967274</c:v>
                </c:pt>
                <c:pt idx="510">
                  <c:v>798.52327976967274</c:v>
                </c:pt>
                <c:pt idx="511">
                  <c:v>798.52327976967274</c:v>
                </c:pt>
                <c:pt idx="512">
                  <c:v>798.52327976967274</c:v>
                </c:pt>
                <c:pt idx="513">
                  <c:v>798.52327976967274</c:v>
                </c:pt>
                <c:pt idx="514">
                  <c:v>798.52327976967274</c:v>
                </c:pt>
                <c:pt idx="515">
                  <c:v>798.52327976967274</c:v>
                </c:pt>
                <c:pt idx="516">
                  <c:v>798.52327976967274</c:v>
                </c:pt>
                <c:pt idx="517">
                  <c:v>798.52327976967274</c:v>
                </c:pt>
                <c:pt idx="518">
                  <c:v>798.52327976967274</c:v>
                </c:pt>
                <c:pt idx="519">
                  <c:v>798.52327976967274</c:v>
                </c:pt>
                <c:pt idx="520">
                  <c:v>798.52327976967274</c:v>
                </c:pt>
                <c:pt idx="521">
                  <c:v>798.52327976967274</c:v>
                </c:pt>
                <c:pt idx="522">
                  <c:v>798.52327976967274</c:v>
                </c:pt>
                <c:pt idx="523">
                  <c:v>798.52327976967274</c:v>
                </c:pt>
                <c:pt idx="524">
                  <c:v>798.52327976967274</c:v>
                </c:pt>
                <c:pt idx="525">
                  <c:v>798.52327976967274</c:v>
                </c:pt>
                <c:pt idx="526">
                  <c:v>798.52327976967274</c:v>
                </c:pt>
                <c:pt idx="527">
                  <c:v>798.52327976967274</c:v>
                </c:pt>
                <c:pt idx="528">
                  <c:v>798.52327976967274</c:v>
                </c:pt>
                <c:pt idx="529">
                  <c:v>798.52327976967274</c:v>
                </c:pt>
                <c:pt idx="530">
                  <c:v>798.52327976967274</c:v>
                </c:pt>
                <c:pt idx="531">
                  <c:v>798.52327976967274</c:v>
                </c:pt>
                <c:pt idx="532">
                  <c:v>798.52327976967274</c:v>
                </c:pt>
                <c:pt idx="533">
                  <c:v>798.52327976967274</c:v>
                </c:pt>
                <c:pt idx="534">
                  <c:v>798.52327976967274</c:v>
                </c:pt>
                <c:pt idx="535">
                  <c:v>798.52327976967274</c:v>
                </c:pt>
                <c:pt idx="536">
                  <c:v>798.52327976967274</c:v>
                </c:pt>
                <c:pt idx="537">
                  <c:v>798.52327976967274</c:v>
                </c:pt>
                <c:pt idx="538">
                  <c:v>798.52327976967274</c:v>
                </c:pt>
                <c:pt idx="539">
                  <c:v>798.52327976967274</c:v>
                </c:pt>
                <c:pt idx="540">
                  <c:v>798.52327976967274</c:v>
                </c:pt>
                <c:pt idx="541">
                  <c:v>798.52327976967274</c:v>
                </c:pt>
                <c:pt idx="542">
                  <c:v>798.52327976967274</c:v>
                </c:pt>
                <c:pt idx="543">
                  <c:v>798.52327976967274</c:v>
                </c:pt>
                <c:pt idx="544">
                  <c:v>798.52327976967274</c:v>
                </c:pt>
                <c:pt idx="545">
                  <c:v>798.52327976967274</c:v>
                </c:pt>
                <c:pt idx="546">
                  <c:v>798.52327976967274</c:v>
                </c:pt>
                <c:pt idx="547">
                  <c:v>798.52327976967274</c:v>
                </c:pt>
                <c:pt idx="548">
                  <c:v>798.52327976967274</c:v>
                </c:pt>
                <c:pt idx="549">
                  <c:v>798.52327976967274</c:v>
                </c:pt>
                <c:pt idx="550">
                  <c:v>798.52327976967274</c:v>
                </c:pt>
                <c:pt idx="551">
                  <c:v>798.52327976967274</c:v>
                </c:pt>
                <c:pt idx="552">
                  <c:v>798.52327976967274</c:v>
                </c:pt>
                <c:pt idx="553">
                  <c:v>798.52327976967274</c:v>
                </c:pt>
                <c:pt idx="554">
                  <c:v>798.52327976967274</c:v>
                </c:pt>
                <c:pt idx="555">
                  <c:v>798.52327976967274</c:v>
                </c:pt>
                <c:pt idx="556">
                  <c:v>798.52327976967274</c:v>
                </c:pt>
                <c:pt idx="557">
                  <c:v>798.52327976967274</c:v>
                </c:pt>
                <c:pt idx="558">
                  <c:v>798.52327976967274</c:v>
                </c:pt>
                <c:pt idx="559">
                  <c:v>798.52327976967274</c:v>
                </c:pt>
                <c:pt idx="560">
                  <c:v>798.52327976967274</c:v>
                </c:pt>
                <c:pt idx="561">
                  <c:v>798.52327976967274</c:v>
                </c:pt>
                <c:pt idx="562">
                  <c:v>798.52327976967274</c:v>
                </c:pt>
                <c:pt idx="563">
                  <c:v>798.52327976967274</c:v>
                </c:pt>
                <c:pt idx="564">
                  <c:v>798.52327976967274</c:v>
                </c:pt>
                <c:pt idx="565">
                  <c:v>798.52327976967274</c:v>
                </c:pt>
                <c:pt idx="566">
                  <c:v>798.52327976967274</c:v>
                </c:pt>
                <c:pt idx="567">
                  <c:v>798.52327976967274</c:v>
                </c:pt>
                <c:pt idx="568">
                  <c:v>798.52327976967274</c:v>
                </c:pt>
                <c:pt idx="569">
                  <c:v>798.52327976967274</c:v>
                </c:pt>
                <c:pt idx="570">
                  <c:v>798.52327976967274</c:v>
                </c:pt>
                <c:pt idx="571">
                  <c:v>798.52327976967274</c:v>
                </c:pt>
                <c:pt idx="572">
                  <c:v>798.52327976967274</c:v>
                </c:pt>
                <c:pt idx="573">
                  <c:v>798.52327976967274</c:v>
                </c:pt>
                <c:pt idx="574">
                  <c:v>798.52327976967274</c:v>
                </c:pt>
                <c:pt idx="575">
                  <c:v>798.52327976967274</c:v>
                </c:pt>
                <c:pt idx="576">
                  <c:v>798.52327976967274</c:v>
                </c:pt>
                <c:pt idx="577">
                  <c:v>798.52327976967274</c:v>
                </c:pt>
                <c:pt idx="578">
                  <c:v>798.52327976967274</c:v>
                </c:pt>
                <c:pt idx="579">
                  <c:v>798.52327976967274</c:v>
                </c:pt>
                <c:pt idx="580">
                  <c:v>798.52327976967274</c:v>
                </c:pt>
                <c:pt idx="581">
                  <c:v>798.52327976967274</c:v>
                </c:pt>
                <c:pt idx="582">
                  <c:v>798.52327976967274</c:v>
                </c:pt>
                <c:pt idx="583">
                  <c:v>798.52327976967274</c:v>
                </c:pt>
                <c:pt idx="584">
                  <c:v>798.52327976967274</c:v>
                </c:pt>
                <c:pt idx="585">
                  <c:v>798.52327976967274</c:v>
                </c:pt>
                <c:pt idx="586">
                  <c:v>798.52327976967274</c:v>
                </c:pt>
                <c:pt idx="587">
                  <c:v>798.52327976967274</c:v>
                </c:pt>
                <c:pt idx="588">
                  <c:v>798.52327976967274</c:v>
                </c:pt>
                <c:pt idx="589">
                  <c:v>798.52327976967274</c:v>
                </c:pt>
                <c:pt idx="590">
                  <c:v>798.52327976967274</c:v>
                </c:pt>
                <c:pt idx="591">
                  <c:v>798.52327976967274</c:v>
                </c:pt>
                <c:pt idx="592">
                  <c:v>798.52327976967274</c:v>
                </c:pt>
                <c:pt idx="593">
                  <c:v>798.52327976967274</c:v>
                </c:pt>
                <c:pt idx="594">
                  <c:v>798.52327976967274</c:v>
                </c:pt>
                <c:pt idx="595">
                  <c:v>798.52327976967274</c:v>
                </c:pt>
                <c:pt idx="596">
                  <c:v>798.52327976967274</c:v>
                </c:pt>
                <c:pt idx="597">
                  <c:v>798.52327976967274</c:v>
                </c:pt>
                <c:pt idx="598">
                  <c:v>798.52327976967274</c:v>
                </c:pt>
                <c:pt idx="599">
                  <c:v>798.52327976967274</c:v>
                </c:pt>
                <c:pt idx="600">
                  <c:v>798.52327976967274</c:v>
                </c:pt>
                <c:pt idx="601">
                  <c:v>798.52327976967274</c:v>
                </c:pt>
                <c:pt idx="602">
                  <c:v>798.52327976967274</c:v>
                </c:pt>
                <c:pt idx="603">
                  <c:v>798.52327976967274</c:v>
                </c:pt>
                <c:pt idx="604">
                  <c:v>798.52327976967274</c:v>
                </c:pt>
                <c:pt idx="605">
                  <c:v>798.52327976967274</c:v>
                </c:pt>
                <c:pt idx="606">
                  <c:v>798.52327976967274</c:v>
                </c:pt>
                <c:pt idx="607">
                  <c:v>798.52327976967274</c:v>
                </c:pt>
                <c:pt idx="608">
                  <c:v>798.52327976967274</c:v>
                </c:pt>
                <c:pt idx="609">
                  <c:v>798.52327976967274</c:v>
                </c:pt>
                <c:pt idx="610">
                  <c:v>798.52327976967274</c:v>
                </c:pt>
                <c:pt idx="611">
                  <c:v>798.52327976967274</c:v>
                </c:pt>
                <c:pt idx="612">
                  <c:v>798.52327976967274</c:v>
                </c:pt>
                <c:pt idx="613">
                  <c:v>798.52327976967274</c:v>
                </c:pt>
                <c:pt idx="614">
                  <c:v>798.52327976967274</c:v>
                </c:pt>
                <c:pt idx="615">
                  <c:v>798.52327976967274</c:v>
                </c:pt>
                <c:pt idx="616">
                  <c:v>798.52327976967274</c:v>
                </c:pt>
                <c:pt idx="617">
                  <c:v>798.52327976967274</c:v>
                </c:pt>
                <c:pt idx="618">
                  <c:v>798.52327976967274</c:v>
                </c:pt>
                <c:pt idx="619">
                  <c:v>798.52327976967274</c:v>
                </c:pt>
                <c:pt idx="620">
                  <c:v>798.52327976967274</c:v>
                </c:pt>
                <c:pt idx="621">
                  <c:v>798.52327976967274</c:v>
                </c:pt>
                <c:pt idx="622">
                  <c:v>798.52327976967274</c:v>
                </c:pt>
                <c:pt idx="623">
                  <c:v>798.52327976967274</c:v>
                </c:pt>
                <c:pt idx="624">
                  <c:v>798.52327976967274</c:v>
                </c:pt>
                <c:pt idx="625">
                  <c:v>798.52327976967274</c:v>
                </c:pt>
                <c:pt idx="626">
                  <c:v>798.52327976967274</c:v>
                </c:pt>
                <c:pt idx="627">
                  <c:v>798.52327976967274</c:v>
                </c:pt>
                <c:pt idx="628">
                  <c:v>798.52327976967274</c:v>
                </c:pt>
                <c:pt idx="629">
                  <c:v>798.52327976967274</c:v>
                </c:pt>
                <c:pt idx="630">
                  <c:v>798.52327976967274</c:v>
                </c:pt>
                <c:pt idx="631">
                  <c:v>798.52327976967274</c:v>
                </c:pt>
                <c:pt idx="632">
                  <c:v>798.52327976967274</c:v>
                </c:pt>
                <c:pt idx="633">
                  <c:v>798.52327976967274</c:v>
                </c:pt>
                <c:pt idx="634">
                  <c:v>798.52327976967274</c:v>
                </c:pt>
                <c:pt idx="635">
                  <c:v>798.52327976967274</c:v>
                </c:pt>
                <c:pt idx="636">
                  <c:v>798.52327976967274</c:v>
                </c:pt>
                <c:pt idx="637">
                  <c:v>798.52327976967274</c:v>
                </c:pt>
                <c:pt idx="638">
                  <c:v>798.52327976967274</c:v>
                </c:pt>
                <c:pt idx="639">
                  <c:v>798.52327976967274</c:v>
                </c:pt>
                <c:pt idx="640">
                  <c:v>798.52327976967274</c:v>
                </c:pt>
                <c:pt idx="641">
                  <c:v>798.52327976967274</c:v>
                </c:pt>
                <c:pt idx="642">
                  <c:v>798.52327976967274</c:v>
                </c:pt>
                <c:pt idx="643">
                  <c:v>798.52327976967274</c:v>
                </c:pt>
                <c:pt idx="644">
                  <c:v>798.52327976967274</c:v>
                </c:pt>
                <c:pt idx="645">
                  <c:v>798.52327976967274</c:v>
                </c:pt>
                <c:pt idx="646">
                  <c:v>798.52327976967274</c:v>
                </c:pt>
                <c:pt idx="647">
                  <c:v>798.52327976967274</c:v>
                </c:pt>
                <c:pt idx="648">
                  <c:v>798.52327976967274</c:v>
                </c:pt>
                <c:pt idx="649">
                  <c:v>798.52327976967274</c:v>
                </c:pt>
                <c:pt idx="650">
                  <c:v>798.52327976967274</c:v>
                </c:pt>
                <c:pt idx="651">
                  <c:v>798.52327976967274</c:v>
                </c:pt>
                <c:pt idx="652">
                  <c:v>798.52327976967274</c:v>
                </c:pt>
                <c:pt idx="653">
                  <c:v>798.52327976967274</c:v>
                </c:pt>
                <c:pt idx="654">
                  <c:v>798.52327976967274</c:v>
                </c:pt>
                <c:pt idx="655">
                  <c:v>798.52327976967274</c:v>
                </c:pt>
                <c:pt idx="656">
                  <c:v>798.52327976967274</c:v>
                </c:pt>
                <c:pt idx="657">
                  <c:v>798.52327976967274</c:v>
                </c:pt>
                <c:pt idx="658">
                  <c:v>798.52327976967274</c:v>
                </c:pt>
                <c:pt idx="659">
                  <c:v>798.52327976967274</c:v>
                </c:pt>
                <c:pt idx="660">
                  <c:v>798.52327976967274</c:v>
                </c:pt>
                <c:pt idx="661">
                  <c:v>798.52327976967274</c:v>
                </c:pt>
                <c:pt idx="662">
                  <c:v>798.52327976967274</c:v>
                </c:pt>
                <c:pt idx="663">
                  <c:v>798.52327976967274</c:v>
                </c:pt>
                <c:pt idx="664">
                  <c:v>798.52327976967274</c:v>
                </c:pt>
                <c:pt idx="665">
                  <c:v>798.52327976967274</c:v>
                </c:pt>
                <c:pt idx="666">
                  <c:v>798.52327976967274</c:v>
                </c:pt>
                <c:pt idx="667">
                  <c:v>798.52327976967274</c:v>
                </c:pt>
                <c:pt idx="668">
                  <c:v>798.52327976967274</c:v>
                </c:pt>
                <c:pt idx="669">
                  <c:v>798.52327976967274</c:v>
                </c:pt>
                <c:pt idx="670">
                  <c:v>798.52327976967274</c:v>
                </c:pt>
                <c:pt idx="671">
                  <c:v>798.52327976967274</c:v>
                </c:pt>
                <c:pt idx="672">
                  <c:v>798.52327976967274</c:v>
                </c:pt>
                <c:pt idx="673">
                  <c:v>798.52327976967274</c:v>
                </c:pt>
                <c:pt idx="674">
                  <c:v>798.52327976967274</c:v>
                </c:pt>
                <c:pt idx="675">
                  <c:v>798.52327976967274</c:v>
                </c:pt>
                <c:pt idx="676">
                  <c:v>798.52327976967274</c:v>
                </c:pt>
                <c:pt idx="677">
                  <c:v>798.52327976967274</c:v>
                </c:pt>
                <c:pt idx="678">
                  <c:v>798.52327976967274</c:v>
                </c:pt>
                <c:pt idx="679">
                  <c:v>798.52327976967274</c:v>
                </c:pt>
                <c:pt idx="680">
                  <c:v>798.52327976967274</c:v>
                </c:pt>
                <c:pt idx="681">
                  <c:v>798.52327976967274</c:v>
                </c:pt>
                <c:pt idx="682">
                  <c:v>798.52327976967274</c:v>
                </c:pt>
                <c:pt idx="683">
                  <c:v>798.52327976967274</c:v>
                </c:pt>
                <c:pt idx="684">
                  <c:v>798.52327976967274</c:v>
                </c:pt>
                <c:pt idx="685">
                  <c:v>798.52327976967274</c:v>
                </c:pt>
                <c:pt idx="686">
                  <c:v>798.52327976967274</c:v>
                </c:pt>
                <c:pt idx="687">
                  <c:v>798.52327976967274</c:v>
                </c:pt>
                <c:pt idx="688">
                  <c:v>798.52327976967274</c:v>
                </c:pt>
                <c:pt idx="689">
                  <c:v>798.52327976967274</c:v>
                </c:pt>
                <c:pt idx="690">
                  <c:v>798.52327976967274</c:v>
                </c:pt>
                <c:pt idx="691">
                  <c:v>798.52327976967274</c:v>
                </c:pt>
                <c:pt idx="692">
                  <c:v>798.52327976967274</c:v>
                </c:pt>
                <c:pt idx="693">
                  <c:v>798.52327976967274</c:v>
                </c:pt>
                <c:pt idx="694">
                  <c:v>798.52327976967274</c:v>
                </c:pt>
                <c:pt idx="695">
                  <c:v>798.52327976967274</c:v>
                </c:pt>
                <c:pt idx="696">
                  <c:v>798.52327976967274</c:v>
                </c:pt>
                <c:pt idx="697">
                  <c:v>798.52327976967274</c:v>
                </c:pt>
                <c:pt idx="698">
                  <c:v>798.52327976967274</c:v>
                </c:pt>
                <c:pt idx="699">
                  <c:v>798.52327976967274</c:v>
                </c:pt>
                <c:pt idx="700">
                  <c:v>798.52327976967274</c:v>
                </c:pt>
                <c:pt idx="701">
                  <c:v>798.52327976967274</c:v>
                </c:pt>
                <c:pt idx="702">
                  <c:v>798.52327976967274</c:v>
                </c:pt>
                <c:pt idx="703">
                  <c:v>798.52327976967274</c:v>
                </c:pt>
                <c:pt idx="704">
                  <c:v>798.52327976967274</c:v>
                </c:pt>
                <c:pt idx="705">
                  <c:v>798.52327976967274</c:v>
                </c:pt>
                <c:pt idx="706">
                  <c:v>798.52327976967274</c:v>
                </c:pt>
                <c:pt idx="707">
                  <c:v>798.52327976967274</c:v>
                </c:pt>
                <c:pt idx="708">
                  <c:v>798.52327976967274</c:v>
                </c:pt>
                <c:pt idx="709">
                  <c:v>798.52327976967274</c:v>
                </c:pt>
                <c:pt idx="710">
                  <c:v>798.52327976967274</c:v>
                </c:pt>
                <c:pt idx="711">
                  <c:v>798.52327976967274</c:v>
                </c:pt>
                <c:pt idx="712">
                  <c:v>798.52327976967274</c:v>
                </c:pt>
                <c:pt idx="713">
                  <c:v>798.52327976967274</c:v>
                </c:pt>
                <c:pt idx="714">
                  <c:v>798.52327976967274</c:v>
                </c:pt>
                <c:pt idx="715">
                  <c:v>798.52327976967274</c:v>
                </c:pt>
                <c:pt idx="716">
                  <c:v>798.52327976967274</c:v>
                </c:pt>
                <c:pt idx="717">
                  <c:v>798.52327976967274</c:v>
                </c:pt>
                <c:pt idx="718">
                  <c:v>798.52327976967274</c:v>
                </c:pt>
                <c:pt idx="719">
                  <c:v>798.52327976967274</c:v>
                </c:pt>
                <c:pt idx="720">
                  <c:v>798.52327976967274</c:v>
                </c:pt>
                <c:pt idx="721">
                  <c:v>798.52327976967274</c:v>
                </c:pt>
                <c:pt idx="722">
                  <c:v>798.52327976967274</c:v>
                </c:pt>
                <c:pt idx="723">
                  <c:v>798.52327976967274</c:v>
                </c:pt>
                <c:pt idx="724">
                  <c:v>798.52327976967274</c:v>
                </c:pt>
                <c:pt idx="725">
                  <c:v>798.52327976967274</c:v>
                </c:pt>
                <c:pt idx="726">
                  <c:v>798.52327976967274</c:v>
                </c:pt>
                <c:pt idx="727">
                  <c:v>798.52327976967274</c:v>
                </c:pt>
                <c:pt idx="728">
                  <c:v>798.52327976967274</c:v>
                </c:pt>
                <c:pt idx="729">
                  <c:v>798.52327976967274</c:v>
                </c:pt>
                <c:pt idx="730">
                  <c:v>798.52327976967274</c:v>
                </c:pt>
                <c:pt idx="731">
                  <c:v>798.52327976967274</c:v>
                </c:pt>
                <c:pt idx="732">
                  <c:v>798.52327976967274</c:v>
                </c:pt>
                <c:pt idx="733">
                  <c:v>798.52327976967274</c:v>
                </c:pt>
                <c:pt idx="734">
                  <c:v>798.52327976967274</c:v>
                </c:pt>
                <c:pt idx="735">
                  <c:v>798.52327976967274</c:v>
                </c:pt>
                <c:pt idx="736">
                  <c:v>798.52327976967274</c:v>
                </c:pt>
                <c:pt idx="737">
                  <c:v>798.52327976967274</c:v>
                </c:pt>
                <c:pt idx="738">
                  <c:v>798.52327976967274</c:v>
                </c:pt>
                <c:pt idx="739">
                  <c:v>798.52327976967274</c:v>
                </c:pt>
                <c:pt idx="740">
                  <c:v>798.52327976967274</c:v>
                </c:pt>
                <c:pt idx="741">
                  <c:v>798.52327976967274</c:v>
                </c:pt>
                <c:pt idx="742">
                  <c:v>798.52327976967274</c:v>
                </c:pt>
                <c:pt idx="743">
                  <c:v>798.52327976967274</c:v>
                </c:pt>
                <c:pt idx="744">
                  <c:v>798.52327976967274</c:v>
                </c:pt>
                <c:pt idx="745">
                  <c:v>798.52327976967274</c:v>
                </c:pt>
                <c:pt idx="746">
                  <c:v>798.52327976967274</c:v>
                </c:pt>
                <c:pt idx="747">
                  <c:v>798.52327976967274</c:v>
                </c:pt>
                <c:pt idx="748">
                  <c:v>798.52327976967274</c:v>
                </c:pt>
                <c:pt idx="749">
                  <c:v>798.52327976967274</c:v>
                </c:pt>
                <c:pt idx="750">
                  <c:v>798.52327976967274</c:v>
                </c:pt>
                <c:pt idx="751">
                  <c:v>798.52327976967274</c:v>
                </c:pt>
                <c:pt idx="752">
                  <c:v>798.52327976967274</c:v>
                </c:pt>
                <c:pt idx="753">
                  <c:v>798.52327976967274</c:v>
                </c:pt>
                <c:pt idx="754">
                  <c:v>798.52327976967274</c:v>
                </c:pt>
                <c:pt idx="755">
                  <c:v>798.52327976967274</c:v>
                </c:pt>
                <c:pt idx="756">
                  <c:v>798.52327976967274</c:v>
                </c:pt>
                <c:pt idx="757">
                  <c:v>798.52327976967274</c:v>
                </c:pt>
                <c:pt idx="758">
                  <c:v>798.52327976967274</c:v>
                </c:pt>
                <c:pt idx="759">
                  <c:v>798.52327976967274</c:v>
                </c:pt>
                <c:pt idx="760">
                  <c:v>798.52327976967274</c:v>
                </c:pt>
                <c:pt idx="761">
                  <c:v>798.52327976967274</c:v>
                </c:pt>
                <c:pt idx="762">
                  <c:v>798.52327976967274</c:v>
                </c:pt>
                <c:pt idx="763">
                  <c:v>798.52327976967274</c:v>
                </c:pt>
                <c:pt idx="764">
                  <c:v>798.52327976967274</c:v>
                </c:pt>
                <c:pt idx="765">
                  <c:v>798.52327976967274</c:v>
                </c:pt>
                <c:pt idx="766">
                  <c:v>798.52327976967274</c:v>
                </c:pt>
                <c:pt idx="767">
                  <c:v>798.52327976967274</c:v>
                </c:pt>
                <c:pt idx="768">
                  <c:v>798.52327976967274</c:v>
                </c:pt>
                <c:pt idx="769">
                  <c:v>798.52327976967274</c:v>
                </c:pt>
                <c:pt idx="770">
                  <c:v>798.52327976967274</c:v>
                </c:pt>
                <c:pt idx="771">
                  <c:v>798.52327976967274</c:v>
                </c:pt>
                <c:pt idx="772">
                  <c:v>798.52327976967274</c:v>
                </c:pt>
                <c:pt idx="773">
                  <c:v>798.52327976967274</c:v>
                </c:pt>
                <c:pt idx="774">
                  <c:v>798.52327976967274</c:v>
                </c:pt>
                <c:pt idx="775">
                  <c:v>798.52327976967274</c:v>
                </c:pt>
                <c:pt idx="776">
                  <c:v>798.52327976967274</c:v>
                </c:pt>
                <c:pt idx="777">
                  <c:v>798.52327976967274</c:v>
                </c:pt>
                <c:pt idx="778">
                  <c:v>798.52327976967274</c:v>
                </c:pt>
                <c:pt idx="779">
                  <c:v>798.52327976967274</c:v>
                </c:pt>
                <c:pt idx="780">
                  <c:v>798.52327976967274</c:v>
                </c:pt>
                <c:pt idx="781">
                  <c:v>798.52327976967274</c:v>
                </c:pt>
                <c:pt idx="782">
                  <c:v>798.52327976967274</c:v>
                </c:pt>
                <c:pt idx="783">
                  <c:v>798.52327976967274</c:v>
                </c:pt>
                <c:pt idx="784">
                  <c:v>798.52327976967274</c:v>
                </c:pt>
                <c:pt idx="785">
                  <c:v>798.52327976967274</c:v>
                </c:pt>
                <c:pt idx="786">
                  <c:v>798.52327976967274</c:v>
                </c:pt>
                <c:pt idx="787">
                  <c:v>798.52327976967274</c:v>
                </c:pt>
                <c:pt idx="788">
                  <c:v>798.52327976967274</c:v>
                </c:pt>
                <c:pt idx="789">
                  <c:v>798.52327976967274</c:v>
                </c:pt>
                <c:pt idx="790">
                  <c:v>798.52327976967274</c:v>
                </c:pt>
                <c:pt idx="791">
                  <c:v>798.52327976967274</c:v>
                </c:pt>
                <c:pt idx="792">
                  <c:v>798.52327976967274</c:v>
                </c:pt>
                <c:pt idx="793">
                  <c:v>798.52327976967274</c:v>
                </c:pt>
                <c:pt idx="794">
                  <c:v>798.52327976967274</c:v>
                </c:pt>
                <c:pt idx="795">
                  <c:v>798.52327976967274</c:v>
                </c:pt>
                <c:pt idx="796">
                  <c:v>798.52327976967274</c:v>
                </c:pt>
                <c:pt idx="797">
                  <c:v>798.52327976967274</c:v>
                </c:pt>
                <c:pt idx="798">
                  <c:v>798.52327976967274</c:v>
                </c:pt>
                <c:pt idx="799">
                  <c:v>798.52327976967274</c:v>
                </c:pt>
                <c:pt idx="800">
                  <c:v>798.52327976967274</c:v>
                </c:pt>
                <c:pt idx="801">
                  <c:v>798.52327976967274</c:v>
                </c:pt>
                <c:pt idx="802">
                  <c:v>798.52327976967274</c:v>
                </c:pt>
                <c:pt idx="803">
                  <c:v>798.52327976967274</c:v>
                </c:pt>
                <c:pt idx="804">
                  <c:v>798.52327976967274</c:v>
                </c:pt>
                <c:pt idx="805">
                  <c:v>798.52327976967274</c:v>
                </c:pt>
                <c:pt idx="806">
                  <c:v>798.52327976967274</c:v>
                </c:pt>
                <c:pt idx="807">
                  <c:v>798.52327976967274</c:v>
                </c:pt>
                <c:pt idx="808">
                  <c:v>798.52327976967274</c:v>
                </c:pt>
                <c:pt idx="809">
                  <c:v>798.52327976967274</c:v>
                </c:pt>
                <c:pt idx="810">
                  <c:v>798.52327976967274</c:v>
                </c:pt>
                <c:pt idx="811">
                  <c:v>798.52327976967274</c:v>
                </c:pt>
                <c:pt idx="812">
                  <c:v>798.52327976967274</c:v>
                </c:pt>
                <c:pt idx="813">
                  <c:v>798.52327976967274</c:v>
                </c:pt>
                <c:pt idx="814">
                  <c:v>798.52327976967274</c:v>
                </c:pt>
                <c:pt idx="815">
                  <c:v>798.52327976967274</c:v>
                </c:pt>
                <c:pt idx="816">
                  <c:v>798.52327976967274</c:v>
                </c:pt>
                <c:pt idx="817">
                  <c:v>798.52327976967274</c:v>
                </c:pt>
                <c:pt idx="818">
                  <c:v>798.52327976967274</c:v>
                </c:pt>
                <c:pt idx="819">
                  <c:v>798.52327976967274</c:v>
                </c:pt>
                <c:pt idx="820">
                  <c:v>798.52327976967274</c:v>
                </c:pt>
                <c:pt idx="821">
                  <c:v>798.52327976967274</c:v>
                </c:pt>
                <c:pt idx="822">
                  <c:v>798.52327976967274</c:v>
                </c:pt>
                <c:pt idx="823">
                  <c:v>798.52327976967274</c:v>
                </c:pt>
                <c:pt idx="824">
                  <c:v>798.52327976967274</c:v>
                </c:pt>
                <c:pt idx="825">
                  <c:v>798.52327976967274</c:v>
                </c:pt>
                <c:pt idx="826">
                  <c:v>798.52327976967274</c:v>
                </c:pt>
                <c:pt idx="827">
                  <c:v>798.52327976967274</c:v>
                </c:pt>
                <c:pt idx="828">
                  <c:v>798.52327976967274</c:v>
                </c:pt>
                <c:pt idx="829">
                  <c:v>798.52327976967274</c:v>
                </c:pt>
                <c:pt idx="830">
                  <c:v>798.52327976967274</c:v>
                </c:pt>
                <c:pt idx="831">
                  <c:v>798.52327976967274</c:v>
                </c:pt>
                <c:pt idx="832">
                  <c:v>798.52327976967274</c:v>
                </c:pt>
                <c:pt idx="833">
                  <c:v>798.52327976967274</c:v>
                </c:pt>
                <c:pt idx="834">
                  <c:v>798.52327976967274</c:v>
                </c:pt>
                <c:pt idx="835">
                  <c:v>798.52327976967274</c:v>
                </c:pt>
                <c:pt idx="836">
                  <c:v>798.52327976967274</c:v>
                </c:pt>
                <c:pt idx="837">
                  <c:v>798.52327976967274</c:v>
                </c:pt>
                <c:pt idx="838">
                  <c:v>798.52327976967274</c:v>
                </c:pt>
                <c:pt idx="839">
                  <c:v>798.52327976967274</c:v>
                </c:pt>
                <c:pt idx="840">
                  <c:v>798.52327976967274</c:v>
                </c:pt>
                <c:pt idx="841">
                  <c:v>798.52327976967274</c:v>
                </c:pt>
                <c:pt idx="842">
                  <c:v>798.52327976967274</c:v>
                </c:pt>
                <c:pt idx="843">
                  <c:v>798.52327976967274</c:v>
                </c:pt>
                <c:pt idx="844">
                  <c:v>798.52327976967274</c:v>
                </c:pt>
                <c:pt idx="845">
                  <c:v>798.52327976967274</c:v>
                </c:pt>
                <c:pt idx="846">
                  <c:v>798.52327976967274</c:v>
                </c:pt>
                <c:pt idx="847">
                  <c:v>798.52327976967274</c:v>
                </c:pt>
                <c:pt idx="848">
                  <c:v>798.52327976967274</c:v>
                </c:pt>
                <c:pt idx="849">
                  <c:v>798.52327976967274</c:v>
                </c:pt>
                <c:pt idx="850">
                  <c:v>798.52327976967274</c:v>
                </c:pt>
                <c:pt idx="851">
                  <c:v>798.52327976967274</c:v>
                </c:pt>
                <c:pt idx="852">
                  <c:v>798.52327976967274</c:v>
                </c:pt>
                <c:pt idx="853">
                  <c:v>798.52327976967274</c:v>
                </c:pt>
                <c:pt idx="854">
                  <c:v>798.52327976967274</c:v>
                </c:pt>
                <c:pt idx="855">
                  <c:v>798.52327976967274</c:v>
                </c:pt>
                <c:pt idx="856">
                  <c:v>798.52327976967274</c:v>
                </c:pt>
                <c:pt idx="857">
                  <c:v>798.52327976967274</c:v>
                </c:pt>
                <c:pt idx="858">
                  <c:v>798.52327976967274</c:v>
                </c:pt>
                <c:pt idx="859">
                  <c:v>798.52327976967274</c:v>
                </c:pt>
                <c:pt idx="860">
                  <c:v>798.52327976967274</c:v>
                </c:pt>
                <c:pt idx="861">
                  <c:v>798.52327976967274</c:v>
                </c:pt>
                <c:pt idx="862">
                  <c:v>798.52327976967274</c:v>
                </c:pt>
                <c:pt idx="863">
                  <c:v>798.52327976967274</c:v>
                </c:pt>
                <c:pt idx="864">
                  <c:v>798.52327976967274</c:v>
                </c:pt>
                <c:pt idx="865">
                  <c:v>798.52327976967274</c:v>
                </c:pt>
                <c:pt idx="866">
                  <c:v>798.52327976967274</c:v>
                </c:pt>
                <c:pt idx="867">
                  <c:v>798.52327976967274</c:v>
                </c:pt>
                <c:pt idx="868">
                  <c:v>798.52327976967274</c:v>
                </c:pt>
                <c:pt idx="869">
                  <c:v>798.52327976967274</c:v>
                </c:pt>
                <c:pt idx="870">
                  <c:v>798.52327976967274</c:v>
                </c:pt>
                <c:pt idx="871">
                  <c:v>798.52327976967274</c:v>
                </c:pt>
                <c:pt idx="872">
                  <c:v>798.52327976967274</c:v>
                </c:pt>
                <c:pt idx="873">
                  <c:v>798.52327976967274</c:v>
                </c:pt>
                <c:pt idx="874">
                  <c:v>798.52327976967274</c:v>
                </c:pt>
                <c:pt idx="875">
                  <c:v>798.52327976967274</c:v>
                </c:pt>
                <c:pt idx="876">
                  <c:v>798.52327976967274</c:v>
                </c:pt>
                <c:pt idx="877">
                  <c:v>798.52327976967274</c:v>
                </c:pt>
                <c:pt idx="878">
                  <c:v>798.52327976967274</c:v>
                </c:pt>
                <c:pt idx="879">
                  <c:v>798.52327976967274</c:v>
                </c:pt>
                <c:pt idx="880">
                  <c:v>798.52327976967274</c:v>
                </c:pt>
                <c:pt idx="881">
                  <c:v>798.52327976967274</c:v>
                </c:pt>
                <c:pt idx="882">
                  <c:v>798.52327976967274</c:v>
                </c:pt>
                <c:pt idx="883">
                  <c:v>798.52327976967274</c:v>
                </c:pt>
                <c:pt idx="884">
                  <c:v>798.52327976967274</c:v>
                </c:pt>
                <c:pt idx="885">
                  <c:v>798.52327976967274</c:v>
                </c:pt>
                <c:pt idx="886">
                  <c:v>798.52327976967274</c:v>
                </c:pt>
                <c:pt idx="887">
                  <c:v>798.52327976967274</c:v>
                </c:pt>
                <c:pt idx="888">
                  <c:v>798.52327976967274</c:v>
                </c:pt>
                <c:pt idx="889">
                  <c:v>798.52327976967274</c:v>
                </c:pt>
                <c:pt idx="890">
                  <c:v>798.52327976967274</c:v>
                </c:pt>
                <c:pt idx="891">
                  <c:v>798.52327976967274</c:v>
                </c:pt>
                <c:pt idx="892">
                  <c:v>798.52327976967274</c:v>
                </c:pt>
                <c:pt idx="893">
                  <c:v>798.52327976967274</c:v>
                </c:pt>
                <c:pt idx="894">
                  <c:v>798.52327976967274</c:v>
                </c:pt>
                <c:pt idx="895">
                  <c:v>798.52327976967274</c:v>
                </c:pt>
                <c:pt idx="896">
                  <c:v>798.52327976967274</c:v>
                </c:pt>
                <c:pt idx="897">
                  <c:v>798.52327976967274</c:v>
                </c:pt>
                <c:pt idx="898">
                  <c:v>798.52327976967274</c:v>
                </c:pt>
                <c:pt idx="899">
                  <c:v>798.52327976967274</c:v>
                </c:pt>
                <c:pt idx="900">
                  <c:v>798.52327976967274</c:v>
                </c:pt>
                <c:pt idx="901">
                  <c:v>798.52327976967274</c:v>
                </c:pt>
                <c:pt idx="902">
                  <c:v>798.52327976967274</c:v>
                </c:pt>
                <c:pt idx="903">
                  <c:v>798.52327976967274</c:v>
                </c:pt>
                <c:pt idx="904">
                  <c:v>798.52327976967274</c:v>
                </c:pt>
                <c:pt idx="905">
                  <c:v>798.52327976967274</c:v>
                </c:pt>
                <c:pt idx="906">
                  <c:v>798.52327976967274</c:v>
                </c:pt>
                <c:pt idx="907">
                  <c:v>798.52327976967274</c:v>
                </c:pt>
                <c:pt idx="908">
                  <c:v>798.52327976967274</c:v>
                </c:pt>
                <c:pt idx="909">
                  <c:v>798.52327976967274</c:v>
                </c:pt>
                <c:pt idx="910">
                  <c:v>798.52327976967274</c:v>
                </c:pt>
                <c:pt idx="911">
                  <c:v>798.52327976967274</c:v>
                </c:pt>
                <c:pt idx="912">
                  <c:v>798.52327976967274</c:v>
                </c:pt>
                <c:pt idx="913">
                  <c:v>798.52327976967274</c:v>
                </c:pt>
                <c:pt idx="914">
                  <c:v>798.52327976967274</c:v>
                </c:pt>
                <c:pt idx="915">
                  <c:v>798.52327976967274</c:v>
                </c:pt>
                <c:pt idx="916">
                  <c:v>798.52327976967274</c:v>
                </c:pt>
                <c:pt idx="917">
                  <c:v>798.52327976967274</c:v>
                </c:pt>
                <c:pt idx="918">
                  <c:v>798.52327976967274</c:v>
                </c:pt>
                <c:pt idx="919">
                  <c:v>798.52327976967274</c:v>
                </c:pt>
                <c:pt idx="920">
                  <c:v>798.52327976967274</c:v>
                </c:pt>
                <c:pt idx="921">
                  <c:v>798.52327976967274</c:v>
                </c:pt>
                <c:pt idx="922">
                  <c:v>798.52327976967274</c:v>
                </c:pt>
                <c:pt idx="923">
                  <c:v>798.52327976967274</c:v>
                </c:pt>
                <c:pt idx="924">
                  <c:v>798.52327976967274</c:v>
                </c:pt>
                <c:pt idx="925">
                  <c:v>798.52327976967274</c:v>
                </c:pt>
                <c:pt idx="926">
                  <c:v>798.52327976967274</c:v>
                </c:pt>
                <c:pt idx="927">
                  <c:v>798.52327976967274</c:v>
                </c:pt>
                <c:pt idx="928">
                  <c:v>798.52327976967274</c:v>
                </c:pt>
                <c:pt idx="929">
                  <c:v>798.52327976967274</c:v>
                </c:pt>
                <c:pt idx="930">
                  <c:v>798.52327976967274</c:v>
                </c:pt>
                <c:pt idx="931">
                  <c:v>798.52327976967274</c:v>
                </c:pt>
                <c:pt idx="932">
                  <c:v>798.52327976967274</c:v>
                </c:pt>
                <c:pt idx="933">
                  <c:v>798.52327976967274</c:v>
                </c:pt>
                <c:pt idx="934">
                  <c:v>798.52327976967274</c:v>
                </c:pt>
                <c:pt idx="935">
                  <c:v>798.52327976967274</c:v>
                </c:pt>
                <c:pt idx="936">
                  <c:v>798.52327976967274</c:v>
                </c:pt>
                <c:pt idx="937">
                  <c:v>798.52327976967274</c:v>
                </c:pt>
                <c:pt idx="938">
                  <c:v>798.52327976967274</c:v>
                </c:pt>
                <c:pt idx="939">
                  <c:v>798.52327976967274</c:v>
                </c:pt>
                <c:pt idx="940">
                  <c:v>798.52327976967274</c:v>
                </c:pt>
                <c:pt idx="941">
                  <c:v>798.52327976967274</c:v>
                </c:pt>
                <c:pt idx="942">
                  <c:v>798.52327976967274</c:v>
                </c:pt>
                <c:pt idx="943">
                  <c:v>798.52327976967274</c:v>
                </c:pt>
                <c:pt idx="944">
                  <c:v>798.52327976967274</c:v>
                </c:pt>
                <c:pt idx="945">
                  <c:v>798.52327976967274</c:v>
                </c:pt>
                <c:pt idx="946">
                  <c:v>798.52327976967274</c:v>
                </c:pt>
                <c:pt idx="947">
                  <c:v>798.52327976967274</c:v>
                </c:pt>
                <c:pt idx="948">
                  <c:v>798.52327976967274</c:v>
                </c:pt>
                <c:pt idx="949">
                  <c:v>798.52327976967274</c:v>
                </c:pt>
                <c:pt idx="950">
                  <c:v>798.52327976967274</c:v>
                </c:pt>
                <c:pt idx="951">
                  <c:v>798.52327976967274</c:v>
                </c:pt>
                <c:pt idx="952">
                  <c:v>798.52327976967274</c:v>
                </c:pt>
                <c:pt idx="953">
                  <c:v>798.52327976967274</c:v>
                </c:pt>
                <c:pt idx="954">
                  <c:v>798.52327976967274</c:v>
                </c:pt>
                <c:pt idx="955">
                  <c:v>798.52327976967274</c:v>
                </c:pt>
                <c:pt idx="956">
                  <c:v>798.52327976967274</c:v>
                </c:pt>
                <c:pt idx="957">
                  <c:v>798.52327976967274</c:v>
                </c:pt>
                <c:pt idx="958">
                  <c:v>798.52327976967274</c:v>
                </c:pt>
                <c:pt idx="959">
                  <c:v>798.52327976967274</c:v>
                </c:pt>
                <c:pt idx="960">
                  <c:v>798.52327976967274</c:v>
                </c:pt>
                <c:pt idx="961">
                  <c:v>798.52327976967274</c:v>
                </c:pt>
                <c:pt idx="962">
                  <c:v>798.52327976967274</c:v>
                </c:pt>
                <c:pt idx="963">
                  <c:v>798.52327976967274</c:v>
                </c:pt>
                <c:pt idx="964">
                  <c:v>798.52327976967274</c:v>
                </c:pt>
                <c:pt idx="965">
                  <c:v>798.52327976967274</c:v>
                </c:pt>
                <c:pt idx="966">
                  <c:v>798.52327976967274</c:v>
                </c:pt>
                <c:pt idx="967">
                  <c:v>798.52327976967274</c:v>
                </c:pt>
                <c:pt idx="968">
                  <c:v>798.52327976967274</c:v>
                </c:pt>
                <c:pt idx="969">
                  <c:v>798.52327976967274</c:v>
                </c:pt>
                <c:pt idx="970">
                  <c:v>798.52327976967274</c:v>
                </c:pt>
                <c:pt idx="971">
                  <c:v>798.52327976967274</c:v>
                </c:pt>
                <c:pt idx="972">
                  <c:v>798.52327976967274</c:v>
                </c:pt>
                <c:pt idx="973">
                  <c:v>798.52327976967274</c:v>
                </c:pt>
                <c:pt idx="974">
                  <c:v>798.52327976967274</c:v>
                </c:pt>
                <c:pt idx="975">
                  <c:v>798.52327976967274</c:v>
                </c:pt>
                <c:pt idx="976">
                  <c:v>798.52327976967274</c:v>
                </c:pt>
                <c:pt idx="977">
                  <c:v>798.52327976967274</c:v>
                </c:pt>
                <c:pt idx="978">
                  <c:v>798.52327976967274</c:v>
                </c:pt>
                <c:pt idx="979">
                  <c:v>798.52327976967274</c:v>
                </c:pt>
                <c:pt idx="980">
                  <c:v>798.52327976967274</c:v>
                </c:pt>
                <c:pt idx="981">
                  <c:v>798.52327976967274</c:v>
                </c:pt>
                <c:pt idx="982">
                  <c:v>798.52327976967274</c:v>
                </c:pt>
                <c:pt idx="983">
                  <c:v>798.52327976967274</c:v>
                </c:pt>
                <c:pt idx="984">
                  <c:v>798.52327976967274</c:v>
                </c:pt>
                <c:pt idx="985">
                  <c:v>798.52327976967274</c:v>
                </c:pt>
                <c:pt idx="986">
                  <c:v>798.52327976967274</c:v>
                </c:pt>
                <c:pt idx="987">
                  <c:v>798.52327976967274</c:v>
                </c:pt>
                <c:pt idx="988">
                  <c:v>798.52327976967274</c:v>
                </c:pt>
                <c:pt idx="989">
                  <c:v>798.52327976967274</c:v>
                </c:pt>
                <c:pt idx="990">
                  <c:v>798.52327976967274</c:v>
                </c:pt>
                <c:pt idx="991">
                  <c:v>798.52327976967274</c:v>
                </c:pt>
                <c:pt idx="992">
                  <c:v>798.52327976967274</c:v>
                </c:pt>
                <c:pt idx="993">
                  <c:v>798.52327976967274</c:v>
                </c:pt>
                <c:pt idx="994">
                  <c:v>798.52327976967274</c:v>
                </c:pt>
                <c:pt idx="995">
                  <c:v>798.52327976967274</c:v>
                </c:pt>
                <c:pt idx="996">
                  <c:v>798.52327976967274</c:v>
                </c:pt>
                <c:pt idx="997">
                  <c:v>798.52327976967274</c:v>
                </c:pt>
                <c:pt idx="998">
                  <c:v>798.52327976967274</c:v>
                </c:pt>
                <c:pt idx="999">
                  <c:v>798.52327976967274</c:v>
                </c:pt>
                <c:pt idx="1000">
                  <c:v>798.52327976967274</c:v>
                </c:pt>
              </c:numCache>
            </c:numRef>
          </c:xVal>
          <c:yVal>
            <c:numRef>
              <c:f>Calculs!$K$4:$K$1004</c:f>
              <c:numCache>
                <c:formatCode>0.00</c:formatCode>
                <c:ptCount val="1001"/>
                <c:pt idx="0">
                  <c:v>564.13737529499281</c:v>
                </c:pt>
                <c:pt idx="1">
                  <c:v>565.62132705551073</c:v>
                </c:pt>
                <c:pt idx="2">
                  <c:v>567.10448213268512</c:v>
                </c:pt>
                <c:pt idx="3">
                  <c:v>568.58776057093303</c:v>
                </c:pt>
                <c:pt idx="4">
                  <c:v>570.0713026856597</c:v>
                </c:pt>
                <c:pt idx="5">
                  <c:v>571.55501358673837</c:v>
                </c:pt>
                <c:pt idx="6">
                  <c:v>573.03888329638869</c:v>
                </c:pt>
                <c:pt idx="7">
                  <c:v>574.52294422345585</c:v>
                </c:pt>
                <c:pt idx="8">
                  <c:v>576.00722871434323</c:v>
                </c:pt>
                <c:pt idx="9">
                  <c:v>577.49176905330819</c:v>
                </c:pt>
                <c:pt idx="10">
                  <c:v>578.97659746275178</c:v>
                </c:pt>
                <c:pt idx="11">
                  <c:v>580.46174610350306</c:v>
                </c:pt>
                <c:pt idx="12">
                  <c:v>581.94724707509761</c:v>
                </c:pt>
                <c:pt idx="13">
                  <c:v>583.43312199594675</c:v>
                </c:pt>
                <c:pt idx="14">
                  <c:v>584.91937755688366</c:v>
                </c:pt>
                <c:pt idx="15">
                  <c:v>586.40601596952115</c:v>
                </c:pt>
                <c:pt idx="16">
                  <c:v>587.89303944109815</c:v>
                </c:pt>
                <c:pt idx="17">
                  <c:v>589.38045017448667</c:v>
                </c:pt>
                <c:pt idx="18">
                  <c:v>590.86825036819801</c:v>
                </c:pt>
                <c:pt idx="19">
                  <c:v>592.3564422163895</c:v>
                </c:pt>
                <c:pt idx="20">
                  <c:v>593.84502790887109</c:v>
                </c:pt>
                <c:pt idx="21">
                  <c:v>595.33400963111148</c:v>
                </c:pt>
                <c:pt idx="22">
                  <c:v>596.82338956424485</c:v>
                </c:pt>
                <c:pt idx="23">
                  <c:v>598.31316988507717</c:v>
                </c:pt>
                <c:pt idx="24">
                  <c:v>599.80335276609276</c:v>
                </c:pt>
                <c:pt idx="25">
                  <c:v>601.29394037546035</c:v>
                </c:pt>
                <c:pt idx="26">
                  <c:v>602.78493487703963</c:v>
                </c:pt>
                <c:pt idx="27">
                  <c:v>604.27633843038757</c:v>
                </c:pt>
                <c:pt idx="28">
                  <c:v>605.76815319076456</c:v>
                </c:pt>
                <c:pt idx="29">
                  <c:v>607.26038024103491</c:v>
                </c:pt>
                <c:pt idx="30">
                  <c:v>608.75301532068249</c:v>
                </c:pt>
                <c:pt idx="31">
                  <c:v>610.24604990407727</c:v>
                </c:pt>
                <c:pt idx="32">
                  <c:v>611.73947548161823</c:v>
                </c:pt>
                <c:pt idx="33">
                  <c:v>613.23328355972558</c:v>
                </c:pt>
                <c:pt idx="34">
                  <c:v>614.72746566083242</c:v>
                </c:pt>
                <c:pt idx="35">
                  <c:v>616.22201332337602</c:v>
                </c:pt>
                <c:pt idx="36">
                  <c:v>617.71691810178868</c:v>
                </c:pt>
                <c:pt idx="37">
                  <c:v>619.21217156648845</c:v>
                </c:pt>
                <c:pt idx="38">
                  <c:v>620.70776530386911</c:v>
                </c:pt>
                <c:pt idx="39">
                  <c:v>622.20369091629016</c:v>
                </c:pt>
                <c:pt idx="40">
                  <c:v>623.69994002206613</c:v>
                </c:pt>
                <c:pt idx="41">
                  <c:v>625.19650425545569</c:v>
                </c:pt>
                <c:pt idx="42">
                  <c:v>626.69337526665038</c:v>
                </c:pt>
                <c:pt idx="43">
                  <c:v>628.19054472176288</c:v>
                </c:pt>
                <c:pt idx="44">
                  <c:v>629.68800430281533</c:v>
                </c:pt>
                <c:pt idx="45">
                  <c:v>631.1857457077266</c:v>
                </c:pt>
                <c:pt idx="46">
                  <c:v>632.68376065029963</c:v>
                </c:pt>
                <c:pt idx="47">
                  <c:v>634.18204086020876</c:v>
                </c:pt>
                <c:pt idx="48">
                  <c:v>635.68057808298602</c:v>
                </c:pt>
                <c:pt idx="49">
                  <c:v>637.17936408000742</c:v>
                </c:pt>
                <c:pt idx="50">
                  <c:v>638.67839062847895</c:v>
                </c:pt>
                <c:pt idx="51">
                  <c:v>640.17764952142227</c:v>
                </c:pt>
                <c:pt idx="52">
                  <c:v>641.67713072980087</c:v>
                </c:pt>
                <c:pt idx="53">
                  <c:v>643.17682056799856</c:v>
                </c:pt>
                <c:pt idx="54">
                  <c:v>644.67670353884375</c:v>
                </c:pt>
                <c:pt idx="55">
                  <c:v>646.17676417528185</c:v>
                </c:pt>
                <c:pt idx="56">
                  <c:v>647.67698704036434</c:v>
                </c:pt>
                <c:pt idx="57">
                  <c:v>649.17735672723575</c:v>
                </c:pt>
                <c:pt idx="58">
                  <c:v>650.67785785912019</c:v>
                </c:pt>
                <c:pt idx="59">
                  <c:v>652.17847508930606</c:v>
                </c:pt>
                <c:pt idx="60">
                  <c:v>653.67919310113007</c:v>
                </c:pt>
                <c:pt idx="61">
                  <c:v>655.17999660795977</c:v>
                </c:pt>
                <c:pt idx="62">
                  <c:v>656.68087035317512</c:v>
                </c:pt>
                <c:pt idx="63">
                  <c:v>658.18179911014863</c:v>
                </c:pt>
                <c:pt idx="64">
                  <c:v>659.68276768222495</c:v>
                </c:pt>
                <c:pt idx="65">
                  <c:v>661.18376090269851</c:v>
                </c:pt>
                <c:pt idx="66">
                  <c:v>662.68476363479078</c:v>
                </c:pt>
                <c:pt idx="67">
                  <c:v>664.18576077162595</c:v>
                </c:pt>
                <c:pt idx="68">
                  <c:v>665.68673723620566</c:v>
                </c:pt>
                <c:pt idx="69">
                  <c:v>667.18767798138299</c:v>
                </c:pt>
                <c:pt idx="70">
                  <c:v>668.68850754067932</c:v>
                </c:pt>
                <c:pt idx="71">
                  <c:v>670.189064242516</c:v>
                </c:pt>
                <c:pt idx="72">
                  <c:v>671.68916083812019</c:v>
                </c:pt>
                <c:pt idx="73">
                  <c:v>673.18861046857023</c:v>
                </c:pt>
                <c:pt idx="74">
                  <c:v>674.68722666978056</c:v>
                </c:pt>
                <c:pt idx="75">
                  <c:v>676.18482337729847</c:v>
                </c:pt>
                <c:pt idx="76">
                  <c:v>677.68121493091405</c:v>
                </c:pt>
                <c:pt idx="77">
                  <c:v>679.17621607908438</c:v>
                </c:pt>
                <c:pt idx="78">
                  <c:v>680.66964198317305</c:v>
                </c:pt>
                <c:pt idx="79">
                  <c:v>682.16130822150649</c:v>
                </c:pt>
                <c:pt idx="80">
                  <c:v>683.65107118665389</c:v>
                </c:pt>
                <c:pt idx="81">
                  <c:v>685.13883809135041</c:v>
                </c:pt>
                <c:pt idx="82">
                  <c:v>686.62452645719748</c:v>
                </c:pt>
                <c:pt idx="83">
                  <c:v>688.10805399277194</c:v>
                </c:pt>
                <c:pt idx="84">
                  <c:v>689.58933859368005</c:v>
                </c:pt>
                <c:pt idx="85">
                  <c:v>691.06829834257985</c:v>
                </c:pt>
                <c:pt idx="86">
                  <c:v>692.54484899648116</c:v>
                </c:pt>
                <c:pt idx="87">
                  <c:v>694.01889813013042</c:v>
                </c:pt>
                <c:pt idx="88">
                  <c:v>695.49035805143433</c:v>
                </c:pt>
                <c:pt idx="89">
                  <c:v>696.95919318041217</c:v>
                </c:pt>
                <c:pt idx="90">
                  <c:v>698.42540954005472</c:v>
                </c:pt>
                <c:pt idx="91">
                  <c:v>699.88901312763926</c:v>
                </c:pt>
                <c:pt idx="92">
                  <c:v>701.350009914873</c:v>
                </c:pt>
                <c:pt idx="93">
                  <c:v>702.80840584803593</c:v>
                </c:pt>
                <c:pt idx="94">
                  <c:v>704.26420684812251</c:v>
                </c:pt>
                <c:pt idx="95">
                  <c:v>705.71741881098228</c:v>
                </c:pt>
                <c:pt idx="96">
                  <c:v>707.1680476074597</c:v>
                </c:pt>
                <c:pt idx="97">
                  <c:v>708.61609908353273</c:v>
                </c:pt>
                <c:pt idx="98">
                  <c:v>710.06157906045064</c:v>
                </c:pt>
                <c:pt idx="99">
                  <c:v>711.50449333487086</c:v>
                </c:pt>
                <c:pt idx="100">
                  <c:v>712.94484767899473</c:v>
                </c:pt>
                <c:pt idx="101">
                  <c:v>714.38264784070259</c:v>
                </c:pt>
                <c:pt idx="102">
                  <c:v>715.81789954368742</c:v>
                </c:pt>
                <c:pt idx="103">
                  <c:v>717.25060848758801</c:v>
                </c:pt>
                <c:pt idx="104">
                  <c:v>718.68078034812106</c:v>
                </c:pt>
                <c:pt idx="105">
                  <c:v>720.10842077721236</c:v>
                </c:pt>
                <c:pt idx="106">
                  <c:v>721.53353540312696</c:v>
                </c:pt>
                <c:pt idx="107">
                  <c:v>722.95612983059868</c:v>
                </c:pt>
                <c:pt idx="108">
                  <c:v>724.37620964095834</c:v>
                </c:pt>
                <c:pt idx="109">
                  <c:v>725.79378039226151</c:v>
                </c:pt>
                <c:pt idx="110">
                  <c:v>727.20884761941522</c:v>
                </c:pt>
                <c:pt idx="111">
                  <c:v>728.62141683430377</c:v>
                </c:pt>
                <c:pt idx="112">
                  <c:v>730.03149352591356</c:v>
                </c:pt>
                <c:pt idx="113">
                  <c:v>731.43908316045724</c:v>
                </c:pt>
                <c:pt idx="114">
                  <c:v>732.84419118149719</c:v>
                </c:pt>
                <c:pt idx="115">
                  <c:v>734.24682301006749</c:v>
                </c:pt>
                <c:pt idx="116">
                  <c:v>735.64698404479589</c:v>
                </c:pt>
                <c:pt idx="117">
                  <c:v>737.04467966202446</c:v>
                </c:pt>
                <c:pt idx="118">
                  <c:v>738.4399152159292</c:v>
                </c:pt>
                <c:pt idx="119">
                  <c:v>739.8326960386396</c:v>
                </c:pt>
                <c:pt idx="120">
                  <c:v>741.22302744035653</c:v>
                </c:pt>
                <c:pt idx="121">
                  <c:v>742.61091470946997</c:v>
                </c:pt>
                <c:pt idx="122">
                  <c:v>743.99636311267568</c:v>
                </c:pt>
                <c:pt idx="123">
                  <c:v>745.3793778950909</c:v>
                </c:pt>
                <c:pt idx="124">
                  <c:v>746.75996428036967</c:v>
                </c:pt>
                <c:pt idx="125">
                  <c:v>748.13812747081704</c:v>
                </c:pt>
                <c:pt idx="126">
                  <c:v>749.51387264750281</c:v>
                </c:pt>
                <c:pt idx="127">
                  <c:v>750.88720497037411</c:v>
                </c:pt>
                <c:pt idx="128">
                  <c:v>752.25812957836752</c:v>
                </c:pt>
                <c:pt idx="129">
                  <c:v>753.62665158952041</c:v>
                </c:pt>
                <c:pt idx="130">
                  <c:v>754.9927761010814</c:v>
                </c:pt>
                <c:pt idx="131">
                  <c:v>756.35650818962029</c:v>
                </c:pt>
                <c:pt idx="132">
                  <c:v>757.71785291113679</c:v>
                </c:pt>
                <c:pt idx="133">
                  <c:v>759.0768153011694</c:v>
                </c:pt>
                <c:pt idx="134">
                  <c:v>760.43340037490259</c:v>
                </c:pt>
                <c:pt idx="135">
                  <c:v>761.78761312727386</c:v>
                </c:pt>
                <c:pt idx="136">
                  <c:v>763.13945853307973</c:v>
                </c:pt>
                <c:pt idx="137">
                  <c:v>764.48894154708159</c:v>
                </c:pt>
                <c:pt idx="138">
                  <c:v>765.83606710411016</c:v>
                </c:pt>
                <c:pt idx="139">
                  <c:v>767.18084011916972</c:v>
                </c:pt>
                <c:pt idx="140">
                  <c:v>768.52326548754138</c:v>
                </c:pt>
                <c:pt idx="141">
                  <c:v>769.86334808488596</c:v>
                </c:pt>
                <c:pt idx="142">
                  <c:v>771.20109276734581</c:v>
                </c:pt>
                <c:pt idx="143">
                  <c:v>772.53650437164652</c:v>
                </c:pt>
                <c:pt idx="144">
                  <c:v>773.86958771519721</c:v>
                </c:pt>
                <c:pt idx="145">
                  <c:v>775.2003475961908</c:v>
                </c:pt>
                <c:pt idx="146">
                  <c:v>776.52878879370337</c:v>
                </c:pt>
                <c:pt idx="147">
                  <c:v>777.8549160677926</c:v>
                </c:pt>
                <c:pt idx="148">
                  <c:v>779.17873415959639</c:v>
                </c:pt>
                <c:pt idx="149">
                  <c:v>780.50024779142984</c:v>
                </c:pt>
                <c:pt idx="150">
                  <c:v>781.81946166688215</c:v>
                </c:pt>
                <c:pt idx="151">
                  <c:v>783.13638047091274</c:v>
                </c:pt>
                <c:pt idx="152">
                  <c:v>784.45100886994715</c:v>
                </c:pt>
                <c:pt idx="153">
                  <c:v>785.76335151197145</c:v>
                </c:pt>
                <c:pt idx="154">
                  <c:v>787.07341302662678</c:v>
                </c:pt>
                <c:pt idx="155">
                  <c:v>788.38119802530309</c:v>
                </c:pt>
                <c:pt idx="156">
                  <c:v>789.68671110123216</c:v>
                </c:pt>
                <c:pt idx="157">
                  <c:v>790.98995682957991</c:v>
                </c:pt>
                <c:pt idx="158">
                  <c:v>792.2909397675387</c:v>
                </c:pt>
                <c:pt idx="159">
                  <c:v>793.5896644544182</c:v>
                </c:pt>
                <c:pt idx="160">
                  <c:v>794.88613541173629</c:v>
                </c:pt>
                <c:pt idx="161">
                  <c:v>796.18035714330904</c:v>
                </c:pt>
                <c:pt idx="162">
                  <c:v>797.47233413534036</c:v>
                </c:pt>
                <c:pt idx="163">
                  <c:v>798.76207085651106</c:v>
                </c:pt>
                <c:pt idx="164">
                  <c:v>800.04957175806703</c:v>
                </c:pt>
                <c:pt idx="165">
                  <c:v>801.33484127390716</c:v>
                </c:pt>
                <c:pt idx="166">
                  <c:v>802.61788382067039</c:v>
                </c:pt>
                <c:pt idx="167">
                  <c:v>803.89870379782292</c:v>
                </c:pt>
                <c:pt idx="168">
                  <c:v>805.17730558774383</c:v>
                </c:pt>
                <c:pt idx="169">
                  <c:v>806.45369355581101</c:v>
                </c:pt>
                <c:pt idx="170">
                  <c:v>807.72787205048598</c:v>
                </c:pt>
                <c:pt idx="171">
                  <c:v>808.99984540339858</c:v>
                </c:pt>
                <c:pt idx="172">
                  <c:v>810.26961792943086</c:v>
                </c:pt>
                <c:pt idx="173">
                  <c:v>811.53719392680057</c:v>
                </c:pt>
                <c:pt idx="174">
                  <c:v>812.8025776771442</c:v>
                </c:pt>
                <c:pt idx="175">
                  <c:v>814.06577344559901</c:v>
                </c:pt>
                <c:pt idx="176">
                  <c:v>815.32678548088518</c:v>
                </c:pt>
                <c:pt idx="177">
                  <c:v>816.58561801538724</c:v>
                </c:pt>
                <c:pt idx="178">
                  <c:v>817.84227526523455</c:v>
                </c:pt>
                <c:pt idx="179">
                  <c:v>819.09676143038212</c:v>
                </c:pt>
                <c:pt idx="180">
                  <c:v>820.34908069468997</c:v>
                </c:pt>
                <c:pt idx="181">
                  <c:v>821.59923722600286</c:v>
                </c:pt>
                <c:pt idx="182">
                  <c:v>822.84723517622876</c:v>
                </c:pt>
                <c:pt idx="183">
                  <c:v>824.09307868141741</c:v>
                </c:pt>
                <c:pt idx="184">
                  <c:v>825.33677186183809</c:v>
                </c:pt>
                <c:pt idx="185">
                  <c:v>826.57831882205699</c:v>
                </c:pt>
                <c:pt idx="186">
                  <c:v>827.81772365101415</c:v>
                </c:pt>
                <c:pt idx="187">
                  <c:v>829.05499042209976</c:v>
                </c:pt>
                <c:pt idx="188">
                  <c:v>830.29012319323022</c:v>
                </c:pt>
                <c:pt idx="189">
                  <c:v>831.52312600692335</c:v>
                </c:pt>
                <c:pt idx="190">
                  <c:v>832.75400289037361</c:v>
                </c:pt>
                <c:pt idx="191">
                  <c:v>833.98275785552653</c:v>
                </c:pt>
                <c:pt idx="192">
                  <c:v>835.2093948991527</c:v>
                </c:pt>
                <c:pt idx="193">
                  <c:v>836.43391800292147</c:v>
                </c:pt>
                <c:pt idx="194">
                  <c:v>837.65633113347405</c:v>
                </c:pt>
                <c:pt idx="195">
                  <c:v>838.87663824249614</c:v>
                </c:pt>
                <c:pt idx="196">
                  <c:v>840.09484326679035</c:v>
                </c:pt>
                <c:pt idx="197">
                  <c:v>841.31095012834783</c:v>
                </c:pt>
                <c:pt idx="198">
                  <c:v>842.52496273441966</c:v>
                </c:pt>
                <c:pt idx="199">
                  <c:v>843.73688497758781</c:v>
                </c:pt>
                <c:pt idx="200">
                  <c:v>844.9467207358357</c:v>
                </c:pt>
                <c:pt idx="201">
                  <c:v>856.93062090238777</c:v>
                </c:pt>
                <c:pt idx="202">
                  <c:v>868.70835587486988</c:v>
                </c:pt>
                <c:pt idx="203">
                  <c:v>880.28366379649526</c:v>
                </c:pt>
                <c:pt idx="204">
                  <c:v>891.66014579811167</c:v>
                </c:pt>
                <c:pt idx="205">
                  <c:v>902.8412723445208</c:v>
                </c:pt>
                <c:pt idx="206">
                  <c:v>913.83038920867182</c:v>
                </c:pt>
                <c:pt idx="207">
                  <c:v>924.63072309961262</c:v>
                </c:pt>
                <c:pt idx="208">
                  <c:v>935.245386967998</c:v>
                </c:pt>
                <c:pt idx="209">
                  <c:v>945.67738501105578</c:v>
                </c:pt>
                <c:pt idx="210">
                  <c:v>955.92961739718885</c:v>
                </c:pt>
                <c:pt idx="211">
                  <c:v>966.00488472881977</c:v>
                </c:pt>
                <c:pt idx="212">
                  <c:v>975.90589226065129</c:v>
                </c:pt>
                <c:pt idx="213">
                  <c:v>985.63525388921096</c:v>
                </c:pt>
                <c:pt idx="214">
                  <c:v>995.19549592835187</c:v>
                </c:pt>
                <c:pt idx="215">
                  <c:v>1004.5890606842886</c:v>
                </c:pt>
                <c:pt idx="216">
                  <c:v>1013.8183098427498</c:v>
                </c:pt>
                <c:pt idx="217">
                  <c:v>1022.8855276799097</c:v>
                </c:pt>
                <c:pt idx="218">
                  <c:v>1031.79292410792</c:v>
                </c:pt>
                <c:pt idx="219">
                  <c:v>1040.5426375650948</c:v>
                </c:pt>
                <c:pt idx="220">
                  <c:v>1049.1367377600861</c:v>
                </c:pt>
                <c:pt idx="221">
                  <c:v>1057.5772282787411</c:v>
                </c:pt>
                <c:pt idx="222">
                  <c:v>1065.8660490617265</c:v>
                </c:pt>
                <c:pt idx="223">
                  <c:v>1074.0050787604555</c:v>
                </c:pt>
                <c:pt idx="224">
                  <c:v>1081.9961369783387</c:v>
                </c:pt>
                <c:pt idx="225">
                  <c:v>1089.840986403914</c:v>
                </c:pt>
                <c:pt idx="226">
                  <c:v>1097.5413348419715</c:v>
                </c:pt>
                <c:pt idx="227">
                  <c:v>1105.0988371483882</c:v>
                </c:pt>
                <c:pt idx="228">
                  <c:v>1112.5150970740181</c:v>
                </c:pt>
                <c:pt idx="229">
                  <c:v>1119.7916690226366</c:v>
                </c:pt>
                <c:pt idx="230">
                  <c:v>1126.9300597276188</c:v>
                </c:pt>
                <c:pt idx="231">
                  <c:v>1133.9317298517392</c:v>
                </c:pt>
                <c:pt idx="232">
                  <c:v>1140.7980955142043</c:v>
                </c:pt>
                <c:pt idx="233">
                  <c:v>1147.5305297487755</c:v>
                </c:pt>
                <c:pt idx="234">
                  <c:v>1154.1303638966042</c:v>
                </c:pt>
                <c:pt idx="235">
                  <c:v>1160.5988889371852</c:v>
                </c:pt>
                <c:pt idx="236">
                  <c:v>1166.9373567606251</c:v>
                </c:pt>
                <c:pt idx="237">
                  <c:v>1173.14698138424</c:v>
                </c:pt>
                <c:pt idx="238">
                  <c:v>1179.2289401163173</c:v>
                </c:pt>
                <c:pt idx="239">
                  <c:v>1185.1843746697148</c:v>
                </c:pt>
                <c:pt idx="240">
                  <c:v>1191.0143922278191</c:v>
                </c:pt>
                <c:pt idx="241">
                  <c:v>1196.7200664652446</c:v>
                </c:pt>
                <c:pt idx="242">
                  <c:v>1202.3024385255212</c:v>
                </c:pt>
                <c:pt idx="243">
                  <c:v>1207.7625179579038</c:v>
                </c:pt>
                <c:pt idx="244">
                  <c:v>1213.1012836153154</c:v>
                </c:pt>
                <c:pt idx="245">
                  <c:v>1218.3196845153409</c:v>
                </c:pt>
                <c:pt idx="246">
                  <c:v>1223.4186406660845</c:v>
                </c:pt>
                <c:pt idx="247">
                  <c:v>1228.39904385862</c:v>
                </c:pt>
                <c:pt idx="248">
                  <c:v>1233.2617584276793</c:v>
                </c:pt>
                <c:pt idx="249">
                  <c:v>1238.0076219821506</c:v>
                </c:pt>
                <c:pt idx="250">
                  <c:v>1242.6374461068865</c:v>
                </c:pt>
                <c:pt idx="251">
                  <c:v>1247.1520170372667</c:v>
                </c:pt>
                <c:pt idx="252">
                  <c:v>1251.5520963078955</c:v>
                </c:pt>
                <c:pt idx="253">
                  <c:v>1255.8384213767729</c:v>
                </c:pt>
                <c:pt idx="254">
                  <c:v>1260.0117062262279</c:v>
                </c:pt>
                <c:pt idx="255">
                  <c:v>1264.0726419418681</c:v>
                </c:pt>
                <c:pt idx="256">
                  <c:v>1268.0218972707682</c:v>
                </c:pt>
                <c:pt idx="257">
                  <c:v>1271.8601191600933</c:v>
                </c:pt>
                <c:pt idx="258">
                  <c:v>1275.5879332773325</c:v>
                </c:pt>
                <c:pt idx="259">
                  <c:v>1279.2059445133079</c:v>
                </c:pt>
                <c:pt idx="260">
                  <c:v>1282.7147374691165</c:v>
                </c:pt>
                <c:pt idx="261">
                  <c:v>1286.1148769281622</c:v>
                </c:pt>
                <c:pt idx="262">
                  <c:v>1289.4069083144439</c:v>
                </c:pt>
                <c:pt idx="263">
                  <c:v>1292.5913581382813</c:v>
                </c:pt>
                <c:pt idx="264">
                  <c:v>1295.6687344306813</c:v>
                </c:pt>
                <c:pt idx="265">
                  <c:v>1298.6395271675819</c:v>
                </c:pt>
                <c:pt idx="266">
                  <c:v>1301.5042086852479</c:v>
                </c:pt>
                <c:pt idx="267">
                  <c:v>1304.2632340881428</c:v>
                </c:pt>
                <c:pt idx="268">
                  <c:v>1306.9170416506593</c:v>
                </c:pt>
                <c:pt idx="269">
                  <c:v>1309.4660532141577</c:v>
                </c:pt>
                <c:pt idx="270">
                  <c:v>1311.9106745808358</c:v>
                </c:pt>
                <c:pt idx="271">
                  <c:v>1314.2512959060423</c:v>
                </c:pt>
                <c:pt idx="272">
                  <c:v>1316.4882920907351</c:v>
                </c:pt>
                <c:pt idx="273">
                  <c:v>1318.6220231758848</c:v>
                </c:pt>
                <c:pt idx="274">
                  <c:v>1320.6528347407309</c:v>
                </c:pt>
                <c:pt idx="275">
                  <c:v>1322.5810583068996</c:v>
                </c:pt>
                <c:pt idx="276">
                  <c:v>1324.4070117504982</c:v>
                </c:pt>
                <c:pt idx="277">
                  <c:v>1326.1309997243964</c:v>
                </c:pt>
                <c:pt idx="278">
                  <c:v>1327.7533140929902</c:v>
                </c:pt>
                <c:pt idx="279">
                  <c:v>1329.2742343818056</c:v>
                </c:pt>
                <c:pt idx="280">
                  <c:v>1330.6940282443306</c:v>
                </c:pt>
                <c:pt idx="281">
                  <c:v>1332.0129519484578</c:v>
                </c:pt>
                <c:pt idx="282">
                  <c:v>1333.2312508848588</c:v>
                </c:pt>
                <c:pt idx="283">
                  <c:v>1334.3491600994785</c:v>
                </c:pt>
                <c:pt idx="284">
                  <c:v>1335.3669048521378</c:v>
                </c:pt>
                <c:pt idx="285">
                  <c:v>1336.2847012029281</c:v>
                </c:pt>
                <c:pt idx="286">
                  <c:v>1337.1027566276825</c:v>
                </c:pt>
                <c:pt idx="287">
                  <c:v>1337.8212706633035</c:v>
                </c:pt>
                <c:pt idx="288">
                  <c:v>1338.4404355831018</c:v>
                </c:pt>
                <c:pt idx="289">
                  <c:v>1338.9604371015889</c:v>
                </c:pt>
                <c:pt idx="290">
                  <c:v>1339.3814551073554</c:v>
                </c:pt>
                <c:pt idx="291">
                  <c:v>1339.7036644217997</c:v>
                </c:pt>
                <c:pt idx="292">
                  <c:v>1339.9272355805745</c:v>
                </c:pt>
                <c:pt idx="293">
                  <c:v>1340.0523356337403</c:v>
                </c:pt>
                <c:pt idx="294">
                  <c:v>1340.0791289597937</c:v>
                </c:pt>
                <c:pt idx="295">
                  <c:v>1340.0077780880358</c:v>
                </c:pt>
                <c:pt idx="296">
                  <c:v>1339.8384445231948</c:v>
                </c:pt>
                <c:pt idx="297">
                  <c:v>1339.5712895658692</c:v>
                </c:pt>
                <c:pt idx="298">
                  <c:v>1339.2064751222283</c:v>
                </c:pt>
                <c:pt idx="299">
                  <c:v>1338.7441644965068</c:v>
                </c:pt>
                <c:pt idx="300">
                  <c:v>1338.1845231601594</c:v>
                </c:pt>
                <c:pt idx="301">
                  <c:v>1337.5277194920729</c:v>
                </c:pt>
                <c:pt idx="302">
                  <c:v>1336.7739254849187</c:v>
                </c:pt>
                <c:pt idx="303">
                  <c:v>1335.9233174135495</c:v>
                </c:pt>
                <c:pt idx="304">
                  <c:v>1334.9760764622235</c:v>
                </c:pt>
                <c:pt idx="305">
                  <c:v>1333.9323893083392</c:v>
                </c:pt>
                <c:pt idx="306">
                  <c:v>1332.7924486612465</c:v>
                </c:pt>
                <c:pt idx="307">
                  <c:v>1331.5564537555165</c:v>
                </c:pt>
                <c:pt idx="308">
                  <c:v>1330.2246107987835</c:v>
                </c:pt>
                <c:pt idx="309">
                  <c:v>1328.7971333748981</c:v>
                </c:pt>
                <c:pt idx="310">
                  <c:v>1327.2742428036477</c:v>
                </c:pt>
                <c:pt idx="311">
                  <c:v>1325.6561684587025</c:v>
                </c:pt>
                <c:pt idx="312">
                  <c:v>1323.9431480457395</c:v>
                </c:pt>
                <c:pt idx="313">
                  <c:v>1322.1354278428992</c:v>
                </c:pt>
                <c:pt idx="314">
                  <c:v>1320.2332629058494</c:v>
                </c:pt>
                <c:pt idx="315">
                  <c:v>1318.236917239773</c:v>
                </c:pt>
                <c:pt idx="316">
                  <c:v>1316.1466639405917</c:v>
                </c:pt>
                <c:pt idx="317">
                  <c:v>1313.9627853076863</c:v>
                </c:pt>
                <c:pt idx="318">
                  <c:v>1311.6855729302879</c:v>
                </c:pt>
                <c:pt idx="319">
                  <c:v>1309.3153277496092</c:v>
                </c:pt>
                <c:pt idx="320">
                  <c:v>1306.8523600986664</c:v>
                </c:pt>
                <c:pt idx="321">
                  <c:v>1304.2969897216115</c:v>
                </c:pt>
                <c:pt idx="322">
                  <c:v>1301.6495457742662</c:v>
                </c:pt>
                <c:pt idx="323">
                  <c:v>1298.9103668074195</c:v>
                </c:pt>
                <c:pt idx="324">
                  <c:v>1296.0798007343237</c:v>
                </c:pt>
                <c:pt idx="325">
                  <c:v>1293.1582047837096</c:v>
                </c:pt>
                <c:pt idx="326">
                  <c:v>1290.1459454395217</c:v>
                </c:pt>
                <c:pt idx="327">
                  <c:v>1287.0433983684798</c:v>
                </c:pt>
                <c:pt idx="328">
                  <c:v>1283.8509483364694</c:v>
                </c:pt>
                <c:pt idx="329">
                  <c:v>1280.568989114681</c:v>
                </c:pt>
                <c:pt idx="330">
                  <c:v>1277.1979233763359</c:v>
                </c:pt>
                <c:pt idx="331">
                  <c:v>1273.7381625847652</c:v>
                </c:pt>
                <c:pt idx="332">
                  <c:v>1270.1901268735439</c:v>
                </c:pt>
                <c:pt idx="333">
                  <c:v>1266.554244919321</c:v>
                </c:pt>
                <c:pt idx="334">
                  <c:v>1262.8309538079377</c:v>
                </c:pt>
                <c:pt idx="335">
                  <c:v>1259.0206988943755</c:v>
                </c:pt>
                <c:pt idx="336">
                  <c:v>1255.1239336570356</c:v>
                </c:pt>
                <c:pt idx="337">
                  <c:v>1251.1411195468127</c:v>
                </c:pt>
                <c:pt idx="338">
                  <c:v>1247.0727258313921</c:v>
                </c:pt>
                <c:pt idx="339">
                  <c:v>1242.9192294351715</c:v>
                </c:pt>
                <c:pt idx="340">
                  <c:v>1238.6811147751769</c:v>
                </c:pt>
                <c:pt idx="341">
                  <c:v>1234.3588735933226</c:v>
                </c:pt>
                <c:pt idx="342">
                  <c:v>1229.953004785343</c:v>
                </c:pt>
                <c:pt idx="343">
                  <c:v>1225.4640142266994</c:v>
                </c:pt>
                <c:pt idx="344">
                  <c:v>1220.8924145957567</c:v>
                </c:pt>
                <c:pt idx="345">
                  <c:v>1216.2387251944979</c:v>
                </c:pt>
                <c:pt idx="346">
                  <c:v>1211.5034717670412</c:v>
                </c:pt>
                <c:pt idx="347">
                  <c:v>1206.6871863162016</c:v>
                </c:pt>
                <c:pt idx="348">
                  <c:v>1201.7904069183342</c:v>
                </c:pt>
                <c:pt idx="349">
                  <c:v>1196.8136775366809</c:v>
                </c:pt>
                <c:pt idx="350">
                  <c:v>1191.7575478334365</c:v>
                </c:pt>
                <c:pt idx="351">
                  <c:v>1186.6225729807363</c:v>
                </c:pt>
                <c:pt idx="352">
                  <c:v>1181.4093134707612</c:v>
                </c:pt>
                <c:pt idx="353">
                  <c:v>1176.1183349251505</c:v>
                </c:pt>
                <c:pt idx="354">
                  <c:v>1170.7502079039009</c:v>
                </c:pt>
                <c:pt idx="355">
                  <c:v>1165.3055077139245</c:v>
                </c:pt>
                <c:pt idx="356">
                  <c:v>1159.7848142174366</c:v>
                </c:pt>
                <c:pt idx="357">
                  <c:v>1154.1887116403291</c:v>
                </c:pt>
                <c:pt idx="358">
                  <c:v>1148.5177883806884</c:v>
                </c:pt>
                <c:pt idx="359">
                  <c:v>1142.7726368176047</c:v>
                </c:pt>
                <c:pt idx="360">
                  <c:v>1136.9538531204175</c:v>
                </c:pt>
                <c:pt idx="361">
                  <c:v>1131.0620370585352</c:v>
                </c:pt>
                <c:pt idx="362">
                  <c:v>1125.0977918119627</c:v>
                </c:pt>
                <c:pt idx="363">
                  <c:v>1119.061723782665</c:v>
                </c:pt>
                <c:pt idx="364">
                  <c:v>1112.954442406892</c:v>
                </c:pt>
                <c:pt idx="365">
                  <c:v>1106.7765599685815</c:v>
                </c:pt>
                <c:pt idx="366">
                  <c:v>1100.5286914139567</c:v>
                </c:pt>
                <c:pt idx="367">
                  <c:v>1094.2114541674277</c:v>
                </c:pt>
                <c:pt idx="368">
                  <c:v>1087.825467948903</c:v>
                </c:pt>
                <c:pt idx="369">
                  <c:v>1081.3713545926125</c:v>
                </c:pt>
                <c:pt idx="370">
                  <c:v>1074.8497378675397</c:v>
                </c:pt>
                <c:pt idx="371">
                  <c:v>1068.261243299555</c:v>
                </c:pt>
                <c:pt idx="372">
                  <c:v>1061.6064979953414</c:v>
                </c:pt>
                <c:pt idx="373">
                  <c:v>1054.8861304681957</c:v>
                </c:pt>
                <c:pt idx="374">
                  <c:v>1048.1007704657882</c:v>
                </c:pt>
                <c:pt idx="375">
                  <c:v>1041.2510487999562</c:v>
                </c:pt>
                <c:pt idx="376">
                  <c:v>1034.3375971786072</c:v>
                </c:pt>
                <c:pt idx="377">
                  <c:v>1027.3610480397988</c:v>
                </c:pt>
                <c:pt idx="378">
                  <c:v>1020.3220343880638</c:v>
                </c:pt>
                <c:pt idx="379">
                  <c:v>1013.2211896330411</c:v>
                </c:pt>
                <c:pt idx="380">
                  <c:v>1006.0591474304719</c:v>
                </c:pt>
                <c:pt idx="381">
                  <c:v>998.83654152561496</c:v>
                </c:pt>
                <c:pt idx="382">
                  <c:v>991.55400559913539</c:v>
                </c:pt>
                <c:pt idx="383">
                  <c:v>984.21217311551163</c:v>
                </c:pt>
                <c:pt idx="384">
                  <c:v>976.81167717400763</c:v>
                </c:pt>
                <c:pt idx="385">
                  <c:v>969.35315036225074</c:v>
                </c:pt>
                <c:pt idx="386">
                  <c:v>961.83722461245384</c:v>
                </c:pt>
                <c:pt idx="387">
                  <c:v>954.26453106031579</c:v>
                </c:pt>
                <c:pt idx="388">
                  <c:v>946.63569990663302</c:v>
                </c:pt>
                <c:pt idx="389">
                  <c:v>938.95136028164995</c:v>
                </c:pt>
                <c:pt idx="390">
                  <c:v>931.21214011217421</c:v>
                </c:pt>
                <c:pt idx="391">
                  <c:v>923.41866599147932</c:v>
                </c:pt>
                <c:pt idx="392">
                  <c:v>915.57156305201408</c:v>
                </c:pt>
                <c:pt idx="393">
                  <c:v>907.67145484093589</c:v>
                </c:pt>
                <c:pt idx="394">
                  <c:v>899.71896319848258</c:v>
                </c:pt>
                <c:pt idx="395">
                  <c:v>891.71470813919257</c:v>
                </c:pt>
                <c:pt idx="396">
                  <c:v>883.65930773598393</c:v>
                </c:pt>
                <c:pt idx="397">
                  <c:v>875.55337800709731</c:v>
                </c:pt>
                <c:pt idx="398">
                  <c:v>867.39753280590719</c:v>
                </c:pt>
                <c:pt idx="399">
                  <c:v>859.19238371360188</c:v>
                </c:pt>
                <c:pt idx="400">
                  <c:v>850.93853993473192</c:v>
                </c:pt>
                <c:pt idx="401">
                  <c:v>842.63660819562335</c:v>
                </c:pt>
                <c:pt idx="402">
                  <c:v>834.28719264565041</c:v>
                </c:pt>
                <c:pt idx="403">
                  <c:v>825.89089476135939</c:v>
                </c:pt>
                <c:pt idx="404">
                  <c:v>817.44831325343512</c:v>
                </c:pt>
                <c:pt idx="405">
                  <c:v>808.96004397649676</c:v>
                </c:pt>
                <c:pt idx="406">
                  <c:v>800.42667984171112</c:v>
                </c:pt>
                <c:pt idx="407">
                  <c:v>791.84881073220629</c:v>
                </c:pt>
                <c:pt idx="408">
                  <c:v>783.22702342126991</c:v>
                </c:pt>
                <c:pt idx="409">
                  <c:v>774.56190149331178</c:v>
                </c:pt>
                <c:pt idx="410">
                  <c:v>765.85402526757173</c:v>
                </c:pt>
                <c:pt idx="411">
                  <c:v>757.10397172454952</c:v>
                </c:pt>
                <c:pt idx="412">
                  <c:v>748.31231443513366</c:v>
                </c:pt>
                <c:pt idx="413">
                  <c:v>739.47962349240436</c:v>
                </c:pt>
                <c:pt idx="414">
                  <c:v>730.60646544608403</c:v>
                </c:pt>
                <c:pt idx="415">
                  <c:v>721.69340323960841</c:v>
                </c:pt>
                <c:pt idx="416">
                  <c:v>712.74099614978809</c:v>
                </c:pt>
                <c:pt idx="417">
                  <c:v>703.74979972903282</c:v>
                </c:pt>
                <c:pt idx="418">
                  <c:v>694.72036575010554</c:v>
                </c:pt>
                <c:pt idx="419">
                  <c:v>685.65324215337489</c:v>
                </c:pt>
                <c:pt idx="420">
                  <c:v>676.54897299653442</c:v>
                </c:pt>
                <c:pt idx="421">
                  <c:v>667.40809840675252</c:v>
                </c:pt>
                <c:pt idx="422">
                  <c:v>658.23115453522064</c:v>
                </c:pt>
                <c:pt idx="423">
                  <c:v>649.01867351406281</c:v>
                </c:pt>
                <c:pt idx="424">
                  <c:v>639.77118341557173</c:v>
                </c:pt>
                <c:pt idx="425">
                  <c:v>630.48920821373338</c:v>
                </c:pt>
                <c:pt idx="426">
                  <c:v>621.17326774800438</c:v>
                </c:pt>
                <c:pt idx="427">
                  <c:v>611.82387768930289</c:v>
                </c:pt>
                <c:pt idx="428">
                  <c:v>602.44154950817551</c:v>
                </c:pt>
                <c:pt idx="429">
                  <c:v>593.02679044510171</c:v>
                </c:pt>
                <c:pt idx="430">
                  <c:v>583.58010348289554</c:v>
                </c:pt>
                <c:pt idx="431">
                  <c:v>574.1019873211668</c:v>
                </c:pt>
                <c:pt idx="432">
                  <c:v>564.59293635280062</c:v>
                </c:pt>
                <c:pt idx="433">
                  <c:v>555.05344064241604</c:v>
                </c:pt>
                <c:pt idx="434">
                  <c:v>545.48398590676379</c:v>
                </c:pt>
                <c:pt idx="435">
                  <c:v>535.88505349702234</c:v>
                </c:pt>
                <c:pt idx="436">
                  <c:v>526.25712038295205</c:v>
                </c:pt>
                <c:pt idx="437">
                  <c:v>516.60065913886774</c:v>
                </c:pt>
                <c:pt idx="438">
                  <c:v>506.9161379313876</c:v>
                </c:pt>
                <c:pt idx="439">
                  <c:v>497.20402050891977</c:v>
                </c:pt>
                <c:pt idx="440">
                  <c:v>487.46476619284476</c:v>
                </c:pt>
                <c:pt idx="441">
                  <c:v>477.69882987035436</c:v>
                </c:pt>
                <c:pt idx="442">
                  <c:v>467.90666198890602</c:v>
                </c:pt>
                <c:pt idx="443">
                  <c:v>458.08870855225337</c:v>
                </c:pt>
                <c:pt idx="444">
                  <c:v>448.24541111801233</c:v>
                </c:pt>
                <c:pt idx="445">
                  <c:v>438.37720679672356</c:v>
                </c:pt>
                <c:pt idx="446">
                  <c:v>428.48452825237166</c:v>
                </c:pt>
                <c:pt idx="447">
                  <c:v>418.5678037043217</c:v>
                </c:pt>
                <c:pt idx="448">
                  <c:v>408.62745693063437</c:v>
                </c:pt>
                <c:pt idx="449">
                  <c:v>398.6639072727213</c:v>
                </c:pt>
                <c:pt idx="450">
                  <c:v>388.67756964130172</c:v>
                </c:pt>
                <c:pt idx="451">
                  <c:v>378.66885452362311</c:v>
                </c:pt>
                <c:pt idx="452">
                  <c:v>368.63816799190766</c:v>
                </c:pt>
                <c:pt idx="453">
                  <c:v>358.58591171298821</c:v>
                </c:pt>
                <c:pt idx="454">
                  <c:v>348.51248295909568</c:v>
                </c:pt>
                <c:pt idx="455">
                  <c:v>338.41827461976283</c:v>
                </c:pt>
                <c:pt idx="456">
                  <c:v>328.30367521480775</c:v>
                </c:pt>
                <c:pt idx="457">
                  <c:v>318.16906890836168</c:v>
                </c:pt>
                <c:pt idx="458">
                  <c:v>308.01483552390619</c:v>
                </c:pt>
                <c:pt idx="459">
                  <c:v>297.84135056028532</c:v>
                </c:pt>
                <c:pt idx="460">
                  <c:v>287.64898520865859</c:v>
                </c:pt>
                <c:pt idx="461">
                  <c:v>277.43810637036103</c:v>
                </c:pt>
                <c:pt idx="462">
                  <c:v>267.20907667563768</c:v>
                </c:pt>
                <c:pt idx="463">
                  <c:v>256.96225450321953</c:v>
                </c:pt>
                <c:pt idx="464">
                  <c:v>246.69799400070937</c:v>
                </c:pt>
                <c:pt idx="465">
                  <c:v>236.41664510574577</c:v>
                </c:pt>
                <c:pt idx="466">
                  <c:v>226.1185535679142</c:v>
                </c:pt>
                <c:pt idx="467">
                  <c:v>215.80406097137518</c:v>
                </c:pt>
                <c:pt idx="468">
                  <c:v>205.47350475817942</c:v>
                </c:pt>
                <c:pt idx="469">
                  <c:v>195.12721825224048</c:v>
                </c:pt>
                <c:pt idx="470">
                  <c:v>184.76553068393673</c:v>
                </c:pt>
                <c:pt idx="471">
                  <c:v>174.38876721531364</c:v>
                </c:pt>
                <c:pt idx="472">
                  <c:v>163.99724896585951</c:v>
                </c:pt>
                <c:pt idx="473">
                  <c:v>153.59129303882708</c:v>
                </c:pt>
                <c:pt idx="474">
                  <c:v>143.17121254807461</c:v>
                </c:pt>
                <c:pt idx="475">
                  <c:v>132.73731664540048</c:v>
                </c:pt>
                <c:pt idx="476">
                  <c:v>122.28991054834594</c:v>
                </c:pt>
                <c:pt idx="477">
                  <c:v>111.82929556844103</c:v>
                </c:pt>
                <c:pt idx="478">
                  <c:v>101.35576913986934</c:v>
                </c:pt>
                <c:pt idx="479">
                  <c:v>90.869624848528133</c:v>
                </c:pt>
                <c:pt idx="480">
                  <c:v>80.371152461460241</c:v>
                </c:pt>
                <c:pt idx="481">
                  <c:v>69.860637956635259</c:v>
                </c:pt>
                <c:pt idx="482">
                  <c:v>59.338363553057981</c:v>
                </c:pt>
                <c:pt idx="483">
                  <c:v>48.804607741182352</c:v>
                </c:pt>
                <c:pt idx="484">
                  <c:v>38.259645313609958</c:v>
                </c:pt>
                <c:pt idx="485">
                  <c:v>27.703747396052549</c:v>
                </c:pt>
                <c:pt idx="486">
                  <c:v>17.137181478538544</c:v>
                </c:pt>
                <c:pt idx="487">
                  <c:v>6.560211446844102</c:v>
                </c:pt>
                <c:pt idx="488">
                  <c:v>-4.0269023858702138</c:v>
                </c:pt>
                <c:pt idx="489">
                  <c:v>-4.0374945118495029</c:v>
                </c:pt>
                <c:pt idx="490">
                  <c:v>-4.0480866475881907</c:v>
                </c:pt>
                <c:pt idx="491">
                  <c:v>-4.0586787930860249</c:v>
                </c:pt>
                <c:pt idx="492">
                  <c:v>-4.0692709483427549</c:v>
                </c:pt>
                <c:pt idx="493">
                  <c:v>-4.0798631133581296</c:v>
                </c:pt>
                <c:pt idx="494">
                  <c:v>-4.0904552881318983</c:v>
                </c:pt>
                <c:pt idx="495">
                  <c:v>-4.1010474726638089</c:v>
                </c:pt>
                <c:pt idx="496">
                  <c:v>-4.1116396669536108</c:v>
                </c:pt>
                <c:pt idx="497">
                  <c:v>-4.1222318710010528</c:v>
                </c:pt>
                <c:pt idx="498">
                  <c:v>-4.1328240848058835</c:v>
                </c:pt>
                <c:pt idx="499">
                  <c:v>-4.1434163083678524</c:v>
                </c:pt>
                <c:pt idx="500">
                  <c:v>-4.1540085416867072</c:v>
                </c:pt>
                <c:pt idx="501">
                  <c:v>-4.1646007847621975</c:v>
                </c:pt>
                <c:pt idx="502">
                  <c:v>-4.1751930375940729</c:v>
                </c:pt>
                <c:pt idx="503">
                  <c:v>-4.1857853001820811</c:v>
                </c:pt>
                <c:pt idx="504">
                  <c:v>-4.1963775725259715</c:v>
                </c:pt>
                <c:pt idx="505">
                  <c:v>-4.206969854625493</c:v>
                </c:pt>
                <c:pt idx="506">
                  <c:v>-4.2175621464803941</c:v>
                </c:pt>
                <c:pt idx="507">
                  <c:v>-4.2281544480904243</c:v>
                </c:pt>
                <c:pt idx="508">
                  <c:v>-4.2387467594553323</c:v>
                </c:pt>
                <c:pt idx="509">
                  <c:v>-4.2493390805748668</c:v>
                </c:pt>
                <c:pt idx="510">
                  <c:v>-4.2599314114487772</c:v>
                </c:pt>
                <c:pt idx="511">
                  <c:v>-4.2705237520768113</c:v>
                </c:pt>
                <c:pt idx="512">
                  <c:v>-4.2811161024587188</c:v>
                </c:pt>
                <c:pt idx="513">
                  <c:v>-4.291708462594249</c:v>
                </c:pt>
                <c:pt idx="514">
                  <c:v>-4.3023008324831498</c:v>
                </c:pt>
                <c:pt idx="515">
                  <c:v>-4.3128932121251706</c:v>
                </c:pt>
                <c:pt idx="516">
                  <c:v>-4.3234856015200611</c:v>
                </c:pt>
                <c:pt idx="517">
                  <c:v>-4.334078000667569</c:v>
                </c:pt>
                <c:pt idx="518">
                  <c:v>-4.3446704095674438</c:v>
                </c:pt>
                <c:pt idx="519">
                  <c:v>-4.355262828219435</c:v>
                </c:pt>
                <c:pt idx="520">
                  <c:v>-4.3658552566232904</c:v>
                </c:pt>
                <c:pt idx="521">
                  <c:v>-4.3764476947787596</c:v>
                </c:pt>
                <c:pt idx="522">
                  <c:v>-4.3870401426855912</c:v>
                </c:pt>
                <c:pt idx="523">
                  <c:v>-4.3976326003435346</c:v>
                </c:pt>
                <c:pt idx="524">
                  <c:v>-4.4082250677523387</c:v>
                </c:pt>
                <c:pt idx="525">
                  <c:v>-4.4188175449117519</c:v>
                </c:pt>
                <c:pt idx="526">
                  <c:v>-4.4294100318215239</c:v>
                </c:pt>
                <c:pt idx="527">
                  <c:v>-4.4400025284814033</c:v>
                </c:pt>
                <c:pt idx="528">
                  <c:v>-4.4505950348911387</c:v>
                </c:pt>
                <c:pt idx="529">
                  <c:v>-4.4611875510504797</c:v>
                </c:pt>
                <c:pt idx="530">
                  <c:v>-4.4717800769591749</c:v>
                </c:pt>
                <c:pt idx="531">
                  <c:v>-4.4823726126169738</c:v>
                </c:pt>
                <c:pt idx="532">
                  <c:v>-4.4929651580236243</c:v>
                </c:pt>
                <c:pt idx="533">
                  <c:v>-4.5035577131788767</c:v>
                </c:pt>
                <c:pt idx="534">
                  <c:v>-4.5141502780824787</c:v>
                </c:pt>
                <c:pt idx="535">
                  <c:v>-4.52474285273418</c:v>
                </c:pt>
                <c:pt idx="536">
                  <c:v>-4.53533543713373</c:v>
                </c:pt>
                <c:pt idx="537">
                  <c:v>-4.5459280312808774</c:v>
                </c:pt>
                <c:pt idx="538">
                  <c:v>-4.5565206351753709</c:v>
                </c:pt>
                <c:pt idx="539">
                  <c:v>-4.567113248816959</c:v>
                </c:pt>
                <c:pt idx="540">
                  <c:v>-4.5777058722053914</c:v>
                </c:pt>
                <c:pt idx="541">
                  <c:v>-4.5882985053404175</c:v>
                </c:pt>
                <c:pt idx="542">
                  <c:v>-4.598891148221786</c:v>
                </c:pt>
                <c:pt idx="543">
                  <c:v>-4.6094838008492456</c:v>
                </c:pt>
                <c:pt idx="544">
                  <c:v>-4.6200764632225448</c:v>
                </c:pt>
                <c:pt idx="545">
                  <c:v>-4.6306691353414342</c:v>
                </c:pt>
                <c:pt idx="546">
                  <c:v>-4.6412618172056614</c:v>
                </c:pt>
                <c:pt idx="547">
                  <c:v>-4.6518545088149761</c:v>
                </c:pt>
                <c:pt idx="548">
                  <c:v>-4.6624472101691268</c:v>
                </c:pt>
                <c:pt idx="549">
                  <c:v>-4.6730399212678631</c:v>
                </c:pt>
                <c:pt idx="550">
                  <c:v>-4.6836326421109336</c:v>
                </c:pt>
                <c:pt idx="551">
                  <c:v>-4.6942253726980878</c:v>
                </c:pt>
                <c:pt idx="552">
                  <c:v>-4.7048181130290745</c:v>
                </c:pt>
                <c:pt idx="553">
                  <c:v>-4.7154108631036431</c:v>
                </c:pt>
                <c:pt idx="554">
                  <c:v>-4.7260036229215423</c:v>
                </c:pt>
                <c:pt idx="555">
                  <c:v>-4.7365963924825216</c:v>
                </c:pt>
                <c:pt idx="556">
                  <c:v>-4.7471891717863297</c:v>
                </c:pt>
                <c:pt idx="557">
                  <c:v>-4.7577819608327152</c:v>
                </c:pt>
                <c:pt idx="558">
                  <c:v>-4.7683747596214276</c:v>
                </c:pt>
                <c:pt idx="559">
                  <c:v>-4.7789675681522166</c:v>
                </c:pt>
                <c:pt idx="560">
                  <c:v>-4.7895603864248306</c:v>
                </c:pt>
                <c:pt idx="561">
                  <c:v>-4.8001532144390184</c:v>
                </c:pt>
                <c:pt idx="562">
                  <c:v>-4.8107460521945296</c:v>
                </c:pt>
                <c:pt idx="563">
                  <c:v>-4.8213388996911126</c:v>
                </c:pt>
                <c:pt idx="564">
                  <c:v>-4.8319317569285172</c:v>
                </c:pt>
                <c:pt idx="565">
                  <c:v>-4.8425246239064927</c:v>
                </c:pt>
                <c:pt idx="566">
                  <c:v>-4.853117500624788</c:v>
                </c:pt>
                <c:pt idx="567">
                  <c:v>-4.8637103870831515</c:v>
                </c:pt>
                <c:pt idx="568">
                  <c:v>-4.8743032832813329</c:v>
                </c:pt>
                <c:pt idx="569">
                  <c:v>-4.8848961892190816</c:v>
                </c:pt>
                <c:pt idx="570">
                  <c:v>-4.8954891048961464</c:v>
                </c:pt>
                <c:pt idx="571">
                  <c:v>-4.9060820303122759</c:v>
                </c:pt>
                <c:pt idx="572">
                  <c:v>-4.9166749654672195</c:v>
                </c:pt>
                <c:pt idx="573">
                  <c:v>-4.9272679103607269</c:v>
                </c:pt>
                <c:pt idx="574">
                  <c:v>-4.9378608649925466</c:v>
                </c:pt>
                <c:pt idx="575">
                  <c:v>-4.9484538293624274</c:v>
                </c:pt>
                <c:pt idx="576">
                  <c:v>-4.9590468034701196</c:v>
                </c:pt>
                <c:pt idx="577">
                  <c:v>-4.969639787315371</c:v>
                </c:pt>
                <c:pt idx="578">
                  <c:v>-4.9802327808979321</c:v>
                </c:pt>
                <c:pt idx="579">
                  <c:v>-4.9908257842175514</c:v>
                </c:pt>
                <c:pt idx="580">
                  <c:v>-5.0014187972739776</c:v>
                </c:pt>
                <c:pt idx="581">
                  <c:v>-5.0120118200669603</c:v>
                </c:pt>
                <c:pt idx="582">
                  <c:v>-5.022604852596249</c:v>
                </c:pt>
                <c:pt idx="583">
                  <c:v>-5.0331978948615923</c:v>
                </c:pt>
                <c:pt idx="584">
                  <c:v>-5.0437909468627398</c:v>
                </c:pt>
                <c:pt idx="585">
                  <c:v>-5.05438400859944</c:v>
                </c:pt>
                <c:pt idx="586">
                  <c:v>-5.0649770800714426</c:v>
                </c:pt>
                <c:pt idx="587">
                  <c:v>-5.0755701612784963</c:v>
                </c:pt>
                <c:pt idx="588">
                  <c:v>-5.0861632522203504</c:v>
                </c:pt>
                <c:pt idx="589">
                  <c:v>-5.0967563528967545</c:v>
                </c:pt>
                <c:pt idx="590">
                  <c:v>-5.1073494633074574</c:v>
                </c:pt>
                <c:pt idx="591">
                  <c:v>-5.1179425834522085</c:v>
                </c:pt>
                <c:pt idx="592">
                  <c:v>-5.1285357133307574</c:v>
                </c:pt>
                <c:pt idx="593">
                  <c:v>-5.1391288529428527</c:v>
                </c:pt>
                <c:pt idx="594">
                  <c:v>-5.1497220022882431</c:v>
                </c:pt>
                <c:pt idx="595">
                  <c:v>-5.1603151613666789</c:v>
                </c:pt>
                <c:pt idx="596">
                  <c:v>-5.1709083301779089</c:v>
                </c:pt>
                <c:pt idx="597">
                  <c:v>-5.1815015087216816</c:v>
                </c:pt>
                <c:pt idx="598">
                  <c:v>-5.1920946969977466</c:v>
                </c:pt>
                <c:pt idx="599">
                  <c:v>-5.2026878950058535</c:v>
                </c:pt>
                <c:pt idx="600">
                  <c:v>-5.2132811027457517</c:v>
                </c:pt>
                <c:pt idx="601">
                  <c:v>-5.22387432021719</c:v>
                </c:pt>
                <c:pt idx="602">
                  <c:v>-5.2344675474199178</c:v>
                </c:pt>
                <c:pt idx="603">
                  <c:v>-5.2450607843536838</c:v>
                </c:pt>
                <c:pt idx="604">
                  <c:v>-5.2556540310182376</c:v>
                </c:pt>
                <c:pt idx="605">
                  <c:v>-5.2662472874133286</c:v>
                </c:pt>
                <c:pt idx="606">
                  <c:v>-5.2768405535387055</c:v>
                </c:pt>
                <c:pt idx="607">
                  <c:v>-5.2874338293941179</c:v>
                </c:pt>
                <c:pt idx="608">
                  <c:v>-5.2980271149793152</c:v>
                </c:pt>
                <c:pt idx="609">
                  <c:v>-5.3086204102940462</c:v>
                </c:pt>
                <c:pt idx="610">
                  <c:v>-5.3192137153380603</c:v>
                </c:pt>
                <c:pt idx="611">
                  <c:v>-5.3298070301111071</c:v>
                </c:pt>
                <c:pt idx="612">
                  <c:v>-5.3404003546129362</c:v>
                </c:pt>
                <c:pt idx="613">
                  <c:v>-5.3509936888432961</c:v>
                </c:pt>
                <c:pt idx="614">
                  <c:v>-5.3615870328019364</c:v>
                </c:pt>
                <c:pt idx="615">
                  <c:v>-5.3721803864886057</c:v>
                </c:pt>
                <c:pt idx="616">
                  <c:v>-5.3827737499030537</c:v>
                </c:pt>
                <c:pt idx="617">
                  <c:v>-5.3933671230450297</c:v>
                </c:pt>
                <c:pt idx="618">
                  <c:v>-5.4039605059142835</c:v>
                </c:pt>
                <c:pt idx="619">
                  <c:v>-5.4145538985105635</c:v>
                </c:pt>
                <c:pt idx="620">
                  <c:v>-5.4251473008336193</c:v>
                </c:pt>
                <c:pt idx="621">
                  <c:v>-5.4357407128832005</c:v>
                </c:pt>
                <c:pt idx="622">
                  <c:v>-5.4463341346590566</c:v>
                </c:pt>
                <c:pt idx="623">
                  <c:v>-5.4569275661609362</c:v>
                </c:pt>
                <c:pt idx="624">
                  <c:v>-5.4675210073885889</c:v>
                </c:pt>
                <c:pt idx="625">
                  <c:v>-5.4781144583417642</c:v>
                </c:pt>
                <c:pt idx="626">
                  <c:v>-5.4887079190202108</c:v>
                </c:pt>
                <c:pt idx="627">
                  <c:v>-5.4993013894236782</c:v>
                </c:pt>
                <c:pt idx="628">
                  <c:v>-5.5098948695519159</c:v>
                </c:pt>
                <c:pt idx="629">
                  <c:v>-5.5204883594046734</c:v>
                </c:pt>
                <c:pt idx="630">
                  <c:v>-5.5310818589816995</c:v>
                </c:pt>
                <c:pt idx="631">
                  <c:v>-5.5416753682827435</c:v>
                </c:pt>
                <c:pt idx="632">
                  <c:v>-5.5522688873075552</c:v>
                </c:pt>
                <c:pt idx="633">
                  <c:v>-5.5628624160558839</c:v>
                </c:pt>
                <c:pt idx="634">
                  <c:v>-5.5734559545274793</c:v>
                </c:pt>
                <c:pt idx="635">
                  <c:v>-5.58404950272209</c:v>
                </c:pt>
                <c:pt idx="636">
                  <c:v>-5.5946430606394655</c:v>
                </c:pt>
                <c:pt idx="637">
                  <c:v>-5.6052366282793553</c:v>
                </c:pt>
                <c:pt idx="638">
                  <c:v>-5.6158302056415081</c:v>
                </c:pt>
                <c:pt idx="639">
                  <c:v>-5.6264237927256744</c:v>
                </c:pt>
                <c:pt idx="640">
                  <c:v>-5.6370173895316027</c:v>
                </c:pt>
                <c:pt idx="641">
                  <c:v>-5.6476109960590426</c:v>
                </c:pt>
                <c:pt idx="642">
                  <c:v>-5.6582046123077436</c:v>
                </c:pt>
                <c:pt idx="643">
                  <c:v>-5.6687982382774544</c:v>
                </c:pt>
                <c:pt idx="644">
                  <c:v>-5.6793918739679254</c:v>
                </c:pt>
                <c:pt idx="645">
                  <c:v>-5.6899855193789053</c:v>
                </c:pt>
                <c:pt idx="646">
                  <c:v>-5.7005791745101435</c:v>
                </c:pt>
                <c:pt idx="647">
                  <c:v>-5.7111728393613896</c:v>
                </c:pt>
                <c:pt idx="648">
                  <c:v>-5.7217665139323932</c:v>
                </c:pt>
                <c:pt idx="649">
                  <c:v>-5.7323601982229029</c:v>
                </c:pt>
                <c:pt idx="650">
                  <c:v>-5.7429538922326691</c:v>
                </c:pt>
                <c:pt idx="651">
                  <c:v>-5.7535475959614404</c:v>
                </c:pt>
                <c:pt idx="652">
                  <c:v>-5.7641413094089664</c:v>
                </c:pt>
                <c:pt idx="653">
                  <c:v>-5.7747350325749967</c:v>
                </c:pt>
                <c:pt idx="654">
                  <c:v>-5.7853287654592798</c:v>
                </c:pt>
                <c:pt idx="655">
                  <c:v>-5.7959225080615662</c:v>
                </c:pt>
                <c:pt idx="656">
                  <c:v>-5.8065162603816045</c:v>
                </c:pt>
                <c:pt idx="657">
                  <c:v>-5.8171100224191452</c:v>
                </c:pt>
                <c:pt idx="658">
                  <c:v>-5.8277037941739369</c:v>
                </c:pt>
                <c:pt idx="659">
                  <c:v>-5.8382975756457292</c:v>
                </c:pt>
                <c:pt idx="660">
                  <c:v>-5.8488913668342715</c:v>
                </c:pt>
                <c:pt idx="661">
                  <c:v>-5.8594851677393125</c:v>
                </c:pt>
                <c:pt idx="662">
                  <c:v>-5.8700789783606027</c:v>
                </c:pt>
                <c:pt idx="663">
                  <c:v>-5.8806727986978915</c:v>
                </c:pt>
                <c:pt idx="664">
                  <c:v>-5.8912666287509277</c:v>
                </c:pt>
                <c:pt idx="665">
                  <c:v>-5.9018604685194607</c:v>
                </c:pt>
                <c:pt idx="666">
                  <c:v>-5.9124543180032401</c:v>
                </c:pt>
                <c:pt idx="667">
                  <c:v>-5.9230481772020163</c:v>
                </c:pt>
                <c:pt idx="668">
                  <c:v>-5.9336420461155379</c:v>
                </c:pt>
                <c:pt idx="669">
                  <c:v>-5.9442359247435537</c:v>
                </c:pt>
                <c:pt idx="670">
                  <c:v>-5.9548298130858139</c:v>
                </c:pt>
                <c:pt idx="671">
                  <c:v>-5.9654237111420683</c:v>
                </c:pt>
                <c:pt idx="672">
                  <c:v>-5.9760176189120662</c:v>
                </c:pt>
                <c:pt idx="673">
                  <c:v>-5.9866115363955563</c:v>
                </c:pt>
                <c:pt idx="674">
                  <c:v>-5.9972054635922891</c:v>
                </c:pt>
                <c:pt idx="675">
                  <c:v>-6.0077994005020132</c:v>
                </c:pt>
                <c:pt idx="676">
                  <c:v>-6.0183933471244782</c:v>
                </c:pt>
                <c:pt idx="677">
                  <c:v>-6.0289873034594343</c:v>
                </c:pt>
                <c:pt idx="678">
                  <c:v>-6.0395812695066304</c:v>
                </c:pt>
                <c:pt idx="679">
                  <c:v>-6.050175245265816</c:v>
                </c:pt>
                <c:pt idx="680">
                  <c:v>-6.0607692307367405</c:v>
                </c:pt>
                <c:pt idx="681">
                  <c:v>-6.0713632259191535</c:v>
                </c:pt>
                <c:pt idx="682">
                  <c:v>-6.0819572308128045</c:v>
                </c:pt>
                <c:pt idx="683">
                  <c:v>-6.0925512454174431</c:v>
                </c:pt>
                <c:pt idx="684">
                  <c:v>-6.1031452697328188</c:v>
                </c:pt>
                <c:pt idx="685">
                  <c:v>-6.1137393037586811</c:v>
                </c:pt>
                <c:pt idx="686">
                  <c:v>-6.1243333474947796</c:v>
                </c:pt>
                <c:pt idx="687">
                  <c:v>-6.1349274009408639</c:v>
                </c:pt>
                <c:pt idx="688">
                  <c:v>-6.1455214640966833</c:v>
                </c:pt>
                <c:pt idx="689">
                  <c:v>-6.1561155369619867</c:v>
                </c:pt>
                <c:pt idx="690">
                  <c:v>-6.1667096195365243</c:v>
                </c:pt>
                <c:pt idx="691">
                  <c:v>-6.1773037118200458</c:v>
                </c:pt>
                <c:pt idx="692">
                  <c:v>-6.1878978138123006</c:v>
                </c:pt>
                <c:pt idx="693">
                  <c:v>-6.1984919255130384</c:v>
                </c:pt>
                <c:pt idx="694">
                  <c:v>-6.2090860469220077</c:v>
                </c:pt>
                <c:pt idx="695">
                  <c:v>-6.219680178038959</c:v>
                </c:pt>
                <c:pt idx="696">
                  <c:v>-6.2302743188636418</c:v>
                </c:pt>
                <c:pt idx="697">
                  <c:v>-6.2408684693958056</c:v>
                </c:pt>
                <c:pt idx="698">
                  <c:v>-6.2514626296352001</c:v>
                </c:pt>
                <c:pt idx="699">
                  <c:v>-6.2620567995815746</c:v>
                </c:pt>
                <c:pt idx="700">
                  <c:v>-6.2726509792346778</c:v>
                </c:pt>
                <c:pt idx="701">
                  <c:v>-6.2832451685942603</c:v>
                </c:pt>
                <c:pt idx="702">
                  <c:v>-6.2938393676600715</c:v>
                </c:pt>
                <c:pt idx="703">
                  <c:v>-6.3044335764318609</c:v>
                </c:pt>
                <c:pt idx="704">
                  <c:v>-6.315027794909378</c:v>
                </c:pt>
                <c:pt idx="705">
                  <c:v>-6.3256220230923725</c:v>
                </c:pt>
                <c:pt idx="706">
                  <c:v>-6.3362162609805939</c:v>
                </c:pt>
                <c:pt idx="707">
                  <c:v>-6.3468105085737925</c:v>
                </c:pt>
                <c:pt idx="708">
                  <c:v>-6.357404765871717</c:v>
                </c:pt>
                <c:pt idx="709">
                  <c:v>-6.3679990328741169</c:v>
                </c:pt>
                <c:pt idx="710">
                  <c:v>-6.3785933095807428</c:v>
                </c:pt>
                <c:pt idx="711">
                  <c:v>-6.3891875959913431</c:v>
                </c:pt>
                <c:pt idx="712">
                  <c:v>-6.3997818921056675</c:v>
                </c:pt>
                <c:pt idx="713">
                  <c:v>-6.4103761979234664</c:v>
                </c:pt>
                <c:pt idx="714">
                  <c:v>-6.4209705134444892</c:v>
                </c:pt>
                <c:pt idx="715">
                  <c:v>-6.4315648386684847</c:v>
                </c:pt>
                <c:pt idx="716">
                  <c:v>-6.4421591735952033</c:v>
                </c:pt>
                <c:pt idx="717">
                  <c:v>-6.4527535182243945</c:v>
                </c:pt>
                <c:pt idx="718">
                  <c:v>-6.4633478725558078</c:v>
                </c:pt>
                <c:pt idx="719">
                  <c:v>-6.4739422365891928</c:v>
                </c:pt>
                <c:pt idx="720">
                  <c:v>-6.484536610324299</c:v>
                </c:pt>
                <c:pt idx="721">
                  <c:v>-6.4951309937608768</c:v>
                </c:pt>
                <c:pt idx="722">
                  <c:v>-6.5057253868986749</c:v>
                </c:pt>
                <c:pt idx="723">
                  <c:v>-6.5163197897374436</c:v>
                </c:pt>
                <c:pt idx="724">
                  <c:v>-6.5269142022769318</c:v>
                </c:pt>
                <c:pt idx="725">
                  <c:v>-6.5375086245168896</c:v>
                </c:pt>
                <c:pt idx="726">
                  <c:v>-6.5481030564570668</c:v>
                </c:pt>
                <c:pt idx="727">
                  <c:v>-6.5586974980972128</c:v>
                </c:pt>
                <c:pt idx="728">
                  <c:v>-6.5692919494370772</c:v>
                </c:pt>
                <c:pt idx="729">
                  <c:v>-6.5798864104764094</c:v>
                </c:pt>
                <c:pt idx="730">
                  <c:v>-6.59048088121496</c:v>
                </c:pt>
                <c:pt idx="731">
                  <c:v>-6.6010753616524784</c:v>
                </c:pt>
                <c:pt idx="732">
                  <c:v>-6.6116698517887134</c:v>
                </c:pt>
                <c:pt idx="733">
                  <c:v>-6.6222643516234152</c:v>
                </c:pt>
                <c:pt idx="734">
                  <c:v>-6.6328588611563335</c:v>
                </c:pt>
                <c:pt idx="735">
                  <c:v>-6.6434533803872178</c:v>
                </c:pt>
                <c:pt idx="736">
                  <c:v>-6.6540479093158185</c:v>
                </c:pt>
                <c:pt idx="737">
                  <c:v>-6.6646424479418842</c:v>
                </c:pt>
                <c:pt idx="738">
                  <c:v>-6.6752369962651654</c:v>
                </c:pt>
                <c:pt idx="739">
                  <c:v>-6.6858315542854116</c:v>
                </c:pt>
                <c:pt idx="740">
                  <c:v>-6.6964261220023724</c:v>
                </c:pt>
                <c:pt idx="741">
                  <c:v>-6.7070206994157973</c:v>
                </c:pt>
                <c:pt idx="742">
                  <c:v>-6.7176152865254366</c:v>
                </c:pt>
                <c:pt idx="743">
                  <c:v>-6.7282098833310391</c:v>
                </c:pt>
                <c:pt idx="744">
                  <c:v>-6.7388044898323551</c:v>
                </c:pt>
                <c:pt idx="745">
                  <c:v>-6.7493991060291343</c:v>
                </c:pt>
                <c:pt idx="746">
                  <c:v>-6.7599937319211261</c:v>
                </c:pt>
                <c:pt idx="747">
                  <c:v>-6.7705883675080809</c:v>
                </c:pt>
                <c:pt idx="748">
                  <c:v>-6.7811830127897474</c:v>
                </c:pt>
                <c:pt idx="749">
                  <c:v>-6.7917776677658761</c:v>
                </c:pt>
                <c:pt idx="750">
                  <c:v>-6.8023723324362164</c:v>
                </c:pt>
                <c:pt idx="751">
                  <c:v>-6.8129670068005188</c:v>
                </c:pt>
                <c:pt idx="752">
                  <c:v>-6.8235616908585319</c:v>
                </c:pt>
                <c:pt idx="753">
                  <c:v>-6.8341563846100062</c:v>
                </c:pt>
                <c:pt idx="754">
                  <c:v>-6.8447510880546911</c:v>
                </c:pt>
                <c:pt idx="755">
                  <c:v>-6.8553458011923363</c:v>
                </c:pt>
                <c:pt idx="756">
                  <c:v>-6.8659405240226921</c:v>
                </c:pt>
                <c:pt idx="757">
                  <c:v>-6.8765352565455071</c:v>
                </c:pt>
                <c:pt idx="758">
                  <c:v>-6.8871299987605319</c:v>
                </c:pt>
                <c:pt idx="759">
                  <c:v>-6.8977247506675168</c:v>
                </c:pt>
                <c:pt idx="760">
                  <c:v>-6.9083195122662104</c:v>
                </c:pt>
                <c:pt idx="761">
                  <c:v>-6.9189142835563633</c:v>
                </c:pt>
                <c:pt idx="762">
                  <c:v>-6.9295090645377249</c:v>
                </c:pt>
                <c:pt idx="763">
                  <c:v>-6.9401038552100447</c:v>
                </c:pt>
                <c:pt idx="764">
                  <c:v>-6.9506986555730732</c:v>
                </c:pt>
                <c:pt idx="765">
                  <c:v>-6.9612934656265599</c:v>
                </c:pt>
                <c:pt idx="766">
                  <c:v>-6.9718882853702544</c:v>
                </c:pt>
                <c:pt idx="767">
                  <c:v>-6.9824831148039062</c:v>
                </c:pt>
                <c:pt idx="768">
                  <c:v>-6.9930779539272656</c:v>
                </c:pt>
                <c:pt idx="769">
                  <c:v>-7.0036728027400823</c:v>
                </c:pt>
                <c:pt idx="770">
                  <c:v>-7.0142676612421058</c:v>
                </c:pt>
                <c:pt idx="771">
                  <c:v>-7.0248625294330855</c:v>
                </c:pt>
                <c:pt idx="772">
                  <c:v>-7.035457407312772</c:v>
                </c:pt>
                <c:pt idx="773">
                  <c:v>-7.0460522948809157</c:v>
                </c:pt>
                <c:pt idx="774">
                  <c:v>-7.0566471921372651</c:v>
                </c:pt>
                <c:pt idx="775">
                  <c:v>-7.0672420990815707</c:v>
                </c:pt>
                <c:pt idx="776">
                  <c:v>-7.0778370157135821</c:v>
                </c:pt>
                <c:pt idx="777">
                  <c:v>-7.0884319420330488</c:v>
                </c:pt>
                <c:pt idx="778">
                  <c:v>-7.0990268780397212</c:v>
                </c:pt>
                <c:pt idx="779">
                  <c:v>-7.1096218237333488</c:v>
                </c:pt>
                <c:pt idx="780">
                  <c:v>-7.1202167791136821</c:v>
                </c:pt>
                <c:pt idx="781">
                  <c:v>-7.1308117441804697</c:v>
                </c:pt>
                <c:pt idx="782">
                  <c:v>-7.1414067189334629</c:v>
                </c:pt>
                <c:pt idx="783">
                  <c:v>-7.1520017033724104</c:v>
                </c:pt>
                <c:pt idx="784">
                  <c:v>-7.1625966974970625</c:v>
                </c:pt>
                <c:pt idx="785">
                  <c:v>-7.1731917013071689</c:v>
                </c:pt>
                <c:pt idx="786">
                  <c:v>-7.183786714802479</c:v>
                </c:pt>
                <c:pt idx="787">
                  <c:v>-7.1943817379827433</c:v>
                </c:pt>
                <c:pt idx="788">
                  <c:v>-7.2049767708477122</c:v>
                </c:pt>
                <c:pt idx="789">
                  <c:v>-7.2155718133971343</c:v>
                </c:pt>
                <c:pt idx="790">
                  <c:v>-7.2261668656307601</c:v>
                </c:pt>
                <c:pt idx="791">
                  <c:v>-7.2367619275483399</c:v>
                </c:pt>
                <c:pt idx="792">
                  <c:v>-7.2473569991496225</c:v>
                </c:pt>
                <c:pt idx="793">
                  <c:v>-7.2579520804343582</c:v>
                </c:pt>
                <c:pt idx="794">
                  <c:v>-7.2685471714022976</c:v>
                </c:pt>
                <c:pt idx="795">
                  <c:v>-7.27914227205319</c:v>
                </c:pt>
                <c:pt idx="796">
                  <c:v>-7.289737382386785</c:v>
                </c:pt>
                <c:pt idx="797">
                  <c:v>-7.3003325024028332</c:v>
                </c:pt>
                <c:pt idx="798">
                  <c:v>-7.3109276321010839</c:v>
                </c:pt>
                <c:pt idx="799">
                  <c:v>-7.3215227714812876</c:v>
                </c:pt>
                <c:pt idx="800">
                  <c:v>-7.332117920543193</c:v>
                </c:pt>
                <c:pt idx="801">
                  <c:v>-7.3427130792865514</c:v>
                </c:pt>
                <c:pt idx="802">
                  <c:v>-7.3533082477111122</c:v>
                </c:pt>
                <c:pt idx="803">
                  <c:v>-7.3639034258166252</c:v>
                </c:pt>
                <c:pt idx="804">
                  <c:v>-7.3744986136028396</c:v>
                </c:pt>
                <c:pt idx="805">
                  <c:v>-7.3850938110695061</c:v>
                </c:pt>
                <c:pt idx="806">
                  <c:v>-7.395689018216375</c:v>
                </c:pt>
                <c:pt idx="807">
                  <c:v>-7.4062842350431959</c:v>
                </c:pt>
                <c:pt idx="808">
                  <c:v>-7.4168794615497182</c:v>
                </c:pt>
                <c:pt idx="809">
                  <c:v>-7.4274746977356925</c:v>
                </c:pt>
                <c:pt idx="810">
                  <c:v>-7.4380699436008682</c:v>
                </c:pt>
                <c:pt idx="811">
                  <c:v>-7.4486651991449957</c:v>
                </c:pt>
                <c:pt idx="812">
                  <c:v>-7.4592604643678246</c:v>
                </c:pt>
                <c:pt idx="813">
                  <c:v>-7.4698557392691054</c:v>
                </c:pt>
                <c:pt idx="814">
                  <c:v>-7.4804510238485875</c:v>
                </c:pt>
                <c:pt idx="815">
                  <c:v>-7.4910463181060214</c:v>
                </c:pt>
                <c:pt idx="816">
                  <c:v>-7.5016416220411566</c:v>
                </c:pt>
                <c:pt idx="817">
                  <c:v>-7.5122369356537426</c:v>
                </c:pt>
                <c:pt idx="818">
                  <c:v>-7.5228322589435299</c:v>
                </c:pt>
                <c:pt idx="819">
                  <c:v>-7.5334275919102689</c:v>
                </c:pt>
                <c:pt idx="820">
                  <c:v>-7.5440229345537091</c:v>
                </c:pt>
                <c:pt idx="821">
                  <c:v>-7.5546182868736</c:v>
                </c:pt>
                <c:pt idx="822">
                  <c:v>-7.5652136488696922</c:v>
                </c:pt>
                <c:pt idx="823">
                  <c:v>-7.575809020541735</c:v>
                </c:pt>
                <c:pt idx="824">
                  <c:v>-7.586404401889479</c:v>
                </c:pt>
                <c:pt idx="825">
                  <c:v>-7.5969997929126745</c:v>
                </c:pt>
                <c:pt idx="826">
                  <c:v>-7.6075951936110711</c:v>
                </c:pt>
                <c:pt idx="827">
                  <c:v>-7.6181906039844183</c:v>
                </c:pt>
                <c:pt idx="828">
                  <c:v>-7.6287860240324665</c:v>
                </c:pt>
                <c:pt idx="829">
                  <c:v>-7.6393814537549662</c:v>
                </c:pt>
                <c:pt idx="830">
                  <c:v>-7.649976893151667</c:v>
                </c:pt>
                <c:pt idx="831">
                  <c:v>-7.6605723422223191</c:v>
                </c:pt>
                <c:pt idx="832">
                  <c:v>-7.6711678009666722</c:v>
                </c:pt>
                <c:pt idx="833">
                  <c:v>-7.6817632693844757</c:v>
                </c:pt>
                <c:pt idx="834">
                  <c:v>-7.6923587474754811</c:v>
                </c:pt>
                <c:pt idx="835">
                  <c:v>-7.7029542352394369</c:v>
                </c:pt>
                <c:pt idx="836">
                  <c:v>-7.7135497326760945</c:v>
                </c:pt>
                <c:pt idx="837">
                  <c:v>-7.7241452397852033</c:v>
                </c:pt>
                <c:pt idx="838">
                  <c:v>-7.7347407565665129</c:v>
                </c:pt>
                <c:pt idx="839">
                  <c:v>-7.7453362830197738</c:v>
                </c:pt>
                <c:pt idx="840">
                  <c:v>-7.7559318191447364</c:v>
                </c:pt>
                <c:pt idx="841">
                  <c:v>-7.7665273649411501</c:v>
                </c:pt>
                <c:pt idx="842">
                  <c:v>-7.7771229204087655</c:v>
                </c:pt>
                <c:pt idx="843">
                  <c:v>-7.787718485547332</c:v>
                </c:pt>
                <c:pt idx="844">
                  <c:v>-7.7983140603566001</c:v>
                </c:pt>
                <c:pt idx="845">
                  <c:v>-7.8089096448363193</c:v>
                </c:pt>
                <c:pt idx="846">
                  <c:v>-7.8195052389862401</c:v>
                </c:pt>
                <c:pt idx="847">
                  <c:v>-7.8301008428061127</c:v>
                </c:pt>
                <c:pt idx="848">
                  <c:v>-7.8406964562956869</c:v>
                </c:pt>
                <c:pt idx="849">
                  <c:v>-7.851292079454713</c:v>
                </c:pt>
                <c:pt idx="850">
                  <c:v>-7.8618877122829405</c:v>
                </c:pt>
                <c:pt idx="851">
                  <c:v>-7.8724833547801198</c:v>
                </c:pt>
                <c:pt idx="852">
                  <c:v>-7.8830790069460015</c:v>
                </c:pt>
                <c:pt idx="853">
                  <c:v>-7.893674668780335</c:v>
                </c:pt>
                <c:pt idx="854">
                  <c:v>-7.9042703402828707</c:v>
                </c:pt>
                <c:pt idx="855">
                  <c:v>-7.914866021453359</c:v>
                </c:pt>
                <c:pt idx="856">
                  <c:v>-7.9254617122915496</c:v>
                </c:pt>
                <c:pt idx="857">
                  <c:v>-7.9360574127971928</c:v>
                </c:pt>
                <c:pt idx="858">
                  <c:v>-7.9466531229700381</c:v>
                </c:pt>
                <c:pt idx="859">
                  <c:v>-7.957248842809836</c:v>
                </c:pt>
                <c:pt idx="860">
                  <c:v>-7.9678445723163369</c:v>
                </c:pt>
                <c:pt idx="861">
                  <c:v>-7.9784403114892903</c:v>
                </c:pt>
                <c:pt idx="862">
                  <c:v>-7.9890360603284467</c:v>
                </c:pt>
                <c:pt idx="863">
                  <c:v>-7.9996318188335565</c:v>
                </c:pt>
                <c:pt idx="864">
                  <c:v>-8.0102275870043691</c:v>
                </c:pt>
                <c:pt idx="865">
                  <c:v>-8.020823364840636</c:v>
                </c:pt>
                <c:pt idx="866">
                  <c:v>-8.0314191523421048</c:v>
                </c:pt>
                <c:pt idx="867">
                  <c:v>-8.0420149495085269</c:v>
                </c:pt>
                <c:pt idx="868">
                  <c:v>-8.0526107563396536</c:v>
                </c:pt>
                <c:pt idx="869">
                  <c:v>-8.0632065728352345</c:v>
                </c:pt>
                <c:pt idx="870">
                  <c:v>-8.0738023989950189</c:v>
                </c:pt>
                <c:pt idx="871">
                  <c:v>-8.0843982348187566</c:v>
                </c:pt>
                <c:pt idx="872">
                  <c:v>-8.0949940803061988</c:v>
                </c:pt>
                <c:pt idx="873">
                  <c:v>-8.1055899354570968</c:v>
                </c:pt>
                <c:pt idx="874">
                  <c:v>-8.1161858002711984</c:v>
                </c:pt>
                <c:pt idx="875">
                  <c:v>-8.1267816747482549</c:v>
                </c:pt>
                <c:pt idx="876">
                  <c:v>-8.1373775588880157</c:v>
                </c:pt>
                <c:pt idx="877">
                  <c:v>-8.1479734526902323</c:v>
                </c:pt>
                <c:pt idx="878">
                  <c:v>-8.1585693561546542</c:v>
                </c:pt>
                <c:pt idx="879">
                  <c:v>-8.1691652692810308</c:v>
                </c:pt>
                <c:pt idx="880">
                  <c:v>-8.1797611920691136</c:v>
                </c:pt>
                <c:pt idx="881">
                  <c:v>-8.1903571245186519</c:v>
                </c:pt>
                <c:pt idx="882">
                  <c:v>-8.2009530666293955</c:v>
                </c:pt>
                <c:pt idx="883">
                  <c:v>-8.2115490184010955</c:v>
                </c:pt>
                <c:pt idx="884">
                  <c:v>-8.2221449798335016</c:v>
                </c:pt>
                <c:pt idx="885">
                  <c:v>-8.2327409509263649</c:v>
                </c:pt>
                <c:pt idx="886">
                  <c:v>-8.2433369316794352</c:v>
                </c:pt>
                <c:pt idx="887">
                  <c:v>-8.2539329220924618</c:v>
                </c:pt>
                <c:pt idx="888">
                  <c:v>-8.2645289221651961</c:v>
                </c:pt>
                <c:pt idx="889">
                  <c:v>-8.2751249318973876</c:v>
                </c:pt>
                <c:pt idx="890">
                  <c:v>-8.2857209512887859</c:v>
                </c:pt>
                <c:pt idx="891">
                  <c:v>-8.2963169803391423</c:v>
                </c:pt>
                <c:pt idx="892">
                  <c:v>-8.3069130190482063</c:v>
                </c:pt>
                <c:pt idx="893">
                  <c:v>-8.3175090674157275</c:v>
                </c:pt>
                <c:pt idx="894">
                  <c:v>-8.3281051254414571</c:v>
                </c:pt>
                <c:pt idx="895">
                  <c:v>-8.3387011931251465</c:v>
                </c:pt>
                <c:pt idx="896">
                  <c:v>-8.3492972704665434</c:v>
                </c:pt>
                <c:pt idx="897">
                  <c:v>-8.3598933574653991</c:v>
                </c:pt>
                <c:pt idx="898">
                  <c:v>-8.3704894541214649</c:v>
                </c:pt>
                <c:pt idx="899">
                  <c:v>-8.3810855604344905</c:v>
                </c:pt>
                <c:pt idx="900">
                  <c:v>-8.3916816764042252</c:v>
                </c:pt>
                <c:pt idx="901">
                  <c:v>-8.4022778020304205</c:v>
                </c:pt>
                <c:pt idx="902">
                  <c:v>-8.4128739373128258</c:v>
                </c:pt>
                <c:pt idx="903">
                  <c:v>-8.4234700822511908</c:v>
                </c:pt>
                <c:pt idx="904">
                  <c:v>-8.4340662368452666</c:v>
                </c:pt>
                <c:pt idx="905">
                  <c:v>-8.4446624010948046</c:v>
                </c:pt>
                <c:pt idx="906">
                  <c:v>-8.4552585749995526</c:v>
                </c:pt>
                <c:pt idx="907">
                  <c:v>-8.4658547585592636</c:v>
                </c:pt>
                <c:pt idx="908">
                  <c:v>-8.4764509517736855</c:v>
                </c:pt>
                <c:pt idx="909">
                  <c:v>-8.4870471546425694</c:v>
                </c:pt>
                <c:pt idx="910">
                  <c:v>-8.497643367165665</c:v>
                </c:pt>
                <c:pt idx="911">
                  <c:v>-8.5082395893427236</c:v>
                </c:pt>
                <c:pt idx="912">
                  <c:v>-8.5188358211734947</c:v>
                </c:pt>
                <c:pt idx="913">
                  <c:v>-8.5294320626577296</c:v>
                </c:pt>
                <c:pt idx="914">
                  <c:v>-8.5400283137951778</c:v>
                </c:pt>
                <c:pt idx="915">
                  <c:v>-8.5506245745855907</c:v>
                </c:pt>
                <c:pt idx="916">
                  <c:v>-8.5612208450287177</c:v>
                </c:pt>
                <c:pt idx="917">
                  <c:v>-8.5718171251243085</c:v>
                </c:pt>
                <c:pt idx="918">
                  <c:v>-8.5824134148721143</c:v>
                </c:pt>
                <c:pt idx="919">
                  <c:v>-8.5930097142718846</c:v>
                </c:pt>
                <c:pt idx="920">
                  <c:v>-8.6036060233233709</c:v>
                </c:pt>
                <c:pt idx="921">
                  <c:v>-8.6142023420263225</c:v>
                </c:pt>
                <c:pt idx="922">
                  <c:v>-8.6247986703804891</c:v>
                </c:pt>
                <c:pt idx="923">
                  <c:v>-8.6353950083856219</c:v>
                </c:pt>
                <c:pt idx="924">
                  <c:v>-8.6459913560414723</c:v>
                </c:pt>
                <c:pt idx="925">
                  <c:v>-8.6565877133477898</c:v>
                </c:pt>
                <c:pt idx="926">
                  <c:v>-8.6671840803043239</c:v>
                </c:pt>
                <c:pt idx="927">
                  <c:v>-8.6777804569108259</c:v>
                </c:pt>
                <c:pt idx="928">
                  <c:v>-8.6883768431670454</c:v>
                </c:pt>
                <c:pt idx="929">
                  <c:v>-8.6989732390727337</c:v>
                </c:pt>
                <c:pt idx="930">
                  <c:v>-8.7095696446276403</c:v>
                </c:pt>
                <c:pt idx="931">
                  <c:v>-8.7201660598315165</c:v>
                </c:pt>
                <c:pt idx="932">
                  <c:v>-8.7307624846841119</c:v>
                </c:pt>
                <c:pt idx="933">
                  <c:v>-8.7413589191851759</c:v>
                </c:pt>
                <c:pt idx="934">
                  <c:v>-8.75195536333446</c:v>
                </c:pt>
                <c:pt idx="935">
                  <c:v>-8.7625518171317154</c:v>
                </c:pt>
                <c:pt idx="936">
                  <c:v>-8.7731482805766916</c:v>
                </c:pt>
                <c:pt idx="937">
                  <c:v>-8.7837447536691382</c:v>
                </c:pt>
                <c:pt idx="938">
                  <c:v>-8.7943412364088065</c:v>
                </c:pt>
                <c:pt idx="939">
                  <c:v>-8.804937728795446</c:v>
                </c:pt>
                <c:pt idx="940">
                  <c:v>-8.815534230828808</c:v>
                </c:pt>
                <c:pt idx="941">
                  <c:v>-8.8261307425086422</c:v>
                </c:pt>
                <c:pt idx="942">
                  <c:v>-8.8367272638346996</c:v>
                </c:pt>
                <c:pt idx="943">
                  <c:v>-8.84732379480673</c:v>
                </c:pt>
                <c:pt idx="944">
                  <c:v>-8.8579203354244846</c:v>
                </c:pt>
                <c:pt idx="945">
                  <c:v>-8.868516885687713</c:v>
                </c:pt>
                <c:pt idx="946">
                  <c:v>-8.8791134455961664</c:v>
                </c:pt>
                <c:pt idx="947">
                  <c:v>-8.8897100151495945</c:v>
                </c:pt>
                <c:pt idx="948">
                  <c:v>-8.9003065943477484</c:v>
                </c:pt>
                <c:pt idx="949">
                  <c:v>-8.9109031831903778</c:v>
                </c:pt>
                <c:pt idx="950">
                  <c:v>-8.9214997816772339</c:v>
                </c:pt>
                <c:pt idx="951">
                  <c:v>-8.9320963898080663</c:v>
                </c:pt>
                <c:pt idx="952">
                  <c:v>-8.9426930075826263</c:v>
                </c:pt>
                <c:pt idx="953">
                  <c:v>-8.9532896350006634</c:v>
                </c:pt>
                <c:pt idx="954">
                  <c:v>-8.963886272061929</c:v>
                </c:pt>
                <c:pt idx="955">
                  <c:v>-8.9744829187661725</c:v>
                </c:pt>
                <c:pt idx="956">
                  <c:v>-8.9850795751131454</c:v>
                </c:pt>
                <c:pt idx="957">
                  <c:v>-8.995676241102597</c:v>
                </c:pt>
                <c:pt idx="958">
                  <c:v>-9.006272916734277</c:v>
                </c:pt>
                <c:pt idx="959">
                  <c:v>-9.0168696020079384</c:v>
                </c:pt>
                <c:pt idx="960">
                  <c:v>-9.027466296923329</c:v>
                </c:pt>
                <c:pt idx="961">
                  <c:v>-9.0380630014802019</c:v>
                </c:pt>
                <c:pt idx="962">
                  <c:v>-9.0486597156783048</c:v>
                </c:pt>
                <c:pt idx="963">
                  <c:v>-9.0592564395173909</c:v>
                </c:pt>
                <c:pt idx="964">
                  <c:v>-9.0698531729972096</c:v>
                </c:pt>
                <c:pt idx="965">
                  <c:v>-9.0804499161175105</c:v>
                </c:pt>
                <c:pt idx="966">
                  <c:v>-9.0910466688780449</c:v>
                </c:pt>
                <c:pt idx="967">
                  <c:v>-9.1016434312785623</c:v>
                </c:pt>
                <c:pt idx="968">
                  <c:v>-9.1122402033188141</c:v>
                </c:pt>
                <c:pt idx="969">
                  <c:v>-9.1228369849985516</c:v>
                </c:pt>
                <c:pt idx="970">
                  <c:v>-9.1334337763175242</c:v>
                </c:pt>
                <c:pt idx="971">
                  <c:v>-9.1440305772754815</c:v>
                </c:pt>
                <c:pt idx="972">
                  <c:v>-9.1546273878721749</c:v>
                </c:pt>
                <c:pt idx="973">
                  <c:v>-9.1652242081073556</c:v>
                </c:pt>
                <c:pt idx="974">
                  <c:v>-9.1758210379807732</c:v>
                </c:pt>
                <c:pt idx="975">
                  <c:v>-9.186417877492179</c:v>
                </c:pt>
                <c:pt idx="976">
                  <c:v>-9.1970147266413225</c:v>
                </c:pt>
                <c:pt idx="977">
                  <c:v>-9.207611585427955</c:v>
                </c:pt>
                <c:pt idx="978">
                  <c:v>-9.2182084538518261</c:v>
                </c:pt>
                <c:pt idx="979">
                  <c:v>-9.228805331912687</c:v>
                </c:pt>
                <c:pt idx="980">
                  <c:v>-9.2394022196102874</c:v>
                </c:pt>
                <c:pt idx="981">
                  <c:v>-9.2499991169443785</c:v>
                </c:pt>
                <c:pt idx="982">
                  <c:v>-9.2605960239147116</c:v>
                </c:pt>
                <c:pt idx="983">
                  <c:v>-9.2711929405210363</c:v>
                </c:pt>
                <c:pt idx="984">
                  <c:v>-9.2817898667631038</c:v>
                </c:pt>
                <c:pt idx="985">
                  <c:v>-9.2923868026406637</c:v>
                </c:pt>
                <c:pt idx="986">
                  <c:v>-9.3029837481534674</c:v>
                </c:pt>
                <c:pt idx="987">
                  <c:v>-9.3135807033012643</c:v>
                </c:pt>
                <c:pt idx="988">
                  <c:v>-9.3241776680838058</c:v>
                </c:pt>
                <c:pt idx="989">
                  <c:v>-9.3347746425008431</c:v>
                </c:pt>
                <c:pt idx="990">
                  <c:v>-9.3453716265521258</c:v>
                </c:pt>
                <c:pt idx="991">
                  <c:v>-9.3559686202374035</c:v>
                </c:pt>
                <c:pt idx="992">
                  <c:v>-9.3665656235564292</c:v>
                </c:pt>
                <c:pt idx="993">
                  <c:v>-9.3771626365089507</c:v>
                </c:pt>
                <c:pt idx="994">
                  <c:v>-9.387759659094721</c:v>
                </c:pt>
                <c:pt idx="995">
                  <c:v>-9.3983566913134897</c:v>
                </c:pt>
                <c:pt idx="996">
                  <c:v>-9.4089537331650064</c:v>
                </c:pt>
                <c:pt idx="997">
                  <c:v>-9.4195507846490223</c:v>
                </c:pt>
                <c:pt idx="998">
                  <c:v>-9.4301478457652887</c:v>
                </c:pt>
                <c:pt idx="999">
                  <c:v>-9.4407449165135553</c:v>
                </c:pt>
                <c:pt idx="1000">
                  <c:v>-9.4513419968935732</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131.0988212175593</c:v>
                </c:pt>
                <c:pt idx="1">
                  <c:v>131.48511988067537</c:v>
                </c:pt>
                <c:pt idx="2">
                  <c:v>131.87146658584862</c:v>
                </c:pt>
                <c:pt idx="3">
                  <c:v>132.25810098377201</c:v>
                </c:pt>
                <c:pt idx="4">
                  <c:v>132.64505981568701</c:v>
                </c:pt>
                <c:pt idx="5">
                  <c:v>133.03231854918164</c:v>
                </c:pt>
                <c:pt idx="6">
                  <c:v>133.4198747819346</c:v>
                </c:pt>
                <c:pt idx="7">
                  <c:v>133.8077371751458</c:v>
                </c:pt>
                <c:pt idx="8">
                  <c:v>134.19591438499106</c:v>
                </c:pt>
                <c:pt idx="9">
                  <c:v>134.5844150626713</c:v>
                </c:pt>
                <c:pt idx="10">
                  <c:v>134.97324785446011</c:v>
                </c:pt>
                <c:pt idx="11">
                  <c:v>135.36242140174932</c:v>
                </c:pt>
                <c:pt idx="12">
                  <c:v>135.75194434109287</c:v>
                </c:pt>
                <c:pt idx="13">
                  <c:v>136.14182257102368</c:v>
                </c:pt>
                <c:pt idx="14">
                  <c:v>136.53205808132839</c:v>
                </c:pt>
                <c:pt idx="15">
                  <c:v>136.92265168851628</c:v>
                </c:pt>
                <c:pt idx="16">
                  <c:v>137.31360420880878</c:v>
                </c:pt>
                <c:pt idx="17">
                  <c:v>137.70491645813905</c:v>
                </c:pt>
                <c:pt idx="18">
                  <c:v>138.09658925215149</c:v>
                </c:pt>
                <c:pt idx="19">
                  <c:v>138.48862340620133</c:v>
                </c:pt>
                <c:pt idx="20">
                  <c:v>138.88101973535427</c:v>
                </c:pt>
                <c:pt idx="21">
                  <c:v>139.27377905438593</c:v>
                </c:pt>
                <c:pt idx="22">
                  <c:v>139.66690217778142</c:v>
                </c:pt>
                <c:pt idx="23">
                  <c:v>140.06038991973497</c:v>
                </c:pt>
                <c:pt idx="24">
                  <c:v>140.45424309414935</c:v>
                </c:pt>
                <c:pt idx="25">
                  <c:v>140.84846251463546</c:v>
                </c:pt>
                <c:pt idx="26">
                  <c:v>141.24304899451184</c:v>
                </c:pt>
                <c:pt idx="27">
                  <c:v>141.6380033468042</c:v>
                </c:pt>
                <c:pt idx="28">
                  <c:v>142.03332638424493</c:v>
                </c:pt>
                <c:pt idx="29">
                  <c:v>142.42901863613713</c:v>
                </c:pt>
                <c:pt idx="30">
                  <c:v>142.82507921507616</c:v>
                </c:pt>
                <c:pt idx="31">
                  <c:v>143.2215061009193</c:v>
                </c:pt>
                <c:pt idx="32">
                  <c:v>143.61829727490141</c:v>
                </c:pt>
                <c:pt idx="33">
                  <c:v>144.01545071964071</c:v>
                </c:pt>
                <c:pt idx="34">
                  <c:v>144.41296441914463</c:v>
                </c:pt>
                <c:pt idx="35">
                  <c:v>144.81083635881544</c:v>
                </c:pt>
                <c:pt idx="36">
                  <c:v>145.20906452545574</c:v>
                </c:pt>
                <c:pt idx="37">
                  <c:v>145.60764690727382</c:v>
                </c:pt>
                <c:pt idx="38">
                  <c:v>146.00658149388892</c:v>
                </c:pt>
                <c:pt idx="39">
                  <c:v>146.4058662763363</c:v>
                </c:pt>
                <c:pt idx="40">
                  <c:v>146.80549924707225</c:v>
                </c:pt>
                <c:pt idx="41">
                  <c:v>147.20547839997889</c:v>
                </c:pt>
                <c:pt idx="42">
                  <c:v>147.60580173036891</c:v>
                </c:pt>
                <c:pt idx="43">
                  <c:v>148.00646723499011</c:v>
                </c:pt>
                <c:pt idx="44">
                  <c:v>148.4074729120299</c:v>
                </c:pt>
                <c:pt idx="45">
                  <c:v>148.80881676111957</c:v>
                </c:pt>
                <c:pt idx="46">
                  <c:v>149.21049678333856</c:v>
                </c:pt>
                <c:pt idx="47">
                  <c:v>149.61251098121838</c:v>
                </c:pt>
                <c:pt idx="48">
                  <c:v>150.0148573587467</c:v>
                </c:pt>
                <c:pt idx="49">
                  <c:v>150.4175339213711</c:v>
                </c:pt>
                <c:pt idx="50">
                  <c:v>150.82053867600277</c:v>
                </c:pt>
                <c:pt idx="51">
                  <c:v>151.22386963102005</c:v>
                </c:pt>
                <c:pt idx="52">
                  <c:v>151.62752430168896</c:v>
                </c:pt>
                <c:pt idx="53">
                  <c:v>152.03149921551608</c:v>
                </c:pt>
                <c:pt idx="54">
                  <c:v>152.4357904074763</c:v>
                </c:pt>
                <c:pt idx="55">
                  <c:v>152.84039391531198</c:v>
                </c:pt>
                <c:pt idx="56">
                  <c:v>153.24530577954351</c:v>
                </c:pt>
                <c:pt idx="57">
                  <c:v>153.65052204347964</c:v>
                </c:pt>
                <c:pt idx="58">
                  <c:v>154.05603875322723</c:v>
                </c:pt>
                <c:pt idx="59">
                  <c:v>154.46185195770062</c:v>
                </c:pt>
                <c:pt idx="60">
                  <c:v>154.86795770863063</c:v>
                </c:pt>
                <c:pt idx="61">
                  <c:v>155.27435206057308</c:v>
                </c:pt>
                <c:pt idx="62">
                  <c:v>155.68103107091687</c:v>
                </c:pt>
                <c:pt idx="63">
                  <c:v>156.08799079989174</c:v>
                </c:pt>
                <c:pt idx="64">
                  <c:v>156.49522731057547</c:v>
                </c:pt>
                <c:pt idx="65">
                  <c:v>156.90273666890079</c:v>
                </c:pt>
                <c:pt idx="66">
                  <c:v>157.31051494366179</c:v>
                </c:pt>
                <c:pt idx="67">
                  <c:v>157.71855820652004</c:v>
                </c:pt>
                <c:pt idx="68">
                  <c:v>158.12686253201022</c:v>
                </c:pt>
                <c:pt idx="69">
                  <c:v>158.53542399754522</c:v>
                </c:pt>
                <c:pt idx="70">
                  <c:v>158.9442222235682</c:v>
                </c:pt>
                <c:pt idx="71">
                  <c:v>159.35321332619068</c:v>
                </c:pt>
                <c:pt idx="72">
                  <c:v>159.76234639507368</c:v>
                </c:pt>
                <c:pt idx="73">
                  <c:v>160.17157055957438</c:v>
                </c:pt>
                <c:pt idx="74">
                  <c:v>160.58083499022237</c:v>
                </c:pt>
                <c:pt idx="75">
                  <c:v>160.99008890013198</c:v>
                </c:pt>
                <c:pt idx="76">
                  <c:v>161.39928154635052</c:v>
                </c:pt>
                <c:pt idx="77">
                  <c:v>161.80836223114275</c:v>
                </c:pt>
                <c:pt idx="78">
                  <c:v>162.21728030321185</c:v>
                </c:pt>
                <c:pt idx="79">
                  <c:v>162.62598515885685</c:v>
                </c:pt>
                <c:pt idx="80">
                  <c:v>163.03443731418582</c:v>
                </c:pt>
                <c:pt idx="81">
                  <c:v>163.44261116398417</c:v>
                </c:pt>
                <c:pt idx="82">
                  <c:v>163.85048389651578</c:v>
                </c:pt>
                <c:pt idx="83">
                  <c:v>164.25803272111477</c:v>
                </c:pt>
                <c:pt idx="84">
                  <c:v>164.6652348681958</c:v>
                </c:pt>
                <c:pt idx="85">
                  <c:v>165.07206758925196</c:v>
                </c:pt>
                <c:pt idx="86">
                  <c:v>165.47850746541963</c:v>
                </c:pt>
                <c:pt idx="87">
                  <c:v>165.88452879389732</c:v>
                </c:pt>
                <c:pt idx="88">
                  <c:v>166.2901071426237</c:v>
                </c:pt>
                <c:pt idx="89">
                  <c:v>166.69523241318061</c:v>
                </c:pt>
                <c:pt idx="90">
                  <c:v>167.09990596419252</c:v>
                </c:pt>
                <c:pt idx="91">
                  <c:v>167.504129148667</c:v>
                </c:pt>
                <c:pt idx="92">
                  <c:v>167.90790331402641</c:v>
                </c:pt>
                <c:pt idx="93">
                  <c:v>168.31122980213934</c:v>
                </c:pt>
                <c:pt idx="94">
                  <c:v>168.71410994935192</c:v>
                </c:pt>
                <c:pt idx="95">
                  <c:v>169.11654508651881</c:v>
                </c:pt>
                <c:pt idx="96">
                  <c:v>169.51853653903405</c:v>
                </c:pt>
                <c:pt idx="97">
                  <c:v>169.92008562686163</c:v>
                </c:pt>
                <c:pt idx="98">
                  <c:v>170.32119366456593</c:v>
                </c:pt>
                <c:pt idx="99">
                  <c:v>170.7218619613418</c:v>
                </c:pt>
                <c:pt idx="100">
                  <c:v>171.12209182104462</c:v>
                </c:pt>
                <c:pt idx="101">
                  <c:v>171.52188454221999</c:v>
                </c:pt>
                <c:pt idx="102">
                  <c:v>171.92124141813329</c:v>
                </c:pt>
                <c:pt idx="103">
                  <c:v>172.32016373679903</c:v>
                </c:pt>
                <c:pt idx="104">
                  <c:v>172.71865278101001</c:v>
                </c:pt>
                <c:pt idx="105">
                  <c:v>173.1167098283662</c:v>
                </c:pt>
                <c:pt idx="106">
                  <c:v>173.5143361513035</c:v>
                </c:pt>
                <c:pt idx="107">
                  <c:v>173.91153301712231</c:v>
                </c:pt>
                <c:pt idx="108">
                  <c:v>174.3083016880158</c:v>
                </c:pt>
                <c:pt idx="109">
                  <c:v>174.70464342109813</c:v>
                </c:pt>
                <c:pt idx="110">
                  <c:v>175.10055946843232</c:v>
                </c:pt>
                <c:pt idx="111">
                  <c:v>175.4960510770581</c:v>
                </c:pt>
                <c:pt idx="112">
                  <c:v>175.89111948901939</c:v>
                </c:pt>
                <c:pt idx="113">
                  <c:v>176.2857659413917</c:v>
                </c:pt>
                <c:pt idx="114">
                  <c:v>176.67999166630935</c:v>
                </c:pt>
                <c:pt idx="115">
                  <c:v>177.07379789099247</c:v>
                </c:pt>
                <c:pt idx="116">
                  <c:v>177.46718583777377</c:v>
                </c:pt>
                <c:pt idx="117">
                  <c:v>177.86015672412526</c:v>
                </c:pt>
                <c:pt idx="118">
                  <c:v>178.25271176268461</c:v>
                </c:pt>
                <c:pt idx="119">
                  <c:v>178.64485216128153</c:v>
                </c:pt>
                <c:pt idx="120">
                  <c:v>179.03657912296376</c:v>
                </c:pt>
                <c:pt idx="121">
                  <c:v>179.42789384602307</c:v>
                </c:pt>
                <c:pt idx="122">
                  <c:v>179.81879752402097</c:v>
                </c:pt>
                <c:pt idx="123">
                  <c:v>180.20929134581428</c:v>
                </c:pt>
                <c:pt idx="124">
                  <c:v>180.59937649558054</c:v>
                </c:pt>
                <c:pt idx="125">
                  <c:v>180.98905415284324</c:v>
                </c:pt>
                <c:pt idx="126">
                  <c:v>181.37832549249686</c:v>
                </c:pt>
                <c:pt idx="127">
                  <c:v>181.76719168483177</c:v>
                </c:pt>
                <c:pt idx="128">
                  <c:v>182.15565389555894</c:v>
                </c:pt>
                <c:pt idx="129">
                  <c:v>182.54371328583449</c:v>
                </c:pt>
                <c:pt idx="130">
                  <c:v>182.9313710122841</c:v>
                </c:pt>
                <c:pt idx="131">
                  <c:v>183.31862822702726</c:v>
                </c:pt>
                <c:pt idx="132">
                  <c:v>183.70548607770129</c:v>
                </c:pt>
                <c:pt idx="133">
                  <c:v>184.09194570748522</c:v>
                </c:pt>
                <c:pt idx="134">
                  <c:v>184.47800825512363</c:v>
                </c:pt>
                <c:pt idx="135">
                  <c:v>184.86367485495015</c:v>
                </c:pt>
                <c:pt idx="136">
                  <c:v>185.24894663691094</c:v>
                </c:pt>
                <c:pt idx="137">
                  <c:v>185.63382472658799</c:v>
                </c:pt>
                <c:pt idx="138">
                  <c:v>186.0183102452221</c:v>
                </c:pt>
                <c:pt idx="139">
                  <c:v>186.40240430973603</c:v>
                </c:pt>
                <c:pt idx="140">
                  <c:v>186.78610803275723</c:v>
                </c:pt>
                <c:pt idx="141">
                  <c:v>187.1694225226405</c:v>
                </c:pt>
                <c:pt idx="142">
                  <c:v>187.55234888349051</c:v>
                </c:pt>
                <c:pt idx="143">
                  <c:v>187.93488821518417</c:v>
                </c:pt>
                <c:pt idx="144">
                  <c:v>188.31704161339292</c:v>
                </c:pt>
                <c:pt idx="145">
                  <c:v>188.69881016960468</c:v>
                </c:pt>
                <c:pt idx="146">
                  <c:v>189.08019497114589</c:v>
                </c:pt>
                <c:pt idx="147">
                  <c:v>189.4611971012032</c:v>
                </c:pt>
                <c:pt idx="148">
                  <c:v>189.84181763884521</c:v>
                </c:pt>
                <c:pt idx="149">
                  <c:v>190.22205765904391</c:v>
                </c:pt>
                <c:pt idx="150">
                  <c:v>190.60191823269611</c:v>
                </c:pt>
                <c:pt idx="151">
                  <c:v>190.98140042664454</c:v>
                </c:pt>
                <c:pt idx="152">
                  <c:v>191.36050530369909</c:v>
                </c:pt>
                <c:pt idx="153">
                  <c:v>191.73923392265763</c:v>
                </c:pt>
                <c:pt idx="154">
                  <c:v>192.11758733832693</c:v>
                </c:pt>
                <c:pt idx="155">
                  <c:v>192.49556660154326</c:v>
                </c:pt>
                <c:pt idx="156">
                  <c:v>192.87317275919293</c:v>
                </c:pt>
                <c:pt idx="157">
                  <c:v>193.25040685423278</c:v>
                </c:pt>
                <c:pt idx="158">
                  <c:v>193.62726992571038</c:v>
                </c:pt>
                <c:pt idx="159">
                  <c:v>194.0037630087842</c:v>
                </c:pt>
                <c:pt idx="160">
                  <c:v>194.37988713474371</c:v>
                </c:pt>
                <c:pt idx="161">
                  <c:v>194.75564333102915</c:v>
                </c:pt>
                <c:pt idx="162">
                  <c:v>195.13103262125134</c:v>
                </c:pt>
                <c:pt idx="163">
                  <c:v>195.50605602521134</c:v>
                </c:pt>
                <c:pt idx="164">
                  <c:v>195.88071455891998</c:v>
                </c:pt>
                <c:pt idx="165">
                  <c:v>196.25500923461712</c:v>
                </c:pt>
                <c:pt idx="166">
                  <c:v>196.62894106079111</c:v>
                </c:pt>
                <c:pt idx="167">
                  <c:v>197.00251104219774</c:v>
                </c:pt>
                <c:pt idx="168">
                  <c:v>197.37572017987941</c:v>
                </c:pt>
                <c:pt idx="169">
                  <c:v>197.74856947118391</c:v>
                </c:pt>
                <c:pt idx="170">
                  <c:v>198.12105990978324</c:v>
                </c:pt>
                <c:pt idx="171">
                  <c:v>198.49319248569233</c:v>
                </c:pt>
                <c:pt idx="172">
                  <c:v>198.86496818528747</c:v>
                </c:pt>
                <c:pt idx="173">
                  <c:v>199.23638799132479</c:v>
                </c:pt>
                <c:pt idx="174">
                  <c:v>199.60745288295857</c:v>
                </c:pt>
                <c:pt idx="175">
                  <c:v>199.97816383575943</c:v>
                </c:pt>
                <c:pt idx="176">
                  <c:v>200.34852182173239</c:v>
                </c:pt>
                <c:pt idx="177">
                  <c:v>200.71852780933483</c:v>
                </c:pt>
                <c:pt idx="178">
                  <c:v>201.08818276349439</c:v>
                </c:pt>
                <c:pt idx="179">
                  <c:v>201.45748764562657</c:v>
                </c:pt>
                <c:pt idx="180">
                  <c:v>201.82644341365256</c:v>
                </c:pt>
                <c:pt idx="181">
                  <c:v>202.19505102201657</c:v>
                </c:pt>
                <c:pt idx="182">
                  <c:v>202.56331142170336</c:v>
                </c:pt>
                <c:pt idx="183">
                  <c:v>202.93122556025546</c:v>
                </c:pt>
                <c:pt idx="184">
                  <c:v>203.29879438179034</c:v>
                </c:pt>
                <c:pt idx="185">
                  <c:v>203.66601882701764</c:v>
                </c:pt>
                <c:pt idx="186">
                  <c:v>204.03289983325598</c:v>
                </c:pt>
                <c:pt idx="187">
                  <c:v>204.39943833444991</c:v>
                </c:pt>
                <c:pt idx="188">
                  <c:v>204.76563526118662</c:v>
                </c:pt>
                <c:pt idx="189">
                  <c:v>205.13149154071272</c:v>
                </c:pt>
                <c:pt idx="190">
                  <c:v>205.49700809695062</c:v>
                </c:pt>
                <c:pt idx="191">
                  <c:v>205.86218585051517</c:v>
                </c:pt>
                <c:pt idx="192">
                  <c:v>206.22702571872992</c:v>
                </c:pt>
                <c:pt idx="193">
                  <c:v>206.59152861564331</c:v>
                </c:pt>
                <c:pt idx="194">
                  <c:v>206.95569545204495</c:v>
                </c:pt>
                <c:pt idx="195">
                  <c:v>207.31952713548162</c:v>
                </c:pt>
                <c:pt idx="196">
                  <c:v>207.6830245702732</c:v>
                </c:pt>
                <c:pt idx="197">
                  <c:v>208.04618865752857</c:v>
                </c:pt>
                <c:pt idx="198">
                  <c:v>208.40902029516135</c:v>
                </c:pt>
                <c:pt idx="199">
                  <c:v>208.77152037790555</c:v>
                </c:pt>
                <c:pt idx="200">
                  <c:v>209.13368979733113</c:v>
                </c:pt>
                <c:pt idx="201">
                  <c:v>212.73726632638957</c:v>
                </c:pt>
                <c:pt idx="202">
                  <c:v>216.30834868599217</c:v>
                </c:pt>
                <c:pt idx="203">
                  <c:v>219.8477996149762</c:v>
                </c:pt>
                <c:pt idx="204">
                  <c:v>223.35645214279705</c:v>
                </c:pt>
                <c:pt idx="205">
                  <c:v>226.83511099453841</c:v>
                </c:pt>
                <c:pt idx="206">
                  <c:v>230.28455391375371</c:v>
                </c:pt>
                <c:pt idx="207">
                  <c:v>233.70553290885073</c:v>
                </c:pt>
                <c:pt idx="208">
                  <c:v>237.09877542826993</c:v>
                </c:pt>
                <c:pt idx="209">
                  <c:v>240.46498546928834</c:v>
                </c:pt>
                <c:pt idx="210">
                  <c:v>243.80484462489864</c:v>
                </c:pt>
                <c:pt idx="211">
                  <c:v>247.11901307286658</c:v>
                </c:pt>
                <c:pt idx="212">
                  <c:v>250.4081305107521</c:v>
                </c:pt>
                <c:pt idx="213">
                  <c:v>253.67281704039098</c:v>
                </c:pt>
                <c:pt idx="214">
                  <c:v>256.91367400506874</c:v>
                </c:pt>
                <c:pt idx="215">
                  <c:v>260.13128478237707</c:v>
                </c:pt>
                <c:pt idx="216">
                  <c:v>263.32621553552127</c:v>
                </c:pt>
                <c:pt idx="217">
                  <c:v>266.49901592564379</c:v>
                </c:pt>
                <c:pt idx="218">
                  <c:v>269.65021978754248</c:v>
                </c:pt>
                <c:pt idx="219">
                  <c:v>272.780345770991</c:v>
                </c:pt>
                <c:pt idx="220">
                  <c:v>275.88989794971064</c:v>
                </c:pt>
                <c:pt idx="221">
                  <c:v>278.97936639989797</c:v>
                </c:pt>
                <c:pt idx="222">
                  <c:v>282.04922775007918</c:v>
                </c:pt>
                <c:pt idx="223">
                  <c:v>285.09994570393729</c:v>
                </c:pt>
                <c:pt idx="224">
                  <c:v>288.131971537646</c:v>
                </c:pt>
                <c:pt idx="225">
                  <c:v>291.14574457313677</c:v>
                </c:pt>
                <c:pt idx="226">
                  <c:v>294.14169262862964</c:v>
                </c:pt>
                <c:pt idx="227">
                  <c:v>297.12023244766618</c:v>
                </c:pt>
                <c:pt idx="228">
                  <c:v>300.08177010780031</c:v>
                </c:pt>
                <c:pt idx="229">
                  <c:v>303.02670141002397</c:v>
                </c:pt>
                <c:pt idx="230">
                  <c:v>305.95541224993184</c:v>
                </c:pt>
                <c:pt idx="231">
                  <c:v>308.8682789715628</c:v>
                </c:pt>
                <c:pt idx="232">
                  <c:v>311.76566870479087</c:v>
                </c:pt>
                <c:pt idx="233">
                  <c:v>314.64793968708159</c:v>
                </c:pt>
                <c:pt idx="234">
                  <c:v>317.51544157037245</c:v>
                </c:pt>
                <c:pt idx="235">
                  <c:v>320.36851571378639</c:v>
                </c:pt>
                <c:pt idx="236">
                  <c:v>323.20749546283685</c:v>
                </c:pt>
                <c:pt idx="237">
                  <c:v>326.0327064157388</c:v>
                </c:pt>
                <c:pt idx="238">
                  <c:v>328.84446667739593</c:v>
                </c:pt>
                <c:pt idx="239">
                  <c:v>331.64308710159395</c:v>
                </c:pt>
                <c:pt idx="240">
                  <c:v>334.4288715218911</c:v>
                </c:pt>
                <c:pt idx="241">
                  <c:v>337.20211697166059</c:v>
                </c:pt>
                <c:pt idx="242">
                  <c:v>339.96311389370425</c:v>
                </c:pt>
                <c:pt idx="243">
                  <c:v>342.71214633982333</c:v>
                </c:pt>
                <c:pt idx="244">
                  <c:v>345.44949216070063</c:v>
                </c:pt>
                <c:pt idx="245">
                  <c:v>348.17542318641642</c:v>
                </c:pt>
                <c:pt idx="246">
                  <c:v>350.89020539789141</c:v>
                </c:pt>
                <c:pt idx="247">
                  <c:v>353.59409908952097</c:v>
                </c:pt>
                <c:pt idx="248">
                  <c:v>356.28735902323587</c:v>
                </c:pt>
                <c:pt idx="249">
                  <c:v>358.97023457419749</c:v>
                </c:pt>
                <c:pt idx="250">
                  <c:v>361.64296986830874</c:v>
                </c:pt>
                <c:pt idx="251">
                  <c:v>364.30580391169423</c:v>
                </c:pt>
                <c:pt idx="252">
                  <c:v>366.95897071227682</c:v>
                </c:pt>
                <c:pt idx="253">
                  <c:v>369.60269939355203</c:v>
                </c:pt>
                <c:pt idx="254">
                  <c:v>372.23721430063398</c:v>
                </c:pt>
                <c:pt idx="255">
                  <c:v>374.86273509862218</c:v>
                </c:pt>
                <c:pt idx="256">
                  <c:v>377.4794768633098</c:v>
                </c:pt>
                <c:pt idx="257">
                  <c:v>380.0876501642295</c:v>
                </c:pt>
                <c:pt idx="258">
                  <c:v>382.68746114000561</c:v>
                </c:pt>
                <c:pt idx="259">
                  <c:v>385.27911156595462</c:v>
                </c:pt>
                <c:pt idx="260">
                  <c:v>387.86279891385061</c:v>
                </c:pt>
                <c:pt idx="261">
                  <c:v>390.43871640374471</c:v>
                </c:pt>
                <c:pt idx="262">
                  <c:v>393.00705304770287</c:v>
                </c:pt>
                <c:pt idx="263">
                  <c:v>395.56799368530085</c:v>
                </c:pt>
                <c:pt idx="264">
                  <c:v>398.12171901069127</c:v>
                </c:pt>
                <c:pt idx="265">
                  <c:v>400.66840559103593</c:v>
                </c:pt>
                <c:pt idx="266">
                  <c:v>403.20822587607609</c:v>
                </c:pt>
                <c:pt idx="267">
                  <c:v>405.74134819859694</c:v>
                </c:pt>
                <c:pt idx="268">
                  <c:v>408.26793676553052</c:v>
                </c:pt>
                <c:pt idx="269">
                  <c:v>410.7881516394342</c:v>
                </c:pt>
                <c:pt idx="270">
                  <c:v>413.30214871008184</c:v>
                </c:pt>
                <c:pt idx="271">
                  <c:v>415.81007965591556</c:v>
                </c:pt>
                <c:pt idx="272">
                  <c:v>418.31209189512464</c:v>
                </c:pt>
                <c:pt idx="273">
                  <c:v>420.80832852615436</c:v>
                </c:pt>
                <c:pt idx="274">
                  <c:v>423.29892825749715</c:v>
                </c:pt>
                <c:pt idx="275">
                  <c:v>425.78402532669026</c:v>
                </c:pt>
                <c:pt idx="276">
                  <c:v>428.26374940853583</c:v>
                </c:pt>
                <c:pt idx="277">
                  <c:v>430.73822551268177</c:v>
                </c:pt>
                <c:pt idx="278">
                  <c:v>433.20757387084848</c:v>
                </c:pt>
                <c:pt idx="279">
                  <c:v>435.67190981416991</c:v>
                </c:pt>
                <c:pt idx="280">
                  <c:v>438.13134364133299</c:v>
                </c:pt>
                <c:pt idx="281">
                  <c:v>440.58598047844998</c:v>
                </c:pt>
                <c:pt idx="282">
                  <c:v>443.0359201318829</c:v>
                </c:pt>
                <c:pt idx="283">
                  <c:v>445.48125693555505</c:v>
                </c:pt>
                <c:pt idx="284">
                  <c:v>447.92207959462155</c:v>
                </c:pt>
                <c:pt idx="285">
                  <c:v>450.35847102772431</c:v>
                </c:pt>
                <c:pt idx="286">
                  <c:v>452.79050821040602</c:v>
                </c:pt>
                <c:pt idx="287">
                  <c:v>455.21826202259018</c:v>
                </c:pt>
                <c:pt idx="288">
                  <c:v>457.64179710332485</c:v>
                </c:pt>
                <c:pt idx="289">
                  <c:v>460.06117171621202</c:v>
                </c:pt>
                <c:pt idx="290">
                  <c:v>462.47643762908001</c:v>
                </c:pt>
                <c:pt idx="291">
                  <c:v>464.88764001147553</c:v>
                </c:pt>
                <c:pt idx="292">
                  <c:v>467.29481735343774</c:v>
                </c:pt>
                <c:pt idx="293">
                  <c:v>469.6980014087552</c:v>
                </c:pt>
                <c:pt idx="294">
                  <c:v>472.09721716549581</c:v>
                </c:pt>
                <c:pt idx="295">
                  <c:v>474.49248284604641</c:v>
                </c:pt>
                <c:pt idx="296">
                  <c:v>476.88380993822659</c:v>
                </c:pt>
                <c:pt idx="297">
                  <c:v>479.27120325827838</c:v>
                </c:pt>
                <c:pt idx="298">
                  <c:v>481.65466104572499</c:v>
                </c:pt>
                <c:pt idx="299">
                  <c:v>484.03417508927993</c:v>
                </c:pt>
                <c:pt idx="300">
                  <c:v>486.40973088222063</c:v>
                </c:pt>
                <c:pt idx="301">
                  <c:v>488.78130780496031</c:v>
                </c:pt>
                <c:pt idx="302">
                  <c:v>491.14887933199014</c:v>
                </c:pt>
                <c:pt idx="303">
                  <c:v>493.51241325994528</c:v>
                </c:pt>
                <c:pt idx="304">
                  <c:v>495.87187195328221</c:v>
                </c:pt>
                <c:pt idx="305">
                  <c:v>498.22721260393848</c:v>
                </c:pt>
                <c:pt idx="306">
                  <c:v>500.57838750137057</c:v>
                </c:pt>
                <c:pt idx="307">
                  <c:v>502.9253443095061</c:v>
                </c:pt>
                <c:pt idx="308">
                  <c:v>505.26802634738573</c:v>
                </c:pt>
                <c:pt idx="309">
                  <c:v>507.60637287057466</c:v>
                </c:pt>
                <c:pt idx="310">
                  <c:v>509.94031935077294</c:v>
                </c:pt>
                <c:pt idx="311">
                  <c:v>512.26979775142411</c:v>
                </c:pt>
                <c:pt idx="312">
                  <c:v>514.59473679749101</c:v>
                </c:pt>
                <c:pt idx="313">
                  <c:v>516.91506223792544</c:v>
                </c:pt>
                <c:pt idx="314">
                  <c:v>519.23069709968809</c:v>
                </c:pt>
                <c:pt idx="315">
                  <c:v>521.54156193247616</c:v>
                </c:pt>
                <c:pt idx="316">
                  <c:v>523.84757504357844</c:v>
                </c:pt>
                <c:pt idx="317">
                  <c:v>526.14865272250495</c:v>
                </c:pt>
                <c:pt idx="318">
                  <c:v>528.44470945522653</c:v>
                </c:pt>
                <c:pt idx="319">
                  <c:v>530.73565812801951</c:v>
                </c:pt>
                <c:pt idx="320">
                  <c:v>533.02141022103081</c:v>
                </c:pt>
                <c:pt idx="321">
                  <c:v>535.30187599178123</c:v>
                </c:pt>
                <c:pt idx="322">
                  <c:v>537.57696464889511</c:v>
                </c:pt>
                <c:pt idx="323">
                  <c:v>539.84658451639882</c:v>
                </c:pt>
                <c:pt idx="324">
                  <c:v>542.11064318896831</c:v>
                </c:pt>
                <c:pt idx="325">
                  <c:v>544.36904767852673</c:v>
                </c:pt>
                <c:pt idx="326">
                  <c:v>546.62170455260548</c:v>
                </c:pt>
                <c:pt idx="327">
                  <c:v>548.86852006488436</c:v>
                </c:pt>
                <c:pt idx="328">
                  <c:v>551.10940027832328</c:v>
                </c:pt>
                <c:pt idx="329">
                  <c:v>553.34425118128638</c:v>
                </c:pt>
                <c:pt idx="330">
                  <c:v>555.57297879704856</c:v>
                </c:pt>
                <c:pt idx="331">
                  <c:v>557.79548928705719</c:v>
                </c:pt>
                <c:pt idx="332">
                  <c:v>560.01168904830445</c:v>
                </c:pt>
                <c:pt idx="333">
                  <c:v>562.22148480514807</c:v>
                </c:pt>
                <c:pt idx="334">
                  <c:v>564.42478369589776</c:v>
                </c:pt>
                <c:pt idx="335">
                  <c:v>566.62149335446679</c:v>
                </c:pt>
                <c:pt idx="336">
                  <c:v>568.81152198736891</c:v>
                </c:pt>
                <c:pt idx="337">
                  <c:v>570.99477844632304</c:v>
                </c:pt>
                <c:pt idx="338">
                  <c:v>573.17117229671021</c:v>
                </c:pt>
                <c:pt idx="339">
                  <c:v>575.34061388211069</c:v>
                </c:pt>
                <c:pt idx="340">
                  <c:v>577.50301438513407</c:v>
                </c:pt>
                <c:pt idx="341">
                  <c:v>579.65828588473971</c:v>
                </c:pt>
                <c:pt idx="342">
                  <c:v>581.80634141023108</c:v>
                </c:pt>
                <c:pt idx="343">
                  <c:v>583.94709499209546</c:v>
                </c:pt>
                <c:pt idx="344">
                  <c:v>586.08046170984653</c:v>
                </c:pt>
                <c:pt idx="345">
                  <c:v>588.2063577370194</c:v>
                </c:pt>
                <c:pt idx="346">
                  <c:v>590.32470038345366</c:v>
                </c:pt>
                <c:pt idx="347">
                  <c:v>592.43540813499351</c:v>
                </c:pt>
                <c:pt idx="348">
                  <c:v>594.53840069072385</c:v>
                </c:pt>
                <c:pt idx="349">
                  <c:v>596.6335989978536</c:v>
                </c:pt>
                <c:pt idx="350">
                  <c:v>598.72092528434973</c:v>
                </c:pt>
                <c:pt idx="351">
                  <c:v>600.80030308941934</c:v>
                </c:pt>
                <c:pt idx="352">
                  <c:v>602.87165729193043</c:v>
                </c:pt>
                <c:pt idx="353">
                  <c:v>604.93491413685661</c:v>
                </c:pt>
                <c:pt idx="354">
                  <c:v>606.99000125982559</c:v>
                </c:pt>
                <c:pt idx="355">
                  <c:v>609.0368477098466</c:v>
                </c:pt>
                <c:pt idx="356">
                  <c:v>611.07538397028736</c:v>
                </c:pt>
                <c:pt idx="357">
                  <c:v>613.10554197816816</c:v>
                </c:pt>
                <c:pt idx="358">
                  <c:v>615.12725514183512</c:v>
                </c:pt>
                <c:pt idx="359">
                  <c:v>617.14045835707293</c:v>
                </c:pt>
                <c:pt idx="360">
                  <c:v>619.14508802171451</c:v>
                </c:pt>
                <c:pt idx="361">
                  <c:v>621.14108204880063</c:v>
                </c:pt>
                <c:pt idx="362">
                  <c:v>623.12837987834087</c:v>
                </c:pt>
                <c:pt idx="363">
                  <c:v>625.10692248772614</c:v>
                </c:pt>
                <c:pt idx="364">
                  <c:v>627.07665240083827</c:v>
                </c:pt>
                <c:pt idx="365">
                  <c:v>629.03751369590259</c:v>
                </c:pt>
                <c:pt idx="366">
                  <c:v>630.98945201212655</c:v>
                </c:pt>
                <c:pt idx="367">
                  <c:v>632.93241455516488</c:v>
                </c:pt>
                <c:pt idx="368">
                  <c:v>634.86635010145289</c:v>
                </c:pt>
                <c:pt idx="369">
                  <c:v>636.79120900144517</c:v>
                </c:pt>
                <c:pt idx="370">
                  <c:v>638.70694318179699</c:v>
                </c:pt>
                <c:pt idx="371">
                  <c:v>640.61350614652542</c:v>
                </c:pt>
                <c:pt idx="372">
                  <c:v>642.51085297718396</c:v>
                </c:pt>
                <c:pt idx="373">
                  <c:v>644.39894033208486</c:v>
                </c:pt>
                <c:pt idx="374">
                  <c:v>646.27772644460265</c:v>
                </c:pt>
                <c:pt idx="375">
                  <c:v>648.14717112058986</c:v>
                </c:pt>
                <c:pt idx="376">
                  <c:v>650.00723573493678</c:v>
                </c:pt>
                <c:pt idx="377">
                  <c:v>651.85788322730559</c:v>
                </c:pt>
                <c:pt idx="378">
                  <c:v>653.69907809706785</c:v>
                </c:pt>
                <c:pt idx="379">
                  <c:v>655.53078639747525</c:v>
                </c:pt>
                <c:pt idx="380">
                  <c:v>657.35297572909099</c:v>
                </c:pt>
                <c:pt idx="381">
                  <c:v>659.16561523250948</c:v>
                </c:pt>
                <c:pt idx="382">
                  <c:v>660.96867558039196</c:v>
                </c:pt>
                <c:pt idx="383">
                  <c:v>662.76212896884374</c:v>
                </c:pt>
                <c:pt idx="384">
                  <c:v>664.54594910815968</c:v>
                </c:pt>
                <c:pt idx="385">
                  <c:v>666.32011121296205</c:v>
                </c:pt>
                <c:pt idx="386">
                  <c:v>668.08459199175672</c:v>
                </c:pt>
                <c:pt idx="387">
                  <c:v>669.83936963593169</c:v>
                </c:pt>
                <c:pt idx="388">
                  <c:v>671.58442380822112</c:v>
                </c:pt>
                <c:pt idx="389">
                  <c:v>673.31973563065912</c:v>
                </c:pt>
                <c:pt idx="390">
                  <c:v>675.04528767204567</c:v>
                </c:pt>
                <c:pt idx="391">
                  <c:v>676.76106393494672</c:v>
                </c:pt>
                <c:pt idx="392">
                  <c:v>678.46704984225153</c:v>
                </c:pt>
                <c:pt idx="393">
                  <c:v>680.16323222330755</c:v>
                </c:pt>
                <c:pt idx="394">
                  <c:v>681.84959929965487</c:v>
                </c:pt>
                <c:pt idx="395">
                  <c:v>683.5261406703803</c:v>
                </c:pt>
                <c:pt idx="396">
                  <c:v>685.19284729711137</c:v>
                </c:pt>
                <c:pt idx="397">
                  <c:v>686.84971148867078</c:v>
                </c:pt>
                <c:pt idx="398">
                  <c:v>688.49672688540988</c:v>
                </c:pt>
                <c:pt idx="399">
                  <c:v>690.13388844324015</c:v>
                </c:pt>
                <c:pt idx="400">
                  <c:v>691.7611924173824</c:v>
                </c:pt>
                <c:pt idx="401">
                  <c:v>693.37863634585005</c:v>
                </c:pt>
                <c:pt idx="402">
                  <c:v>694.98621903268622</c:v>
                </c:pt>
                <c:pt idx="403">
                  <c:v>696.58394053097049</c:v>
                </c:pt>
                <c:pt idx="404">
                  <c:v>698.171802125613</c:v>
                </c:pt>
                <c:pt idx="405">
                  <c:v>699.74980631595258</c:v>
                </c:pt>
                <c:pt idx="406">
                  <c:v>701.31795679817469</c:v>
                </c:pt>
                <c:pt idx="407">
                  <c:v>702.87625844756496</c:v>
                </c:pt>
                <c:pt idx="408">
                  <c:v>704.42471730061447</c:v>
                </c:pt>
                <c:pt idx="409">
                  <c:v>705.9633405369907</c:v>
                </c:pt>
                <c:pt idx="410">
                  <c:v>707.49213646138958</c:v>
                </c:pt>
                <c:pt idx="411">
                  <c:v>709.01111448528252</c:v>
                </c:pt>
                <c:pt idx="412">
                  <c:v>710.52028510857235</c:v>
                </c:pt>
                <c:pt idx="413">
                  <c:v>712.01965990117208</c:v>
                </c:pt>
                <c:pt idx="414">
                  <c:v>713.50925148451824</c:v>
                </c:pt>
                <c:pt idx="415">
                  <c:v>714.98907351303353</c:v>
                </c:pt>
                <c:pt idx="416">
                  <c:v>716.45914065554939</c:v>
                </c:pt>
                <c:pt idx="417">
                  <c:v>717.91946857670121</c:v>
                </c:pt>
                <c:pt idx="418">
                  <c:v>719.37007391830821</c:v>
                </c:pt>
                <c:pt idx="419">
                  <c:v>720.81097428074816</c:v>
                </c:pt>
                <c:pt idx="420">
                  <c:v>722.24218820433873</c:v>
                </c:pt>
                <c:pt idx="421">
                  <c:v>723.66373515073587</c:v>
                </c:pt>
                <c:pt idx="422">
                  <c:v>725.07563548435917</c:v>
                </c:pt>
                <c:pt idx="423">
                  <c:v>726.47791045385395</c:v>
                </c:pt>
                <c:pt idx="424">
                  <c:v>727.87058217359993</c:v>
                </c:pt>
                <c:pt idx="425">
                  <c:v>729.25367360527582</c:v>
                </c:pt>
                <c:pt idx="426">
                  <c:v>730.62720853948758</c:v>
                </c:pt>
                <c:pt idx="427">
                  <c:v>731.99121157747027</c:v>
                </c:pt>
                <c:pt idx="428">
                  <c:v>733.34570811287051</c:v>
                </c:pt>
                <c:pt idx="429">
                  <c:v>734.69072431361803</c:v>
                </c:pt>
                <c:pt idx="430">
                  <c:v>736.02628710389376</c:v>
                </c:pt>
                <c:pt idx="431">
                  <c:v>737.35242414620132</c:v>
                </c:pt>
                <c:pt idx="432">
                  <c:v>738.66916382354896</c:v>
                </c:pt>
                <c:pt idx="433">
                  <c:v>739.97653522174915</c:v>
                </c:pt>
                <c:pt idx="434">
                  <c:v>741.27456811184106</c:v>
                </c:pt>
                <c:pt idx="435">
                  <c:v>742.56329293264287</c:v>
                </c:pt>
                <c:pt idx="436">
                  <c:v>743.842740773439</c:v>
                </c:pt>
                <c:pt idx="437">
                  <c:v>745.11294335680839</c:v>
                </c:pt>
                <c:pt idx="438">
                  <c:v>746.37393302159808</c:v>
                </c:pt>
                <c:pt idx="439">
                  <c:v>747.62574270604784</c:v>
                </c:pt>
                <c:pt idx="440">
                  <c:v>748.86840593107036</c:v>
                </c:pt>
                <c:pt idx="441">
                  <c:v>750.10195678369053</c:v>
                </c:pt>
                <c:pt idx="442">
                  <c:v>751.32642990064903</c:v>
                </c:pt>
                <c:pt idx="443">
                  <c:v>752.54186045217398</c:v>
                </c:pt>
                <c:pt idx="444">
                  <c:v>753.74828412592319</c:v>
                </c:pt>
                <c:pt idx="445">
                  <c:v>754.94573711110195</c:v>
                </c:pt>
                <c:pt idx="446">
                  <c:v>756.13425608275827</c:v>
                </c:pt>
                <c:pt idx="447">
                  <c:v>757.31387818625944</c:v>
                </c:pt>
                <c:pt idx="448">
                  <c:v>758.48464102195203</c:v>
                </c:pt>
                <c:pt idx="449">
                  <c:v>759.6465826300082</c:v>
                </c:pt>
                <c:pt idx="450">
                  <c:v>760.79974147546034</c:v>
                </c:pt>
                <c:pt idx="451">
                  <c:v>761.94415643342654</c:v>
                </c:pt>
                <c:pt idx="452">
                  <c:v>763.07986677452857</c:v>
                </c:pt>
                <c:pt idx="453">
                  <c:v>764.20691215050385</c:v>
                </c:pt>
                <c:pt idx="454">
                  <c:v>765.32533258001388</c:v>
                </c:pt>
                <c:pt idx="455">
                  <c:v>766.43516843464886</c:v>
                </c:pt>
                <c:pt idx="456">
                  <c:v>767.53646042513185</c:v>
                </c:pt>
                <c:pt idx="457">
                  <c:v>768.62924958772146</c:v>
                </c:pt>
                <c:pt idx="458">
                  <c:v>769.71357727081534</c:v>
                </c:pt>
                <c:pt idx="459">
                  <c:v>770.78948512175407</c:v>
                </c:pt>
                <c:pt idx="460">
                  <c:v>771.85701507382748</c:v>
                </c:pt>
                <c:pt idx="461">
                  <c:v>772.91620933348213</c:v>
                </c:pt>
                <c:pt idx="462">
                  <c:v>773.96711036773149</c:v>
                </c:pt>
                <c:pt idx="463">
                  <c:v>775.00976089176822</c:v>
                </c:pt>
                <c:pt idx="464">
                  <c:v>776.04420385677906</c:v>
                </c:pt>
                <c:pt idx="465">
                  <c:v>777.07048243796169</c:v>
                </c:pt>
                <c:pt idx="466">
                  <c:v>778.08864002274413</c:v>
                </c:pt>
                <c:pt idx="467">
                  <c:v>779.09872019920499</c:v>
                </c:pt>
                <c:pt idx="468">
                  <c:v>780.10076674469576</c:v>
                </c:pt>
                <c:pt idx="469">
                  <c:v>781.09482361466314</c:v>
                </c:pt>
                <c:pt idx="470">
                  <c:v>782.08093493167132</c:v>
                </c:pt>
                <c:pt idx="471">
                  <c:v>783.05914497462379</c:v>
                </c:pt>
                <c:pt idx="472">
                  <c:v>784.02949816818295</c:v>
                </c:pt>
                <c:pt idx="473">
                  <c:v>784.99203907238768</c:v>
                </c:pt>
                <c:pt idx="474">
                  <c:v>785.94681237246641</c:v>
                </c:pt>
                <c:pt idx="475">
                  <c:v>786.89386286884576</c:v>
                </c:pt>
                <c:pt idx="476">
                  <c:v>787.83323546735323</c:v>
                </c:pt>
                <c:pt idx="477">
                  <c:v>788.76497516961206</c:v>
                </c:pt>
                <c:pt idx="478">
                  <c:v>789.68912706362801</c:v>
                </c:pt>
                <c:pt idx="479">
                  <c:v>790.60573631456543</c:v>
                </c:pt>
                <c:pt idx="480">
                  <c:v>791.51484815571234</c:v>
                </c:pt>
                <c:pt idx="481">
                  <c:v>792.41650787963169</c:v>
                </c:pt>
                <c:pt idx="482">
                  <c:v>793.31076082949846</c:v>
                </c:pt>
                <c:pt idx="483">
                  <c:v>794.19765239062019</c:v>
                </c:pt>
                <c:pt idx="484">
                  <c:v>795.07722798213945</c:v>
                </c:pt>
                <c:pt idx="485">
                  <c:v>795.94953304891624</c:v>
                </c:pt>
                <c:pt idx="486">
                  <c:v>796.81461305358926</c:v>
                </c:pt>
                <c:pt idx="487">
                  <c:v>797.67251346881358</c:v>
                </c:pt>
                <c:pt idx="488">
                  <c:v>798.52327976967274</c:v>
                </c:pt>
                <c:pt idx="489">
                  <c:v>798.52327976967274</c:v>
                </c:pt>
                <c:pt idx="490">
                  <c:v>798.52327976967274</c:v>
                </c:pt>
                <c:pt idx="491">
                  <c:v>798.52327976967274</c:v>
                </c:pt>
                <c:pt idx="492">
                  <c:v>798.52327976967274</c:v>
                </c:pt>
                <c:pt idx="493">
                  <c:v>798.52327976967274</c:v>
                </c:pt>
                <c:pt idx="494">
                  <c:v>798.52327976967274</c:v>
                </c:pt>
                <c:pt idx="495">
                  <c:v>798.52327976967274</c:v>
                </c:pt>
                <c:pt idx="496">
                  <c:v>798.52327976967274</c:v>
                </c:pt>
                <c:pt idx="497">
                  <c:v>798.52327976967274</c:v>
                </c:pt>
                <c:pt idx="498">
                  <c:v>798.52327976967274</c:v>
                </c:pt>
                <c:pt idx="499">
                  <c:v>798.52327976967274</c:v>
                </c:pt>
                <c:pt idx="500">
                  <c:v>798.52327976967274</c:v>
                </c:pt>
                <c:pt idx="501">
                  <c:v>798.52327976967274</c:v>
                </c:pt>
                <c:pt idx="502">
                  <c:v>798.52327976967274</c:v>
                </c:pt>
                <c:pt idx="503">
                  <c:v>798.52327976967274</c:v>
                </c:pt>
                <c:pt idx="504">
                  <c:v>798.52327976967274</c:v>
                </c:pt>
                <c:pt idx="505">
                  <c:v>798.52327976967274</c:v>
                </c:pt>
                <c:pt idx="506">
                  <c:v>798.52327976967274</c:v>
                </c:pt>
                <c:pt idx="507">
                  <c:v>798.52327976967274</c:v>
                </c:pt>
                <c:pt idx="508">
                  <c:v>798.52327976967274</c:v>
                </c:pt>
                <c:pt idx="509">
                  <c:v>798.52327976967274</c:v>
                </c:pt>
                <c:pt idx="510">
                  <c:v>798.52327976967274</c:v>
                </c:pt>
                <c:pt idx="511">
                  <c:v>798.52327976967274</c:v>
                </c:pt>
                <c:pt idx="512">
                  <c:v>798.52327976967274</c:v>
                </c:pt>
                <c:pt idx="513">
                  <c:v>798.52327976967274</c:v>
                </c:pt>
                <c:pt idx="514">
                  <c:v>798.52327976967274</c:v>
                </c:pt>
                <c:pt idx="515">
                  <c:v>798.52327976967274</c:v>
                </c:pt>
                <c:pt idx="516">
                  <c:v>798.52327976967274</c:v>
                </c:pt>
                <c:pt idx="517">
                  <c:v>798.52327976967274</c:v>
                </c:pt>
                <c:pt idx="518">
                  <c:v>798.52327976967274</c:v>
                </c:pt>
                <c:pt idx="519">
                  <c:v>798.52327976967274</c:v>
                </c:pt>
                <c:pt idx="520">
                  <c:v>798.52327976967274</c:v>
                </c:pt>
                <c:pt idx="521">
                  <c:v>798.52327976967274</c:v>
                </c:pt>
                <c:pt idx="522">
                  <c:v>798.52327976967274</c:v>
                </c:pt>
                <c:pt idx="523">
                  <c:v>798.52327976967274</c:v>
                </c:pt>
                <c:pt idx="524">
                  <c:v>798.52327976967274</c:v>
                </c:pt>
                <c:pt idx="525">
                  <c:v>798.52327976967274</c:v>
                </c:pt>
                <c:pt idx="526">
                  <c:v>798.52327976967274</c:v>
                </c:pt>
                <c:pt idx="527">
                  <c:v>798.52327976967274</c:v>
                </c:pt>
                <c:pt idx="528">
                  <c:v>798.52327976967274</c:v>
                </c:pt>
                <c:pt idx="529">
                  <c:v>798.52327976967274</c:v>
                </c:pt>
                <c:pt idx="530">
                  <c:v>798.52327976967274</c:v>
                </c:pt>
                <c:pt idx="531">
                  <c:v>798.52327976967274</c:v>
                </c:pt>
                <c:pt idx="532">
                  <c:v>798.52327976967274</c:v>
                </c:pt>
                <c:pt idx="533">
                  <c:v>798.52327976967274</c:v>
                </c:pt>
                <c:pt idx="534">
                  <c:v>798.52327976967274</c:v>
                </c:pt>
                <c:pt idx="535">
                  <c:v>798.52327976967274</c:v>
                </c:pt>
                <c:pt idx="536">
                  <c:v>798.52327976967274</c:v>
                </c:pt>
                <c:pt idx="537">
                  <c:v>798.52327976967274</c:v>
                </c:pt>
                <c:pt idx="538">
                  <c:v>798.52327976967274</c:v>
                </c:pt>
                <c:pt idx="539">
                  <c:v>798.52327976967274</c:v>
                </c:pt>
                <c:pt idx="540">
                  <c:v>798.52327976967274</c:v>
                </c:pt>
                <c:pt idx="541">
                  <c:v>798.52327976967274</c:v>
                </c:pt>
                <c:pt idx="542">
                  <c:v>798.52327976967274</c:v>
                </c:pt>
                <c:pt idx="543">
                  <c:v>798.52327976967274</c:v>
                </c:pt>
                <c:pt idx="544">
                  <c:v>798.52327976967274</c:v>
                </c:pt>
                <c:pt idx="545">
                  <c:v>798.52327976967274</c:v>
                </c:pt>
                <c:pt idx="546">
                  <c:v>798.52327976967274</c:v>
                </c:pt>
                <c:pt idx="547">
                  <c:v>798.52327976967274</c:v>
                </c:pt>
                <c:pt idx="548">
                  <c:v>798.52327976967274</c:v>
                </c:pt>
                <c:pt idx="549">
                  <c:v>798.52327976967274</c:v>
                </c:pt>
                <c:pt idx="550">
                  <c:v>798.52327976967274</c:v>
                </c:pt>
                <c:pt idx="551">
                  <c:v>798.52327976967274</c:v>
                </c:pt>
                <c:pt idx="552">
                  <c:v>798.52327976967274</c:v>
                </c:pt>
                <c:pt idx="553">
                  <c:v>798.52327976967274</c:v>
                </c:pt>
                <c:pt idx="554">
                  <c:v>798.52327976967274</c:v>
                </c:pt>
                <c:pt idx="555">
                  <c:v>798.52327976967274</c:v>
                </c:pt>
                <c:pt idx="556">
                  <c:v>798.52327976967274</c:v>
                </c:pt>
                <c:pt idx="557">
                  <c:v>798.52327976967274</c:v>
                </c:pt>
                <c:pt idx="558">
                  <c:v>798.52327976967274</c:v>
                </c:pt>
                <c:pt idx="559">
                  <c:v>798.52327976967274</c:v>
                </c:pt>
                <c:pt idx="560">
                  <c:v>798.52327976967274</c:v>
                </c:pt>
                <c:pt idx="561">
                  <c:v>798.52327976967274</c:v>
                </c:pt>
                <c:pt idx="562">
                  <c:v>798.52327976967274</c:v>
                </c:pt>
                <c:pt idx="563">
                  <c:v>798.52327976967274</c:v>
                </c:pt>
                <c:pt idx="564">
                  <c:v>798.52327976967274</c:v>
                </c:pt>
                <c:pt idx="565">
                  <c:v>798.52327976967274</c:v>
                </c:pt>
                <c:pt idx="566">
                  <c:v>798.52327976967274</c:v>
                </c:pt>
                <c:pt idx="567">
                  <c:v>798.52327976967274</c:v>
                </c:pt>
                <c:pt idx="568">
                  <c:v>798.52327976967274</c:v>
                </c:pt>
                <c:pt idx="569">
                  <c:v>798.52327976967274</c:v>
                </c:pt>
                <c:pt idx="570">
                  <c:v>798.52327976967274</c:v>
                </c:pt>
                <c:pt idx="571">
                  <c:v>798.52327976967274</c:v>
                </c:pt>
                <c:pt idx="572">
                  <c:v>798.52327976967274</c:v>
                </c:pt>
                <c:pt idx="573">
                  <c:v>798.52327976967274</c:v>
                </c:pt>
                <c:pt idx="574">
                  <c:v>798.52327976967274</c:v>
                </c:pt>
                <c:pt idx="575">
                  <c:v>798.52327976967274</c:v>
                </c:pt>
                <c:pt idx="576">
                  <c:v>798.52327976967274</c:v>
                </c:pt>
                <c:pt idx="577">
                  <c:v>798.52327976967274</c:v>
                </c:pt>
                <c:pt idx="578">
                  <c:v>798.52327976967274</c:v>
                </c:pt>
                <c:pt idx="579">
                  <c:v>798.52327976967274</c:v>
                </c:pt>
                <c:pt idx="580">
                  <c:v>798.52327976967274</c:v>
                </c:pt>
                <c:pt idx="581">
                  <c:v>798.52327976967274</c:v>
                </c:pt>
                <c:pt idx="582">
                  <c:v>798.52327976967274</c:v>
                </c:pt>
                <c:pt idx="583">
                  <c:v>798.52327976967274</c:v>
                </c:pt>
                <c:pt idx="584">
                  <c:v>798.52327976967274</c:v>
                </c:pt>
                <c:pt idx="585">
                  <c:v>798.52327976967274</c:v>
                </c:pt>
                <c:pt idx="586">
                  <c:v>798.52327976967274</c:v>
                </c:pt>
                <c:pt idx="587">
                  <c:v>798.52327976967274</c:v>
                </c:pt>
                <c:pt idx="588">
                  <c:v>798.52327976967274</c:v>
                </c:pt>
                <c:pt idx="589">
                  <c:v>798.52327976967274</c:v>
                </c:pt>
                <c:pt idx="590">
                  <c:v>798.52327976967274</c:v>
                </c:pt>
                <c:pt idx="591">
                  <c:v>798.52327976967274</c:v>
                </c:pt>
                <c:pt idx="592">
                  <c:v>798.52327976967274</c:v>
                </c:pt>
                <c:pt idx="593">
                  <c:v>798.52327976967274</c:v>
                </c:pt>
                <c:pt idx="594">
                  <c:v>798.52327976967274</c:v>
                </c:pt>
                <c:pt idx="595">
                  <c:v>798.52327976967274</c:v>
                </c:pt>
                <c:pt idx="596">
                  <c:v>798.52327976967274</c:v>
                </c:pt>
                <c:pt idx="597">
                  <c:v>798.52327976967274</c:v>
                </c:pt>
                <c:pt idx="598">
                  <c:v>798.52327976967274</c:v>
                </c:pt>
                <c:pt idx="599">
                  <c:v>798.52327976967274</c:v>
                </c:pt>
                <c:pt idx="600">
                  <c:v>798.52327976967274</c:v>
                </c:pt>
                <c:pt idx="601">
                  <c:v>798.52327976967274</c:v>
                </c:pt>
                <c:pt idx="602">
                  <c:v>798.52327976967274</c:v>
                </c:pt>
                <c:pt idx="603">
                  <c:v>798.52327976967274</c:v>
                </c:pt>
                <c:pt idx="604">
                  <c:v>798.52327976967274</c:v>
                </c:pt>
                <c:pt idx="605">
                  <c:v>798.52327976967274</c:v>
                </c:pt>
                <c:pt idx="606">
                  <c:v>798.52327976967274</c:v>
                </c:pt>
                <c:pt idx="607">
                  <c:v>798.52327976967274</c:v>
                </c:pt>
                <c:pt idx="608">
                  <c:v>798.52327976967274</c:v>
                </c:pt>
                <c:pt idx="609">
                  <c:v>798.52327976967274</c:v>
                </c:pt>
                <c:pt idx="610">
                  <c:v>798.52327976967274</c:v>
                </c:pt>
                <c:pt idx="611">
                  <c:v>798.52327976967274</c:v>
                </c:pt>
                <c:pt idx="612">
                  <c:v>798.52327976967274</c:v>
                </c:pt>
                <c:pt idx="613">
                  <c:v>798.52327976967274</c:v>
                </c:pt>
                <c:pt idx="614">
                  <c:v>798.52327976967274</c:v>
                </c:pt>
                <c:pt idx="615">
                  <c:v>798.52327976967274</c:v>
                </c:pt>
                <c:pt idx="616">
                  <c:v>798.52327976967274</c:v>
                </c:pt>
                <c:pt idx="617">
                  <c:v>798.52327976967274</c:v>
                </c:pt>
                <c:pt idx="618">
                  <c:v>798.52327976967274</c:v>
                </c:pt>
                <c:pt idx="619">
                  <c:v>798.52327976967274</c:v>
                </c:pt>
                <c:pt idx="620">
                  <c:v>798.52327976967274</c:v>
                </c:pt>
                <c:pt idx="621">
                  <c:v>798.52327976967274</c:v>
                </c:pt>
                <c:pt idx="622">
                  <c:v>798.52327976967274</c:v>
                </c:pt>
                <c:pt idx="623">
                  <c:v>798.52327976967274</c:v>
                </c:pt>
                <c:pt idx="624">
                  <c:v>798.52327976967274</c:v>
                </c:pt>
                <c:pt idx="625">
                  <c:v>798.52327976967274</c:v>
                </c:pt>
                <c:pt idx="626">
                  <c:v>798.52327976967274</c:v>
                </c:pt>
                <c:pt idx="627">
                  <c:v>798.52327976967274</c:v>
                </c:pt>
                <c:pt idx="628">
                  <c:v>798.52327976967274</c:v>
                </c:pt>
                <c:pt idx="629">
                  <c:v>798.52327976967274</c:v>
                </c:pt>
                <c:pt idx="630">
                  <c:v>798.52327976967274</c:v>
                </c:pt>
                <c:pt idx="631">
                  <c:v>798.52327976967274</c:v>
                </c:pt>
                <c:pt idx="632">
                  <c:v>798.52327976967274</c:v>
                </c:pt>
                <c:pt idx="633">
                  <c:v>798.52327976967274</c:v>
                </c:pt>
                <c:pt idx="634">
                  <c:v>798.52327976967274</c:v>
                </c:pt>
                <c:pt idx="635">
                  <c:v>798.52327976967274</c:v>
                </c:pt>
                <c:pt idx="636">
                  <c:v>798.52327976967274</c:v>
                </c:pt>
                <c:pt idx="637">
                  <c:v>798.52327976967274</c:v>
                </c:pt>
                <c:pt idx="638">
                  <c:v>798.52327976967274</c:v>
                </c:pt>
                <c:pt idx="639">
                  <c:v>798.52327976967274</c:v>
                </c:pt>
                <c:pt idx="640">
                  <c:v>798.52327976967274</c:v>
                </c:pt>
                <c:pt idx="641">
                  <c:v>798.52327976967274</c:v>
                </c:pt>
                <c:pt idx="642">
                  <c:v>798.52327976967274</c:v>
                </c:pt>
                <c:pt idx="643">
                  <c:v>798.52327976967274</c:v>
                </c:pt>
                <c:pt idx="644">
                  <c:v>798.52327976967274</c:v>
                </c:pt>
                <c:pt idx="645">
                  <c:v>798.52327976967274</c:v>
                </c:pt>
                <c:pt idx="646">
                  <c:v>798.52327976967274</c:v>
                </c:pt>
                <c:pt idx="647">
                  <c:v>798.52327976967274</c:v>
                </c:pt>
                <c:pt idx="648">
                  <c:v>798.52327976967274</c:v>
                </c:pt>
                <c:pt idx="649">
                  <c:v>798.52327976967274</c:v>
                </c:pt>
                <c:pt idx="650">
                  <c:v>798.52327976967274</c:v>
                </c:pt>
                <c:pt idx="651">
                  <c:v>798.52327976967274</c:v>
                </c:pt>
                <c:pt idx="652">
                  <c:v>798.52327976967274</c:v>
                </c:pt>
                <c:pt idx="653">
                  <c:v>798.52327976967274</c:v>
                </c:pt>
                <c:pt idx="654">
                  <c:v>798.52327976967274</c:v>
                </c:pt>
                <c:pt idx="655">
                  <c:v>798.52327976967274</c:v>
                </c:pt>
                <c:pt idx="656">
                  <c:v>798.52327976967274</c:v>
                </c:pt>
                <c:pt idx="657">
                  <c:v>798.52327976967274</c:v>
                </c:pt>
                <c:pt idx="658">
                  <c:v>798.52327976967274</c:v>
                </c:pt>
                <c:pt idx="659">
                  <c:v>798.52327976967274</c:v>
                </c:pt>
                <c:pt idx="660">
                  <c:v>798.52327976967274</c:v>
                </c:pt>
                <c:pt idx="661">
                  <c:v>798.52327976967274</c:v>
                </c:pt>
                <c:pt idx="662">
                  <c:v>798.52327976967274</c:v>
                </c:pt>
                <c:pt idx="663">
                  <c:v>798.52327976967274</c:v>
                </c:pt>
                <c:pt idx="664">
                  <c:v>798.52327976967274</c:v>
                </c:pt>
                <c:pt idx="665">
                  <c:v>798.52327976967274</c:v>
                </c:pt>
                <c:pt idx="666">
                  <c:v>798.52327976967274</c:v>
                </c:pt>
                <c:pt idx="667">
                  <c:v>798.52327976967274</c:v>
                </c:pt>
                <c:pt idx="668">
                  <c:v>798.52327976967274</c:v>
                </c:pt>
                <c:pt idx="669">
                  <c:v>798.52327976967274</c:v>
                </c:pt>
                <c:pt idx="670">
                  <c:v>798.52327976967274</c:v>
                </c:pt>
                <c:pt idx="671">
                  <c:v>798.52327976967274</c:v>
                </c:pt>
                <c:pt idx="672">
                  <c:v>798.52327976967274</c:v>
                </c:pt>
                <c:pt idx="673">
                  <c:v>798.52327976967274</c:v>
                </c:pt>
                <c:pt idx="674">
                  <c:v>798.52327976967274</c:v>
                </c:pt>
                <c:pt idx="675">
                  <c:v>798.52327976967274</c:v>
                </c:pt>
                <c:pt idx="676">
                  <c:v>798.52327976967274</c:v>
                </c:pt>
                <c:pt idx="677">
                  <c:v>798.52327976967274</c:v>
                </c:pt>
                <c:pt idx="678">
                  <c:v>798.52327976967274</c:v>
                </c:pt>
                <c:pt idx="679">
                  <c:v>798.52327976967274</c:v>
                </c:pt>
                <c:pt idx="680">
                  <c:v>798.52327976967274</c:v>
                </c:pt>
                <c:pt idx="681">
                  <c:v>798.52327976967274</c:v>
                </c:pt>
                <c:pt idx="682">
                  <c:v>798.52327976967274</c:v>
                </c:pt>
                <c:pt idx="683">
                  <c:v>798.52327976967274</c:v>
                </c:pt>
                <c:pt idx="684">
                  <c:v>798.52327976967274</c:v>
                </c:pt>
                <c:pt idx="685">
                  <c:v>798.52327976967274</c:v>
                </c:pt>
                <c:pt idx="686">
                  <c:v>798.52327976967274</c:v>
                </c:pt>
                <c:pt idx="687">
                  <c:v>798.52327976967274</c:v>
                </c:pt>
                <c:pt idx="688">
                  <c:v>798.52327976967274</c:v>
                </c:pt>
                <c:pt idx="689">
                  <c:v>798.52327976967274</c:v>
                </c:pt>
                <c:pt idx="690">
                  <c:v>798.52327976967274</c:v>
                </c:pt>
                <c:pt idx="691">
                  <c:v>798.52327976967274</c:v>
                </c:pt>
                <c:pt idx="692">
                  <c:v>798.52327976967274</c:v>
                </c:pt>
                <c:pt idx="693">
                  <c:v>798.52327976967274</c:v>
                </c:pt>
                <c:pt idx="694">
                  <c:v>798.52327976967274</c:v>
                </c:pt>
                <c:pt idx="695">
                  <c:v>798.52327976967274</c:v>
                </c:pt>
                <c:pt idx="696">
                  <c:v>798.52327976967274</c:v>
                </c:pt>
                <c:pt idx="697">
                  <c:v>798.52327976967274</c:v>
                </c:pt>
                <c:pt idx="698">
                  <c:v>798.52327976967274</c:v>
                </c:pt>
                <c:pt idx="699">
                  <c:v>798.52327976967274</c:v>
                </c:pt>
                <c:pt idx="700">
                  <c:v>798.52327976967274</c:v>
                </c:pt>
                <c:pt idx="701">
                  <c:v>798.52327976967274</c:v>
                </c:pt>
                <c:pt idx="702">
                  <c:v>798.52327976967274</c:v>
                </c:pt>
                <c:pt idx="703">
                  <c:v>798.52327976967274</c:v>
                </c:pt>
                <c:pt idx="704">
                  <c:v>798.52327976967274</c:v>
                </c:pt>
                <c:pt idx="705">
                  <c:v>798.52327976967274</c:v>
                </c:pt>
                <c:pt idx="706">
                  <c:v>798.52327976967274</c:v>
                </c:pt>
                <c:pt idx="707">
                  <c:v>798.52327976967274</c:v>
                </c:pt>
                <c:pt idx="708">
                  <c:v>798.52327976967274</c:v>
                </c:pt>
                <c:pt idx="709">
                  <c:v>798.52327976967274</c:v>
                </c:pt>
                <c:pt idx="710">
                  <c:v>798.52327976967274</c:v>
                </c:pt>
                <c:pt idx="711">
                  <c:v>798.52327976967274</c:v>
                </c:pt>
                <c:pt idx="712">
                  <c:v>798.52327976967274</c:v>
                </c:pt>
                <c:pt idx="713">
                  <c:v>798.52327976967274</c:v>
                </c:pt>
                <c:pt idx="714">
                  <c:v>798.52327976967274</c:v>
                </c:pt>
                <c:pt idx="715">
                  <c:v>798.52327976967274</c:v>
                </c:pt>
                <c:pt idx="716">
                  <c:v>798.52327976967274</c:v>
                </c:pt>
                <c:pt idx="717">
                  <c:v>798.52327976967274</c:v>
                </c:pt>
                <c:pt idx="718">
                  <c:v>798.52327976967274</c:v>
                </c:pt>
                <c:pt idx="719">
                  <c:v>798.52327976967274</c:v>
                </c:pt>
                <c:pt idx="720">
                  <c:v>798.52327976967274</c:v>
                </c:pt>
                <c:pt idx="721">
                  <c:v>798.52327976967274</c:v>
                </c:pt>
                <c:pt idx="722">
                  <c:v>798.52327976967274</c:v>
                </c:pt>
                <c:pt idx="723">
                  <c:v>798.52327976967274</c:v>
                </c:pt>
                <c:pt idx="724">
                  <c:v>798.52327976967274</c:v>
                </c:pt>
                <c:pt idx="725">
                  <c:v>798.52327976967274</c:v>
                </c:pt>
                <c:pt idx="726">
                  <c:v>798.52327976967274</c:v>
                </c:pt>
                <c:pt idx="727">
                  <c:v>798.52327976967274</c:v>
                </c:pt>
                <c:pt idx="728">
                  <c:v>798.52327976967274</c:v>
                </c:pt>
                <c:pt idx="729">
                  <c:v>798.52327976967274</c:v>
                </c:pt>
                <c:pt idx="730">
                  <c:v>798.52327976967274</c:v>
                </c:pt>
                <c:pt idx="731">
                  <c:v>798.52327976967274</c:v>
                </c:pt>
                <c:pt idx="732">
                  <c:v>798.52327976967274</c:v>
                </c:pt>
                <c:pt idx="733">
                  <c:v>798.52327976967274</c:v>
                </c:pt>
                <c:pt idx="734">
                  <c:v>798.52327976967274</c:v>
                </c:pt>
                <c:pt idx="735">
                  <c:v>798.52327976967274</c:v>
                </c:pt>
                <c:pt idx="736">
                  <c:v>798.52327976967274</c:v>
                </c:pt>
                <c:pt idx="737">
                  <c:v>798.52327976967274</c:v>
                </c:pt>
                <c:pt idx="738">
                  <c:v>798.52327976967274</c:v>
                </c:pt>
                <c:pt idx="739">
                  <c:v>798.52327976967274</c:v>
                </c:pt>
                <c:pt idx="740">
                  <c:v>798.52327976967274</c:v>
                </c:pt>
                <c:pt idx="741">
                  <c:v>798.52327976967274</c:v>
                </c:pt>
                <c:pt idx="742">
                  <c:v>798.52327976967274</c:v>
                </c:pt>
                <c:pt idx="743">
                  <c:v>798.52327976967274</c:v>
                </c:pt>
                <c:pt idx="744">
                  <c:v>798.52327976967274</c:v>
                </c:pt>
                <c:pt idx="745">
                  <c:v>798.52327976967274</c:v>
                </c:pt>
                <c:pt idx="746">
                  <c:v>798.52327976967274</c:v>
                </c:pt>
                <c:pt idx="747">
                  <c:v>798.52327976967274</c:v>
                </c:pt>
                <c:pt idx="748">
                  <c:v>798.52327976967274</c:v>
                </c:pt>
                <c:pt idx="749">
                  <c:v>798.52327976967274</c:v>
                </c:pt>
                <c:pt idx="750">
                  <c:v>798.52327976967274</c:v>
                </c:pt>
                <c:pt idx="751">
                  <c:v>798.52327976967274</c:v>
                </c:pt>
                <c:pt idx="752">
                  <c:v>798.52327976967274</c:v>
                </c:pt>
                <c:pt idx="753">
                  <c:v>798.52327976967274</c:v>
                </c:pt>
                <c:pt idx="754">
                  <c:v>798.52327976967274</c:v>
                </c:pt>
                <c:pt idx="755">
                  <c:v>798.52327976967274</c:v>
                </c:pt>
                <c:pt idx="756">
                  <c:v>798.52327976967274</c:v>
                </c:pt>
                <c:pt idx="757">
                  <c:v>798.52327976967274</c:v>
                </c:pt>
                <c:pt idx="758">
                  <c:v>798.52327976967274</c:v>
                </c:pt>
                <c:pt idx="759">
                  <c:v>798.52327976967274</c:v>
                </c:pt>
                <c:pt idx="760">
                  <c:v>798.52327976967274</c:v>
                </c:pt>
                <c:pt idx="761">
                  <c:v>798.52327976967274</c:v>
                </c:pt>
                <c:pt idx="762">
                  <c:v>798.52327976967274</c:v>
                </c:pt>
                <c:pt idx="763">
                  <c:v>798.52327976967274</c:v>
                </c:pt>
                <c:pt idx="764">
                  <c:v>798.52327976967274</c:v>
                </c:pt>
                <c:pt idx="765">
                  <c:v>798.52327976967274</c:v>
                </c:pt>
                <c:pt idx="766">
                  <c:v>798.52327976967274</c:v>
                </c:pt>
                <c:pt idx="767">
                  <c:v>798.52327976967274</c:v>
                </c:pt>
                <c:pt idx="768">
                  <c:v>798.52327976967274</c:v>
                </c:pt>
                <c:pt idx="769">
                  <c:v>798.52327976967274</c:v>
                </c:pt>
                <c:pt idx="770">
                  <c:v>798.52327976967274</c:v>
                </c:pt>
                <c:pt idx="771">
                  <c:v>798.52327976967274</c:v>
                </c:pt>
                <c:pt idx="772">
                  <c:v>798.52327976967274</c:v>
                </c:pt>
                <c:pt idx="773">
                  <c:v>798.52327976967274</c:v>
                </c:pt>
                <c:pt idx="774">
                  <c:v>798.52327976967274</c:v>
                </c:pt>
                <c:pt idx="775">
                  <c:v>798.52327976967274</c:v>
                </c:pt>
                <c:pt idx="776">
                  <c:v>798.52327976967274</c:v>
                </c:pt>
                <c:pt idx="777">
                  <c:v>798.52327976967274</c:v>
                </c:pt>
                <c:pt idx="778">
                  <c:v>798.52327976967274</c:v>
                </c:pt>
                <c:pt idx="779">
                  <c:v>798.52327976967274</c:v>
                </c:pt>
                <c:pt idx="780">
                  <c:v>798.52327976967274</c:v>
                </c:pt>
                <c:pt idx="781">
                  <c:v>798.52327976967274</c:v>
                </c:pt>
                <c:pt idx="782">
                  <c:v>798.52327976967274</c:v>
                </c:pt>
                <c:pt idx="783">
                  <c:v>798.52327976967274</c:v>
                </c:pt>
                <c:pt idx="784">
                  <c:v>798.52327976967274</c:v>
                </c:pt>
                <c:pt idx="785">
                  <c:v>798.52327976967274</c:v>
                </c:pt>
                <c:pt idx="786">
                  <c:v>798.52327976967274</c:v>
                </c:pt>
                <c:pt idx="787">
                  <c:v>798.52327976967274</c:v>
                </c:pt>
                <c:pt idx="788">
                  <c:v>798.52327976967274</c:v>
                </c:pt>
                <c:pt idx="789">
                  <c:v>798.52327976967274</c:v>
                </c:pt>
                <c:pt idx="790">
                  <c:v>798.52327976967274</c:v>
                </c:pt>
                <c:pt idx="791">
                  <c:v>798.52327976967274</c:v>
                </c:pt>
                <c:pt idx="792">
                  <c:v>798.52327976967274</c:v>
                </c:pt>
                <c:pt idx="793">
                  <c:v>798.52327976967274</c:v>
                </c:pt>
                <c:pt idx="794">
                  <c:v>798.52327976967274</c:v>
                </c:pt>
                <c:pt idx="795">
                  <c:v>798.52327976967274</c:v>
                </c:pt>
                <c:pt idx="796">
                  <c:v>798.52327976967274</c:v>
                </c:pt>
                <c:pt idx="797">
                  <c:v>798.52327976967274</c:v>
                </c:pt>
                <c:pt idx="798">
                  <c:v>798.52327976967274</c:v>
                </c:pt>
                <c:pt idx="799">
                  <c:v>798.52327976967274</c:v>
                </c:pt>
                <c:pt idx="800">
                  <c:v>798.52327976967274</c:v>
                </c:pt>
                <c:pt idx="801">
                  <c:v>798.52327976967274</c:v>
                </c:pt>
                <c:pt idx="802">
                  <c:v>798.52327976967274</c:v>
                </c:pt>
                <c:pt idx="803">
                  <c:v>798.52327976967274</c:v>
                </c:pt>
                <c:pt idx="804">
                  <c:v>798.52327976967274</c:v>
                </c:pt>
                <c:pt idx="805">
                  <c:v>798.52327976967274</c:v>
                </c:pt>
                <c:pt idx="806">
                  <c:v>798.52327976967274</c:v>
                </c:pt>
                <c:pt idx="807">
                  <c:v>798.52327976967274</c:v>
                </c:pt>
                <c:pt idx="808">
                  <c:v>798.52327976967274</c:v>
                </c:pt>
                <c:pt idx="809">
                  <c:v>798.52327976967274</c:v>
                </c:pt>
                <c:pt idx="810">
                  <c:v>798.52327976967274</c:v>
                </c:pt>
                <c:pt idx="811">
                  <c:v>798.52327976967274</c:v>
                </c:pt>
                <c:pt idx="812">
                  <c:v>798.52327976967274</c:v>
                </c:pt>
                <c:pt idx="813">
                  <c:v>798.52327976967274</c:v>
                </c:pt>
                <c:pt idx="814">
                  <c:v>798.52327976967274</c:v>
                </c:pt>
                <c:pt idx="815">
                  <c:v>798.52327976967274</c:v>
                </c:pt>
                <c:pt idx="816">
                  <c:v>798.52327976967274</c:v>
                </c:pt>
                <c:pt idx="817">
                  <c:v>798.52327976967274</c:v>
                </c:pt>
                <c:pt idx="818">
                  <c:v>798.52327976967274</c:v>
                </c:pt>
                <c:pt idx="819">
                  <c:v>798.52327976967274</c:v>
                </c:pt>
                <c:pt idx="820">
                  <c:v>798.52327976967274</c:v>
                </c:pt>
                <c:pt idx="821">
                  <c:v>798.52327976967274</c:v>
                </c:pt>
                <c:pt idx="822">
                  <c:v>798.52327976967274</c:v>
                </c:pt>
                <c:pt idx="823">
                  <c:v>798.52327976967274</c:v>
                </c:pt>
                <c:pt idx="824">
                  <c:v>798.52327976967274</c:v>
                </c:pt>
                <c:pt idx="825">
                  <c:v>798.52327976967274</c:v>
                </c:pt>
                <c:pt idx="826">
                  <c:v>798.52327976967274</c:v>
                </c:pt>
                <c:pt idx="827">
                  <c:v>798.52327976967274</c:v>
                </c:pt>
                <c:pt idx="828">
                  <c:v>798.52327976967274</c:v>
                </c:pt>
                <c:pt idx="829">
                  <c:v>798.52327976967274</c:v>
                </c:pt>
                <c:pt idx="830">
                  <c:v>798.52327976967274</c:v>
                </c:pt>
                <c:pt idx="831">
                  <c:v>798.52327976967274</c:v>
                </c:pt>
                <c:pt idx="832">
                  <c:v>798.52327976967274</c:v>
                </c:pt>
                <c:pt idx="833">
                  <c:v>798.52327976967274</c:v>
                </c:pt>
                <c:pt idx="834">
                  <c:v>798.52327976967274</c:v>
                </c:pt>
                <c:pt idx="835">
                  <c:v>798.52327976967274</c:v>
                </c:pt>
                <c:pt idx="836">
                  <c:v>798.52327976967274</c:v>
                </c:pt>
                <c:pt idx="837">
                  <c:v>798.52327976967274</c:v>
                </c:pt>
                <c:pt idx="838">
                  <c:v>798.52327976967274</c:v>
                </c:pt>
                <c:pt idx="839">
                  <c:v>798.52327976967274</c:v>
                </c:pt>
                <c:pt idx="840">
                  <c:v>798.52327976967274</c:v>
                </c:pt>
                <c:pt idx="841">
                  <c:v>798.52327976967274</c:v>
                </c:pt>
                <c:pt idx="842">
                  <c:v>798.52327976967274</c:v>
                </c:pt>
                <c:pt idx="843">
                  <c:v>798.52327976967274</c:v>
                </c:pt>
                <c:pt idx="844">
                  <c:v>798.52327976967274</c:v>
                </c:pt>
                <c:pt idx="845">
                  <c:v>798.52327976967274</c:v>
                </c:pt>
                <c:pt idx="846">
                  <c:v>798.52327976967274</c:v>
                </c:pt>
                <c:pt idx="847">
                  <c:v>798.52327976967274</c:v>
                </c:pt>
                <c:pt idx="848">
                  <c:v>798.52327976967274</c:v>
                </c:pt>
                <c:pt idx="849">
                  <c:v>798.52327976967274</c:v>
                </c:pt>
                <c:pt idx="850">
                  <c:v>798.52327976967274</c:v>
                </c:pt>
                <c:pt idx="851">
                  <c:v>798.52327976967274</c:v>
                </c:pt>
                <c:pt idx="852">
                  <c:v>798.52327976967274</c:v>
                </c:pt>
                <c:pt idx="853">
                  <c:v>798.52327976967274</c:v>
                </c:pt>
                <c:pt idx="854">
                  <c:v>798.52327976967274</c:v>
                </c:pt>
                <c:pt idx="855">
                  <c:v>798.52327976967274</c:v>
                </c:pt>
                <c:pt idx="856">
                  <c:v>798.52327976967274</c:v>
                </c:pt>
                <c:pt idx="857">
                  <c:v>798.52327976967274</c:v>
                </c:pt>
                <c:pt idx="858">
                  <c:v>798.52327976967274</c:v>
                </c:pt>
                <c:pt idx="859">
                  <c:v>798.52327976967274</c:v>
                </c:pt>
                <c:pt idx="860">
                  <c:v>798.52327976967274</c:v>
                </c:pt>
                <c:pt idx="861">
                  <c:v>798.52327976967274</c:v>
                </c:pt>
                <c:pt idx="862">
                  <c:v>798.52327976967274</c:v>
                </c:pt>
                <c:pt idx="863">
                  <c:v>798.52327976967274</c:v>
                </c:pt>
                <c:pt idx="864">
                  <c:v>798.52327976967274</c:v>
                </c:pt>
                <c:pt idx="865">
                  <c:v>798.52327976967274</c:v>
                </c:pt>
                <c:pt idx="866">
                  <c:v>798.52327976967274</c:v>
                </c:pt>
                <c:pt idx="867">
                  <c:v>798.52327976967274</c:v>
                </c:pt>
                <c:pt idx="868">
                  <c:v>798.52327976967274</c:v>
                </c:pt>
                <c:pt idx="869">
                  <c:v>798.52327976967274</c:v>
                </c:pt>
                <c:pt idx="870">
                  <c:v>798.52327976967274</c:v>
                </c:pt>
                <c:pt idx="871">
                  <c:v>798.52327976967274</c:v>
                </c:pt>
                <c:pt idx="872">
                  <c:v>798.52327976967274</c:v>
                </c:pt>
                <c:pt idx="873">
                  <c:v>798.52327976967274</c:v>
                </c:pt>
                <c:pt idx="874">
                  <c:v>798.52327976967274</c:v>
                </c:pt>
                <c:pt idx="875">
                  <c:v>798.52327976967274</c:v>
                </c:pt>
                <c:pt idx="876">
                  <c:v>798.52327976967274</c:v>
                </c:pt>
                <c:pt idx="877">
                  <c:v>798.52327976967274</c:v>
                </c:pt>
                <c:pt idx="878">
                  <c:v>798.52327976967274</c:v>
                </c:pt>
                <c:pt idx="879">
                  <c:v>798.52327976967274</c:v>
                </c:pt>
                <c:pt idx="880">
                  <c:v>798.52327976967274</c:v>
                </c:pt>
                <c:pt idx="881">
                  <c:v>798.52327976967274</c:v>
                </c:pt>
                <c:pt idx="882">
                  <c:v>798.52327976967274</c:v>
                </c:pt>
                <c:pt idx="883">
                  <c:v>798.52327976967274</c:v>
                </c:pt>
                <c:pt idx="884">
                  <c:v>798.52327976967274</c:v>
                </c:pt>
                <c:pt idx="885">
                  <c:v>798.52327976967274</c:v>
                </c:pt>
                <c:pt idx="886">
                  <c:v>798.52327976967274</c:v>
                </c:pt>
                <c:pt idx="887">
                  <c:v>798.52327976967274</c:v>
                </c:pt>
                <c:pt idx="888">
                  <c:v>798.52327976967274</c:v>
                </c:pt>
                <c:pt idx="889">
                  <c:v>798.52327976967274</c:v>
                </c:pt>
                <c:pt idx="890">
                  <c:v>798.52327976967274</c:v>
                </c:pt>
                <c:pt idx="891">
                  <c:v>798.52327976967274</c:v>
                </c:pt>
                <c:pt idx="892">
                  <c:v>798.52327976967274</c:v>
                </c:pt>
                <c:pt idx="893">
                  <c:v>798.52327976967274</c:v>
                </c:pt>
                <c:pt idx="894">
                  <c:v>798.52327976967274</c:v>
                </c:pt>
                <c:pt idx="895">
                  <c:v>798.52327976967274</c:v>
                </c:pt>
                <c:pt idx="896">
                  <c:v>798.52327976967274</c:v>
                </c:pt>
                <c:pt idx="897">
                  <c:v>798.52327976967274</c:v>
                </c:pt>
                <c:pt idx="898">
                  <c:v>798.52327976967274</c:v>
                </c:pt>
                <c:pt idx="899">
                  <c:v>798.52327976967274</c:v>
                </c:pt>
                <c:pt idx="900">
                  <c:v>798.52327976967274</c:v>
                </c:pt>
                <c:pt idx="901">
                  <c:v>798.52327976967274</c:v>
                </c:pt>
                <c:pt idx="902">
                  <c:v>798.52327976967274</c:v>
                </c:pt>
                <c:pt idx="903">
                  <c:v>798.52327976967274</c:v>
                </c:pt>
                <c:pt idx="904">
                  <c:v>798.52327976967274</c:v>
                </c:pt>
                <c:pt idx="905">
                  <c:v>798.52327976967274</c:v>
                </c:pt>
                <c:pt idx="906">
                  <c:v>798.52327976967274</c:v>
                </c:pt>
                <c:pt idx="907">
                  <c:v>798.52327976967274</c:v>
                </c:pt>
                <c:pt idx="908">
                  <c:v>798.52327976967274</c:v>
                </c:pt>
                <c:pt idx="909">
                  <c:v>798.52327976967274</c:v>
                </c:pt>
                <c:pt idx="910">
                  <c:v>798.52327976967274</c:v>
                </c:pt>
                <c:pt idx="911">
                  <c:v>798.52327976967274</c:v>
                </c:pt>
                <c:pt idx="912">
                  <c:v>798.52327976967274</c:v>
                </c:pt>
                <c:pt idx="913">
                  <c:v>798.52327976967274</c:v>
                </c:pt>
                <c:pt idx="914">
                  <c:v>798.52327976967274</c:v>
                </c:pt>
                <c:pt idx="915">
                  <c:v>798.52327976967274</c:v>
                </c:pt>
                <c:pt idx="916">
                  <c:v>798.52327976967274</c:v>
                </c:pt>
                <c:pt idx="917">
                  <c:v>798.52327976967274</c:v>
                </c:pt>
                <c:pt idx="918">
                  <c:v>798.52327976967274</c:v>
                </c:pt>
                <c:pt idx="919">
                  <c:v>798.52327976967274</c:v>
                </c:pt>
                <c:pt idx="920">
                  <c:v>798.52327976967274</c:v>
                </c:pt>
                <c:pt idx="921">
                  <c:v>798.52327976967274</c:v>
                </c:pt>
                <c:pt idx="922">
                  <c:v>798.52327976967274</c:v>
                </c:pt>
                <c:pt idx="923">
                  <c:v>798.52327976967274</c:v>
                </c:pt>
                <c:pt idx="924">
                  <c:v>798.52327976967274</c:v>
                </c:pt>
                <c:pt idx="925">
                  <c:v>798.52327976967274</c:v>
                </c:pt>
                <c:pt idx="926">
                  <c:v>798.52327976967274</c:v>
                </c:pt>
                <c:pt idx="927">
                  <c:v>798.52327976967274</c:v>
                </c:pt>
                <c:pt idx="928">
                  <c:v>798.52327976967274</c:v>
                </c:pt>
                <c:pt idx="929">
                  <c:v>798.52327976967274</c:v>
                </c:pt>
                <c:pt idx="930">
                  <c:v>798.52327976967274</c:v>
                </c:pt>
                <c:pt idx="931">
                  <c:v>798.52327976967274</c:v>
                </c:pt>
                <c:pt idx="932">
                  <c:v>798.52327976967274</c:v>
                </c:pt>
                <c:pt idx="933">
                  <c:v>798.52327976967274</c:v>
                </c:pt>
                <c:pt idx="934">
                  <c:v>798.52327976967274</c:v>
                </c:pt>
                <c:pt idx="935">
                  <c:v>798.52327976967274</c:v>
                </c:pt>
                <c:pt idx="936">
                  <c:v>798.52327976967274</c:v>
                </c:pt>
                <c:pt idx="937">
                  <c:v>798.52327976967274</c:v>
                </c:pt>
                <c:pt idx="938">
                  <c:v>798.52327976967274</c:v>
                </c:pt>
                <c:pt idx="939">
                  <c:v>798.52327976967274</c:v>
                </c:pt>
                <c:pt idx="940">
                  <c:v>798.52327976967274</c:v>
                </c:pt>
                <c:pt idx="941">
                  <c:v>798.52327976967274</c:v>
                </c:pt>
                <c:pt idx="942">
                  <c:v>798.52327976967274</c:v>
                </c:pt>
                <c:pt idx="943">
                  <c:v>798.52327976967274</c:v>
                </c:pt>
                <c:pt idx="944">
                  <c:v>798.52327976967274</c:v>
                </c:pt>
                <c:pt idx="945">
                  <c:v>798.52327976967274</c:v>
                </c:pt>
                <c:pt idx="946">
                  <c:v>798.52327976967274</c:v>
                </c:pt>
                <c:pt idx="947">
                  <c:v>798.52327976967274</c:v>
                </c:pt>
                <c:pt idx="948">
                  <c:v>798.52327976967274</c:v>
                </c:pt>
                <c:pt idx="949">
                  <c:v>798.52327976967274</c:v>
                </c:pt>
                <c:pt idx="950">
                  <c:v>798.52327976967274</c:v>
                </c:pt>
                <c:pt idx="951">
                  <c:v>798.52327976967274</c:v>
                </c:pt>
                <c:pt idx="952">
                  <c:v>798.52327976967274</c:v>
                </c:pt>
                <c:pt idx="953">
                  <c:v>798.52327976967274</c:v>
                </c:pt>
                <c:pt idx="954">
                  <c:v>798.52327976967274</c:v>
                </c:pt>
                <c:pt idx="955">
                  <c:v>798.52327976967274</c:v>
                </c:pt>
                <c:pt idx="956">
                  <c:v>798.52327976967274</c:v>
                </c:pt>
                <c:pt idx="957">
                  <c:v>798.52327976967274</c:v>
                </c:pt>
                <c:pt idx="958">
                  <c:v>798.52327976967274</c:v>
                </c:pt>
                <c:pt idx="959">
                  <c:v>798.52327976967274</c:v>
                </c:pt>
                <c:pt idx="960">
                  <c:v>798.52327976967274</c:v>
                </c:pt>
                <c:pt idx="961">
                  <c:v>798.52327976967274</c:v>
                </c:pt>
                <c:pt idx="962">
                  <c:v>798.52327976967274</c:v>
                </c:pt>
                <c:pt idx="963">
                  <c:v>798.52327976967274</c:v>
                </c:pt>
                <c:pt idx="964">
                  <c:v>798.52327976967274</c:v>
                </c:pt>
                <c:pt idx="965">
                  <c:v>798.52327976967274</c:v>
                </c:pt>
                <c:pt idx="966">
                  <c:v>798.52327976967274</c:v>
                </c:pt>
                <c:pt idx="967">
                  <c:v>798.52327976967274</c:v>
                </c:pt>
                <c:pt idx="968">
                  <c:v>798.52327976967274</c:v>
                </c:pt>
                <c:pt idx="969">
                  <c:v>798.52327976967274</c:v>
                </c:pt>
                <c:pt idx="970">
                  <c:v>798.52327976967274</c:v>
                </c:pt>
                <c:pt idx="971">
                  <c:v>798.52327976967274</c:v>
                </c:pt>
                <c:pt idx="972">
                  <c:v>798.52327976967274</c:v>
                </c:pt>
                <c:pt idx="973">
                  <c:v>798.52327976967274</c:v>
                </c:pt>
                <c:pt idx="974">
                  <c:v>798.52327976967274</c:v>
                </c:pt>
                <c:pt idx="975">
                  <c:v>798.52327976967274</c:v>
                </c:pt>
                <c:pt idx="976">
                  <c:v>798.52327976967274</c:v>
                </c:pt>
                <c:pt idx="977">
                  <c:v>798.52327976967274</c:v>
                </c:pt>
                <c:pt idx="978">
                  <c:v>798.52327976967274</c:v>
                </c:pt>
                <c:pt idx="979">
                  <c:v>798.52327976967274</c:v>
                </c:pt>
                <c:pt idx="980">
                  <c:v>798.52327976967274</c:v>
                </c:pt>
                <c:pt idx="981">
                  <c:v>798.52327976967274</c:v>
                </c:pt>
                <c:pt idx="982">
                  <c:v>798.52327976967274</c:v>
                </c:pt>
                <c:pt idx="983">
                  <c:v>798.52327976967274</c:v>
                </c:pt>
                <c:pt idx="984">
                  <c:v>798.52327976967274</c:v>
                </c:pt>
                <c:pt idx="985">
                  <c:v>798.52327976967274</c:v>
                </c:pt>
                <c:pt idx="986">
                  <c:v>798.52327976967274</c:v>
                </c:pt>
                <c:pt idx="987">
                  <c:v>798.52327976967274</c:v>
                </c:pt>
                <c:pt idx="988">
                  <c:v>798.52327976967274</c:v>
                </c:pt>
                <c:pt idx="989">
                  <c:v>798.52327976967274</c:v>
                </c:pt>
                <c:pt idx="990">
                  <c:v>798.52327976967274</c:v>
                </c:pt>
                <c:pt idx="991">
                  <c:v>798.52327976967274</c:v>
                </c:pt>
                <c:pt idx="992">
                  <c:v>798.52327976967274</c:v>
                </c:pt>
                <c:pt idx="993">
                  <c:v>798.52327976967274</c:v>
                </c:pt>
                <c:pt idx="994">
                  <c:v>798.52327976967274</c:v>
                </c:pt>
                <c:pt idx="995">
                  <c:v>798.52327976967274</c:v>
                </c:pt>
                <c:pt idx="996">
                  <c:v>798.52327976967274</c:v>
                </c:pt>
                <c:pt idx="997">
                  <c:v>798.52327976967274</c:v>
                </c:pt>
                <c:pt idx="998">
                  <c:v>798.52327976967274</c:v>
                </c:pt>
                <c:pt idx="999">
                  <c:v>798.52327976967274</c:v>
                </c:pt>
                <c:pt idx="1000">
                  <c:v>798.52327976967274</c:v>
                </c:pt>
              </c:numCache>
            </c:numRef>
          </c:xVal>
          <c:yVal>
            <c:numRef>
              <c:f>Calculs!$AE$4:$AE$1004</c:f>
              <c:numCache>
                <c:formatCode>0</c:formatCode>
                <c:ptCount val="1001"/>
                <c:pt idx="0">
                  <c:v>564.13737529499281</c:v>
                </c:pt>
                <c:pt idx="1">
                  <c:v>565.62132705551073</c:v>
                </c:pt>
                <c:pt idx="2">
                  <c:v>567.10448213268512</c:v>
                </c:pt>
                <c:pt idx="3">
                  <c:v>568.58776057093303</c:v>
                </c:pt>
                <c:pt idx="4">
                  <c:v>570.0713026856597</c:v>
                </c:pt>
                <c:pt idx="5">
                  <c:v>571.55501358673837</c:v>
                </c:pt>
                <c:pt idx="6">
                  <c:v>573.03888329638869</c:v>
                </c:pt>
                <c:pt idx="7">
                  <c:v>574.52294422345585</c:v>
                </c:pt>
                <c:pt idx="8">
                  <c:v>576.00722871434323</c:v>
                </c:pt>
                <c:pt idx="9">
                  <c:v>577.49176905330819</c:v>
                </c:pt>
                <c:pt idx="10">
                  <c:v>578.97659746275178</c:v>
                </c:pt>
                <c:pt idx="11">
                  <c:v>580.46174610350306</c:v>
                </c:pt>
                <c:pt idx="12">
                  <c:v>581.94724707509761</c:v>
                </c:pt>
                <c:pt idx="13">
                  <c:v>583.43312199594675</c:v>
                </c:pt>
                <c:pt idx="14">
                  <c:v>584.91937755688366</c:v>
                </c:pt>
                <c:pt idx="15">
                  <c:v>586.40601596952115</c:v>
                </c:pt>
                <c:pt idx="16">
                  <c:v>587.89303944109815</c:v>
                </c:pt>
                <c:pt idx="17">
                  <c:v>589.38045017448667</c:v>
                </c:pt>
                <c:pt idx="18">
                  <c:v>590.86825036819801</c:v>
                </c:pt>
                <c:pt idx="19">
                  <c:v>592.3564422163895</c:v>
                </c:pt>
                <c:pt idx="20">
                  <c:v>593.84502790887109</c:v>
                </c:pt>
                <c:pt idx="21">
                  <c:v>595.33400963111148</c:v>
                </c:pt>
                <c:pt idx="22">
                  <c:v>596.82338956424485</c:v>
                </c:pt>
                <c:pt idx="23">
                  <c:v>598.31316988507717</c:v>
                </c:pt>
                <c:pt idx="24">
                  <c:v>599.80335276609276</c:v>
                </c:pt>
                <c:pt idx="25">
                  <c:v>601.29394037546035</c:v>
                </c:pt>
                <c:pt idx="26">
                  <c:v>602.78493487703963</c:v>
                </c:pt>
                <c:pt idx="27">
                  <c:v>604.27633843038757</c:v>
                </c:pt>
                <c:pt idx="28">
                  <c:v>605.76815319076456</c:v>
                </c:pt>
                <c:pt idx="29">
                  <c:v>607.26038024103491</c:v>
                </c:pt>
                <c:pt idx="30">
                  <c:v>608.75301532068249</c:v>
                </c:pt>
                <c:pt idx="31">
                  <c:v>610.24604990407727</c:v>
                </c:pt>
                <c:pt idx="32">
                  <c:v>611.73947548161823</c:v>
                </c:pt>
                <c:pt idx="33">
                  <c:v>613.23328355972558</c:v>
                </c:pt>
                <c:pt idx="34">
                  <c:v>614.72746566083242</c:v>
                </c:pt>
                <c:pt idx="35">
                  <c:v>616.22201332337602</c:v>
                </c:pt>
                <c:pt idx="36">
                  <c:v>617.71691810178868</c:v>
                </c:pt>
                <c:pt idx="37">
                  <c:v>619.21217156648845</c:v>
                </c:pt>
                <c:pt idx="38">
                  <c:v>620.70776530386911</c:v>
                </c:pt>
                <c:pt idx="39">
                  <c:v>622.20369091629016</c:v>
                </c:pt>
                <c:pt idx="40">
                  <c:v>623.69994002206613</c:v>
                </c:pt>
                <c:pt idx="41">
                  <c:v>625.19650425545569</c:v>
                </c:pt>
                <c:pt idx="42">
                  <c:v>626.69337526665038</c:v>
                </c:pt>
                <c:pt idx="43">
                  <c:v>628.19054472176288</c:v>
                </c:pt>
                <c:pt idx="44">
                  <c:v>629.68800430281533</c:v>
                </c:pt>
                <c:pt idx="45">
                  <c:v>631.1857457077266</c:v>
                </c:pt>
                <c:pt idx="46">
                  <c:v>632.68376065029963</c:v>
                </c:pt>
                <c:pt idx="47">
                  <c:v>634.18204086020876</c:v>
                </c:pt>
                <c:pt idx="48">
                  <c:v>635.68057808298602</c:v>
                </c:pt>
                <c:pt idx="49">
                  <c:v>637.17936408000742</c:v>
                </c:pt>
                <c:pt idx="50">
                  <c:v>638.67839062847895</c:v>
                </c:pt>
                <c:pt idx="51">
                  <c:v>640.17764952142227</c:v>
                </c:pt>
                <c:pt idx="52">
                  <c:v>641.67713072980087</c:v>
                </c:pt>
                <c:pt idx="53">
                  <c:v>643.17682056799856</c:v>
                </c:pt>
                <c:pt idx="54">
                  <c:v>644.67670353884375</c:v>
                </c:pt>
                <c:pt idx="55">
                  <c:v>646.17676417528185</c:v>
                </c:pt>
                <c:pt idx="56">
                  <c:v>647.67698704036434</c:v>
                </c:pt>
                <c:pt idx="57">
                  <c:v>649.17735672723575</c:v>
                </c:pt>
                <c:pt idx="58">
                  <c:v>650.67785785912019</c:v>
                </c:pt>
                <c:pt idx="59">
                  <c:v>652.17847508930606</c:v>
                </c:pt>
                <c:pt idx="60">
                  <c:v>653.67919310113007</c:v>
                </c:pt>
                <c:pt idx="61">
                  <c:v>655.17999660795977</c:v>
                </c:pt>
                <c:pt idx="62">
                  <c:v>656.68087035317512</c:v>
                </c:pt>
                <c:pt idx="63">
                  <c:v>658.18179911014863</c:v>
                </c:pt>
                <c:pt idx="64">
                  <c:v>659.68276768222495</c:v>
                </c:pt>
                <c:pt idx="65">
                  <c:v>661.18376090269851</c:v>
                </c:pt>
                <c:pt idx="66">
                  <c:v>662.68476363479078</c:v>
                </c:pt>
                <c:pt idx="67">
                  <c:v>664.18576077162595</c:v>
                </c:pt>
                <c:pt idx="68">
                  <c:v>665.68673723620566</c:v>
                </c:pt>
                <c:pt idx="69">
                  <c:v>667.18767798138299</c:v>
                </c:pt>
                <c:pt idx="70">
                  <c:v>668.68850754067932</c:v>
                </c:pt>
                <c:pt idx="71">
                  <c:v>670.189064242516</c:v>
                </c:pt>
                <c:pt idx="72">
                  <c:v>671.68916083812019</c:v>
                </c:pt>
                <c:pt idx="73">
                  <c:v>673.18861046857023</c:v>
                </c:pt>
                <c:pt idx="74">
                  <c:v>674.68722666978056</c:v>
                </c:pt>
                <c:pt idx="75">
                  <c:v>676.18482337729847</c:v>
                </c:pt>
                <c:pt idx="76">
                  <c:v>677.68121493091405</c:v>
                </c:pt>
                <c:pt idx="77">
                  <c:v>679.17621607908438</c:v>
                </c:pt>
                <c:pt idx="78">
                  <c:v>680.66964198317305</c:v>
                </c:pt>
                <c:pt idx="79">
                  <c:v>682.16130822150649</c:v>
                </c:pt>
                <c:pt idx="80">
                  <c:v>683.65107118665389</c:v>
                </c:pt>
                <c:pt idx="81">
                  <c:v>685.13883809135041</c:v>
                </c:pt>
                <c:pt idx="82">
                  <c:v>686.62452645719748</c:v>
                </c:pt>
                <c:pt idx="83">
                  <c:v>688.10805399277194</c:v>
                </c:pt>
                <c:pt idx="84">
                  <c:v>689.58933859368005</c:v>
                </c:pt>
                <c:pt idx="85">
                  <c:v>691.06829834257985</c:v>
                </c:pt>
                <c:pt idx="86">
                  <c:v>692.54484899648116</c:v>
                </c:pt>
                <c:pt idx="87">
                  <c:v>694.01889813013042</c:v>
                </c:pt>
                <c:pt idx="88">
                  <c:v>695.49035805143433</c:v>
                </c:pt>
                <c:pt idx="89">
                  <c:v>696.95919318041217</c:v>
                </c:pt>
                <c:pt idx="90">
                  <c:v>698.42540954005472</c:v>
                </c:pt>
                <c:pt idx="91">
                  <c:v>699.88901312763926</c:v>
                </c:pt>
                <c:pt idx="92">
                  <c:v>701.350009914873</c:v>
                </c:pt>
                <c:pt idx="93">
                  <c:v>702.80840584803593</c:v>
                </c:pt>
                <c:pt idx="94">
                  <c:v>704.26420684812251</c:v>
                </c:pt>
                <c:pt idx="95">
                  <c:v>705.71741881098228</c:v>
                </c:pt>
                <c:pt idx="96">
                  <c:v>707.1680476074597</c:v>
                </c:pt>
                <c:pt idx="97">
                  <c:v>708.61609908353273</c:v>
                </c:pt>
                <c:pt idx="98">
                  <c:v>710.06157906045064</c:v>
                </c:pt>
                <c:pt idx="99">
                  <c:v>711.50449333487086</c:v>
                </c:pt>
                <c:pt idx="100">
                  <c:v>712.94484767899473</c:v>
                </c:pt>
                <c:pt idx="101">
                  <c:v>714.38264784070259</c:v>
                </c:pt>
                <c:pt idx="102">
                  <c:v>715.81789954368742</c:v>
                </c:pt>
                <c:pt idx="103">
                  <c:v>717.25060848758801</c:v>
                </c:pt>
                <c:pt idx="104">
                  <c:v>718.68078034812106</c:v>
                </c:pt>
                <c:pt idx="105">
                  <c:v>720.10842077721236</c:v>
                </c:pt>
                <c:pt idx="106">
                  <c:v>721.53353540312696</c:v>
                </c:pt>
                <c:pt idx="107">
                  <c:v>722.95612983059868</c:v>
                </c:pt>
                <c:pt idx="108">
                  <c:v>724.37620964095834</c:v>
                </c:pt>
                <c:pt idx="109">
                  <c:v>725.79378039226151</c:v>
                </c:pt>
                <c:pt idx="110">
                  <c:v>727.20884761941522</c:v>
                </c:pt>
                <c:pt idx="111">
                  <c:v>728.62141683430377</c:v>
                </c:pt>
                <c:pt idx="112">
                  <c:v>730.03149352591356</c:v>
                </c:pt>
                <c:pt idx="113">
                  <c:v>731.43908316045724</c:v>
                </c:pt>
                <c:pt idx="114">
                  <c:v>732.84419118149719</c:v>
                </c:pt>
                <c:pt idx="115">
                  <c:v>734.24682301006749</c:v>
                </c:pt>
                <c:pt idx="116">
                  <c:v>735.64698404479589</c:v>
                </c:pt>
                <c:pt idx="117">
                  <c:v>737.04467966202446</c:v>
                </c:pt>
                <c:pt idx="118">
                  <c:v>738.4399152159292</c:v>
                </c:pt>
                <c:pt idx="119">
                  <c:v>739.8326960386396</c:v>
                </c:pt>
                <c:pt idx="120">
                  <c:v>741.22302744035653</c:v>
                </c:pt>
                <c:pt idx="121">
                  <c:v>742.61091470946997</c:v>
                </c:pt>
                <c:pt idx="122">
                  <c:v>743.99636311267568</c:v>
                </c:pt>
                <c:pt idx="123">
                  <c:v>745.3793778950909</c:v>
                </c:pt>
                <c:pt idx="124">
                  <c:v>746.75996428036967</c:v>
                </c:pt>
                <c:pt idx="125">
                  <c:v>748.13812747081704</c:v>
                </c:pt>
                <c:pt idx="126">
                  <c:v>749.51387264750281</c:v>
                </c:pt>
                <c:pt idx="127">
                  <c:v>750.88720497037411</c:v>
                </c:pt>
                <c:pt idx="128">
                  <c:v>752.25812957836752</c:v>
                </c:pt>
                <c:pt idx="129">
                  <c:v>753.62665158952041</c:v>
                </c:pt>
                <c:pt idx="130">
                  <c:v>754.9927761010814</c:v>
                </c:pt>
                <c:pt idx="131">
                  <c:v>756.35650818962029</c:v>
                </c:pt>
                <c:pt idx="132">
                  <c:v>757.71785291113679</c:v>
                </c:pt>
                <c:pt idx="133">
                  <c:v>759.0768153011694</c:v>
                </c:pt>
                <c:pt idx="134">
                  <c:v>760.43340037490259</c:v>
                </c:pt>
                <c:pt idx="135">
                  <c:v>761.78761312727386</c:v>
                </c:pt>
                <c:pt idx="136">
                  <c:v>763.13945853307973</c:v>
                </c:pt>
                <c:pt idx="137">
                  <c:v>764.48894154708159</c:v>
                </c:pt>
                <c:pt idx="138">
                  <c:v>765.83606710411016</c:v>
                </c:pt>
                <c:pt idx="139">
                  <c:v>767.18084011916972</c:v>
                </c:pt>
                <c:pt idx="140">
                  <c:v>768.52326548754138</c:v>
                </c:pt>
                <c:pt idx="141">
                  <c:v>769.86334808488596</c:v>
                </c:pt>
                <c:pt idx="142">
                  <c:v>771.20109276734581</c:v>
                </c:pt>
                <c:pt idx="143">
                  <c:v>772.53650437164652</c:v>
                </c:pt>
                <c:pt idx="144">
                  <c:v>773.86958771519721</c:v>
                </c:pt>
                <c:pt idx="145">
                  <c:v>775.2003475961908</c:v>
                </c:pt>
                <c:pt idx="146">
                  <c:v>776.52878879370337</c:v>
                </c:pt>
                <c:pt idx="147">
                  <c:v>777.8549160677926</c:v>
                </c:pt>
                <c:pt idx="148">
                  <c:v>779.17873415959639</c:v>
                </c:pt>
                <c:pt idx="149">
                  <c:v>780.50024779142984</c:v>
                </c:pt>
                <c:pt idx="150">
                  <c:v>781.81946166688215</c:v>
                </c:pt>
                <c:pt idx="151">
                  <c:v>783.13638047091274</c:v>
                </c:pt>
                <c:pt idx="152">
                  <c:v>784.45100886994715</c:v>
                </c:pt>
                <c:pt idx="153">
                  <c:v>785.76335151197145</c:v>
                </c:pt>
                <c:pt idx="154">
                  <c:v>787.07341302662678</c:v>
                </c:pt>
                <c:pt idx="155">
                  <c:v>788.38119802530309</c:v>
                </c:pt>
                <c:pt idx="156">
                  <c:v>789.68671110123216</c:v>
                </c:pt>
                <c:pt idx="157">
                  <c:v>790.98995682957991</c:v>
                </c:pt>
                <c:pt idx="158">
                  <c:v>792.2909397675387</c:v>
                </c:pt>
                <c:pt idx="159">
                  <c:v>793.5896644544182</c:v>
                </c:pt>
                <c:pt idx="160">
                  <c:v>794.88613541173629</c:v>
                </c:pt>
                <c:pt idx="161">
                  <c:v>796.18035714330904</c:v>
                </c:pt>
                <c:pt idx="162">
                  <c:v>797.47233413534036</c:v>
                </c:pt>
                <c:pt idx="163">
                  <c:v>798.76207085651106</c:v>
                </c:pt>
                <c:pt idx="164">
                  <c:v>800.04957175806703</c:v>
                </c:pt>
                <c:pt idx="165">
                  <c:v>801.33484127390716</c:v>
                </c:pt>
                <c:pt idx="166">
                  <c:v>802.61788382067039</c:v>
                </c:pt>
                <c:pt idx="167">
                  <c:v>803.89870379782292</c:v>
                </c:pt>
                <c:pt idx="168">
                  <c:v>805.17730558774383</c:v>
                </c:pt>
                <c:pt idx="169">
                  <c:v>806.45369355581101</c:v>
                </c:pt>
                <c:pt idx="170">
                  <c:v>807.72787205048598</c:v>
                </c:pt>
                <c:pt idx="171">
                  <c:v>808.99984540339858</c:v>
                </c:pt>
                <c:pt idx="172">
                  <c:v>810.26961792943086</c:v>
                </c:pt>
                <c:pt idx="173">
                  <c:v>811.53719392680057</c:v>
                </c:pt>
                <c:pt idx="174">
                  <c:v>812.8025776771442</c:v>
                </c:pt>
                <c:pt idx="175">
                  <c:v>814.06577344559901</c:v>
                </c:pt>
                <c:pt idx="176">
                  <c:v>815.32678548088518</c:v>
                </c:pt>
                <c:pt idx="177">
                  <c:v>816.58561801538724</c:v>
                </c:pt>
                <c:pt idx="178">
                  <c:v>817.84227526523455</c:v>
                </c:pt>
                <c:pt idx="179">
                  <c:v>819.09676143038212</c:v>
                </c:pt>
                <c:pt idx="180">
                  <c:v>820.34908069468997</c:v>
                </c:pt>
                <c:pt idx="181">
                  <c:v>821.59923722600286</c:v>
                </c:pt>
                <c:pt idx="182">
                  <c:v>822.84723517622876</c:v>
                </c:pt>
                <c:pt idx="183">
                  <c:v>824.09307868141741</c:v>
                </c:pt>
                <c:pt idx="184">
                  <c:v>825.33677186183809</c:v>
                </c:pt>
                <c:pt idx="185">
                  <c:v>826.57831882205699</c:v>
                </c:pt>
                <c:pt idx="186">
                  <c:v>827.81772365101415</c:v>
                </c:pt>
                <c:pt idx="187">
                  <c:v>829.05499042209976</c:v>
                </c:pt>
                <c:pt idx="188">
                  <c:v>830.29012319323022</c:v>
                </c:pt>
                <c:pt idx="189">
                  <c:v>831.52312600692335</c:v>
                </c:pt>
                <c:pt idx="190">
                  <c:v>832.75400289037361</c:v>
                </c:pt>
                <c:pt idx="191">
                  <c:v>833.98275785552653</c:v>
                </c:pt>
                <c:pt idx="192">
                  <c:v>835.2093948991527</c:v>
                </c:pt>
                <c:pt idx="193">
                  <c:v>836.43391800292147</c:v>
                </c:pt>
                <c:pt idx="194">
                  <c:v>837.65633113347405</c:v>
                </c:pt>
                <c:pt idx="195">
                  <c:v>838.87663824249614</c:v>
                </c:pt>
                <c:pt idx="196">
                  <c:v>840.09484326679035</c:v>
                </c:pt>
                <c:pt idx="197">
                  <c:v>841.31095012834783</c:v>
                </c:pt>
                <c:pt idx="198">
                  <c:v>842.52496273441966</c:v>
                </c:pt>
                <c:pt idx="199">
                  <c:v>843.73688497758781</c:v>
                </c:pt>
                <c:pt idx="200">
                  <c:v>844.9467207358357</c:v>
                </c:pt>
                <c:pt idx="201">
                  <c:v>856.93062090238777</c:v>
                </c:pt>
                <c:pt idx="202">
                  <c:v>868.70835587486988</c:v>
                </c:pt>
                <c:pt idx="203">
                  <c:v>880.28366379649526</c:v>
                </c:pt>
                <c:pt idx="204">
                  <c:v>891.66014579811167</c:v>
                </c:pt>
                <c:pt idx="205">
                  <c:v>902.8412723445208</c:v>
                </c:pt>
                <c:pt idx="206">
                  <c:v>913.83038920867182</c:v>
                </c:pt>
                <c:pt idx="207">
                  <c:v>924.63072309961262</c:v>
                </c:pt>
                <c:pt idx="208">
                  <c:v>935.245386967998</c:v>
                </c:pt>
                <c:pt idx="209">
                  <c:v>945.67738501105578</c:v>
                </c:pt>
                <c:pt idx="210">
                  <c:v>955.92961739718885</c:v>
                </c:pt>
                <c:pt idx="211">
                  <c:v>966.00488472881977</c:v>
                </c:pt>
                <c:pt idx="212">
                  <c:v>975.90589226065129</c:v>
                </c:pt>
                <c:pt idx="213">
                  <c:v>985.63525388921096</c:v>
                </c:pt>
                <c:pt idx="214">
                  <c:v>995.19549592835187</c:v>
                </c:pt>
                <c:pt idx="215">
                  <c:v>1004.5890606842886</c:v>
                </c:pt>
                <c:pt idx="216">
                  <c:v>1013.8183098427498</c:v>
                </c:pt>
                <c:pt idx="217">
                  <c:v>1022.8855276799097</c:v>
                </c:pt>
                <c:pt idx="218">
                  <c:v>1031.79292410792</c:v>
                </c:pt>
                <c:pt idx="219">
                  <c:v>1040.5426375650948</c:v>
                </c:pt>
                <c:pt idx="220">
                  <c:v>1049.1367377600861</c:v>
                </c:pt>
                <c:pt idx="221">
                  <c:v>1057.5772282787411</c:v>
                </c:pt>
                <c:pt idx="222">
                  <c:v>1065.8660490617265</c:v>
                </c:pt>
                <c:pt idx="223">
                  <c:v>1074.0050787604555</c:v>
                </c:pt>
                <c:pt idx="224">
                  <c:v>1081.9961369783387</c:v>
                </c:pt>
                <c:pt idx="225">
                  <c:v>1089.840986403914</c:v>
                </c:pt>
                <c:pt idx="226">
                  <c:v>1097.5413348419715</c:v>
                </c:pt>
                <c:pt idx="227">
                  <c:v>1105.0988371483882</c:v>
                </c:pt>
                <c:pt idx="228">
                  <c:v>1112.5150970740181</c:v>
                </c:pt>
                <c:pt idx="229">
                  <c:v>1119.7916690226366</c:v>
                </c:pt>
                <c:pt idx="230">
                  <c:v>1126.9300597276188</c:v>
                </c:pt>
                <c:pt idx="231">
                  <c:v>1133.9317298517392</c:v>
                </c:pt>
                <c:pt idx="232">
                  <c:v>1140.7980955142043</c:v>
                </c:pt>
                <c:pt idx="233">
                  <c:v>1147.5305297487755</c:v>
                </c:pt>
                <c:pt idx="234">
                  <c:v>1154.1303638966042</c:v>
                </c:pt>
                <c:pt idx="235">
                  <c:v>1160.5988889371852</c:v>
                </c:pt>
                <c:pt idx="236">
                  <c:v>1166.9373567606251</c:v>
                </c:pt>
                <c:pt idx="237">
                  <c:v>1173.14698138424</c:v>
                </c:pt>
                <c:pt idx="238">
                  <c:v>1179.2289401163173</c:v>
                </c:pt>
                <c:pt idx="239">
                  <c:v>1185.1843746697148</c:v>
                </c:pt>
                <c:pt idx="240">
                  <c:v>1191.0143922278191</c:v>
                </c:pt>
                <c:pt idx="241">
                  <c:v>1196.7200664652446</c:v>
                </c:pt>
                <c:pt idx="242">
                  <c:v>1202.3024385255212</c:v>
                </c:pt>
                <c:pt idx="243">
                  <c:v>1207.7625179579038</c:v>
                </c:pt>
                <c:pt idx="244">
                  <c:v>1213.1012836153154</c:v>
                </c:pt>
                <c:pt idx="245">
                  <c:v>1218.3196845153409</c:v>
                </c:pt>
                <c:pt idx="246">
                  <c:v>1223.4186406660845</c:v>
                </c:pt>
                <c:pt idx="247">
                  <c:v>1228.39904385862</c:v>
                </c:pt>
                <c:pt idx="248">
                  <c:v>1233.2617584276793</c:v>
                </c:pt>
                <c:pt idx="249">
                  <c:v>1238.0076219821506</c:v>
                </c:pt>
                <c:pt idx="250">
                  <c:v>1242.6374461068865</c:v>
                </c:pt>
                <c:pt idx="251">
                  <c:v>1247.1520170372667</c:v>
                </c:pt>
                <c:pt idx="252">
                  <c:v>1251.5520963078955</c:v>
                </c:pt>
                <c:pt idx="253">
                  <c:v>1255.8384213767729</c:v>
                </c:pt>
                <c:pt idx="254">
                  <c:v>1260.0117062262279</c:v>
                </c:pt>
                <c:pt idx="255">
                  <c:v>1264.0726419418681</c:v>
                </c:pt>
                <c:pt idx="256">
                  <c:v>1268.0218972707682</c:v>
                </c:pt>
                <c:pt idx="257">
                  <c:v>1271.8601191600933</c:v>
                </c:pt>
                <c:pt idx="258">
                  <c:v>1275.5879332773325</c:v>
                </c:pt>
                <c:pt idx="259">
                  <c:v>1279.2059445133079</c:v>
                </c:pt>
                <c:pt idx="260">
                  <c:v>1282.7147374691165</c:v>
                </c:pt>
                <c:pt idx="261">
                  <c:v>1286.1148769281622</c:v>
                </c:pt>
                <c:pt idx="262">
                  <c:v>1289.4069083144439</c:v>
                </c:pt>
                <c:pt idx="263">
                  <c:v>1292.5913581382813</c:v>
                </c:pt>
                <c:pt idx="264">
                  <c:v>1295.6687344306813</c:v>
                </c:pt>
                <c:pt idx="265">
                  <c:v>1298.6395271675819</c:v>
                </c:pt>
                <c:pt idx="266">
                  <c:v>1301.5042086852479</c:v>
                </c:pt>
                <c:pt idx="267">
                  <c:v>1304.2632340881428</c:v>
                </c:pt>
                <c:pt idx="268">
                  <c:v>1306.9170416506593</c:v>
                </c:pt>
                <c:pt idx="269">
                  <c:v>1309.4660532141577</c:v>
                </c:pt>
                <c:pt idx="270">
                  <c:v>1311.9106745808358</c:v>
                </c:pt>
                <c:pt idx="271">
                  <c:v>1314.2512959060423</c:v>
                </c:pt>
                <c:pt idx="272">
                  <c:v>1316.4882920907351</c:v>
                </c:pt>
                <c:pt idx="273">
                  <c:v>1318.6220231758848</c:v>
                </c:pt>
                <c:pt idx="274">
                  <c:v>1320.6528347407309</c:v>
                </c:pt>
                <c:pt idx="275">
                  <c:v>1322.5810583068996</c:v>
                </c:pt>
                <c:pt idx="276">
                  <c:v>1324.4070117504982</c:v>
                </c:pt>
                <c:pt idx="277">
                  <c:v>1326.1309997243964</c:v>
                </c:pt>
                <c:pt idx="278">
                  <c:v>1327.7533140929902</c:v>
                </c:pt>
                <c:pt idx="279">
                  <c:v>1329.2742343818056</c:v>
                </c:pt>
                <c:pt idx="280">
                  <c:v>1330.6940282443306</c:v>
                </c:pt>
                <c:pt idx="281">
                  <c:v>1332.0129519484578</c:v>
                </c:pt>
                <c:pt idx="282">
                  <c:v>1333.2312508848588</c:v>
                </c:pt>
                <c:pt idx="283">
                  <c:v>1334.3491600994785</c:v>
                </c:pt>
                <c:pt idx="284">
                  <c:v>1335.3669048521378</c:v>
                </c:pt>
                <c:pt idx="285">
                  <c:v>1336.2847012029281</c:v>
                </c:pt>
                <c:pt idx="286">
                  <c:v>1337.1027566276825</c:v>
                </c:pt>
                <c:pt idx="287">
                  <c:v>1337.8212706633035</c:v>
                </c:pt>
                <c:pt idx="288">
                  <c:v>1338.4404355831018</c:v>
                </c:pt>
                <c:pt idx="289">
                  <c:v>1338.9604371015889</c:v>
                </c:pt>
                <c:pt idx="290">
                  <c:v>1339.3814551073554</c:v>
                </c:pt>
                <c:pt idx="291">
                  <c:v>1339.7036644217997</c:v>
                </c:pt>
                <c:pt idx="292">
                  <c:v>1339.9272355805745</c:v>
                </c:pt>
                <c:pt idx="293">
                  <c:v>1340.0523356337403</c:v>
                </c:pt>
                <c:pt idx="294">
                  <c:v>1340.0791289597937</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118.02430429137395</c:v>
                </c:pt>
              </c:numCache>
            </c:numRef>
          </c:xVal>
          <c:yVal>
            <c:numRef>
              <c:f>Trajecto!$C$158</c:f>
              <c:numCache>
                <c:formatCode>0</c:formatCode>
                <c:ptCount val="1"/>
                <c:pt idx="0">
                  <c:v>670.03956447989685</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688.91485364936693</c:v>
                </c:pt>
              </c:numCache>
            </c:numRef>
          </c:xVal>
          <c:yVal>
            <c:numRef>
              <c:f>Trajecto!$C$159</c:f>
              <c:numCache>
                <c:formatCode>0</c:formatCode>
                <c:ptCount val="1"/>
                <c:pt idx="0">
                  <c:v>670.02616781687016</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{7FC0128F-0D6B-4B76-BD0D-2938F111D12B}</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469.6980014087552</c:v>
                </c:pt>
                <c:pt idx="1">
                  <c:v>492.6980014087552</c:v>
                </c:pt>
                <c:pt idx="2">
                  <c:v>492.6980014087552</c:v>
                </c:pt>
                <c:pt idx="3">
                  <c:v>469.6980014087552</c:v>
                </c:pt>
                <c:pt idx="4">
                  <c:v>492.6980014087552</c:v>
                </c:pt>
                <c:pt idx="5">
                  <c:v>492.6980014087552</c:v>
                </c:pt>
                <c:pt idx="6">
                  <c:v>477.6980014087552</c:v>
                </c:pt>
                <c:pt idx="7">
                  <c:v>477.6980014087552</c:v>
                </c:pt>
                <c:pt idx="8">
                  <c:v>492.6980014087552</c:v>
                </c:pt>
                <c:pt idx="9">
                  <c:v>477.6980014087552</c:v>
                </c:pt>
                <c:pt idx="10">
                  <c:v>477.29800140875523</c:v>
                </c:pt>
                <c:pt idx="11">
                  <c:v>476.49800140875521</c:v>
                </c:pt>
                <c:pt idx="12">
                  <c:v>475.6980014087552</c:v>
                </c:pt>
                <c:pt idx="13">
                  <c:v>474.6980014087552</c:v>
                </c:pt>
                <c:pt idx="14">
                  <c:v>473.49800140875521</c:v>
                </c:pt>
                <c:pt idx="15">
                  <c:v>469.6980014087552</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469.6980014087552</c:v>
                </c:pt>
                <c:pt idx="1">
                  <c:v>446.6980014087552</c:v>
                </c:pt>
                <c:pt idx="2">
                  <c:v>446.6980014087552</c:v>
                </c:pt>
                <c:pt idx="3">
                  <c:v>469.6980014087552</c:v>
                </c:pt>
                <c:pt idx="4">
                  <c:v>446.6980014087552</c:v>
                </c:pt>
                <c:pt idx="5">
                  <c:v>446.6980014087552</c:v>
                </c:pt>
                <c:pt idx="6">
                  <c:v>461.6980014087552</c:v>
                </c:pt>
                <c:pt idx="7">
                  <c:v>461.6980014087552</c:v>
                </c:pt>
                <c:pt idx="8">
                  <c:v>446.6980014087552</c:v>
                </c:pt>
                <c:pt idx="9">
                  <c:v>461.6980014087552</c:v>
                </c:pt>
                <c:pt idx="10">
                  <c:v>462.09800140875518</c:v>
                </c:pt>
                <c:pt idx="11">
                  <c:v>462.89800140875519</c:v>
                </c:pt>
                <c:pt idx="12">
                  <c:v>463.6980014087552</c:v>
                </c:pt>
                <c:pt idx="13">
                  <c:v>464.6980014087552</c:v>
                </c:pt>
                <c:pt idx="14">
                  <c:v>465.89800140875519</c:v>
                </c:pt>
                <c:pt idx="15">
                  <c:v>469.6980014087552</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{7B469743-3083-434F-9DB7-107713EB68D8}</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469.6980014087552</c:v>
                </c:pt>
                <c:pt idx="1">
                  <c:v>469.6980014087552</c:v>
                </c:pt>
                <c:pt idx="2">
                  <c:v>479.6980014087552</c:v>
                </c:pt>
                <c:pt idx="3">
                  <c:v>469.6980014087552</c:v>
                </c:pt>
                <c:pt idx="4">
                  <c:v>479.6980014087552</c:v>
                </c:pt>
                <c:pt idx="5">
                  <c:v>482.6980014087552</c:v>
                </c:pt>
                <c:pt idx="6">
                  <c:v>486.6980014087552</c:v>
                </c:pt>
                <c:pt idx="7">
                  <c:v>489.6980014087552</c:v>
                </c:pt>
                <c:pt idx="8">
                  <c:v>494.6980014087552</c:v>
                </c:pt>
                <c:pt idx="9">
                  <c:v>499.6980014087552</c:v>
                </c:pt>
                <c:pt idx="10">
                  <c:v>505.6980014087552</c:v>
                </c:pt>
                <c:pt idx="11">
                  <c:v>517.6980014087552</c:v>
                </c:pt>
                <c:pt idx="12">
                  <c:v>531.6980014087552</c:v>
                </c:pt>
                <c:pt idx="13">
                  <c:v>506.6980014087552</c:v>
                </c:pt>
                <c:pt idx="14">
                  <c:v>499.6980014087552</c:v>
                </c:pt>
                <c:pt idx="15">
                  <c:v>484.6980014087552</c:v>
                </c:pt>
                <c:pt idx="16">
                  <c:v>469.6980014087552</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469.6980014087552</c:v>
                </c:pt>
                <c:pt idx="1">
                  <c:v>469.6980014087552</c:v>
                </c:pt>
                <c:pt idx="2">
                  <c:v>459.6980014087552</c:v>
                </c:pt>
                <c:pt idx="3">
                  <c:v>469.6980014087552</c:v>
                </c:pt>
                <c:pt idx="4">
                  <c:v>459.6980014087552</c:v>
                </c:pt>
                <c:pt idx="5">
                  <c:v>456.6980014087552</c:v>
                </c:pt>
                <c:pt idx="6">
                  <c:v>452.6980014087552</c:v>
                </c:pt>
                <c:pt idx="7">
                  <c:v>449.6980014087552</c:v>
                </c:pt>
                <c:pt idx="8">
                  <c:v>444.6980014087552</c:v>
                </c:pt>
                <c:pt idx="9">
                  <c:v>439.6980014087552</c:v>
                </c:pt>
                <c:pt idx="10">
                  <c:v>433.6980014087552</c:v>
                </c:pt>
                <c:pt idx="11">
                  <c:v>421.6980014087552</c:v>
                </c:pt>
                <c:pt idx="12">
                  <c:v>407.6980014087552</c:v>
                </c:pt>
                <c:pt idx="13">
                  <c:v>432.6980014087552</c:v>
                </c:pt>
                <c:pt idx="14">
                  <c:v>439.6980014087552</c:v>
                </c:pt>
                <c:pt idx="15">
                  <c:v>454.6980014087552</c:v>
                </c:pt>
                <c:pt idx="16">
                  <c:v>469.6980014087552</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469.6980014087552</c:v>
                </c:pt>
                <c:pt idx="1">
                  <c:v>486.6980014087552</c:v>
                </c:pt>
                <c:pt idx="2">
                  <c:v>480.6980014087552</c:v>
                </c:pt>
                <c:pt idx="3">
                  <c:v>469.6980014087552</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469.6980014087552</c:v>
                </c:pt>
                <c:pt idx="1">
                  <c:v>452.6980014087552</c:v>
                </c:pt>
                <c:pt idx="2">
                  <c:v>458.6980014087552</c:v>
                </c:pt>
                <c:pt idx="3">
                  <c:v>469.6980014087552</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{1ED7EB8C-A9F8-44FA-984B-D83FE109B355}</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472.09721716549581</c:v>
                </c:pt>
                <c:pt idx="1">
                  <c:v>472.09721716549581</c:v>
                </c:pt>
                <c:pt idx="2">
                  <c:v>472.09721716549581</c:v>
                </c:pt>
                <c:pt idx="3">
                  <c:v>505.59919538949066</c:v>
                </c:pt>
                <c:pt idx="4">
                  <c:v>472.09721716549581</c:v>
                </c:pt>
                <c:pt idx="5">
                  <c:v>438.59523894150095</c:v>
                </c:pt>
                <c:pt idx="6">
                  <c:v>472.09721716549581</c:v>
                </c:pt>
              </c:numCache>
            </c:numRef>
          </c:xVal>
          <c:yVal>
            <c:numRef>
              <c:f>Trajecto!$C$124:$C$130</c:f>
              <c:numCache>
                <c:formatCode>0</c:formatCode>
                <c:ptCount val="7"/>
                <c:pt idx="0">
                  <c:v>1340.0791289597937</c:v>
                </c:pt>
                <c:pt idx="1">
                  <c:v>670.03956447989685</c:v>
                </c:pt>
                <c:pt idx="2">
                  <c:v>0</c:v>
                </c:pt>
                <c:pt idx="3">
                  <c:v>67.00395644798968</c:v>
                </c:pt>
                <c:pt idx="4">
                  <c:v>0</c:v>
                </c:pt>
                <c:pt idx="5">
                  <c:v>67.00395644798968</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1340.0523356337403</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5.9999999999999698</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6.9999999999999556</c:v>
                </c:pt>
                <c:pt idx="205">
                  <c:v>#N/A</c:v>
                </c:pt>
                <c:pt idx="206">
                  <c:v>#N/A</c:v>
                </c:pt>
                <c:pt idx="207">
                  <c:v>#N/A</c:v>
                </c:pt>
                <c:pt idx="208">
                  <c:v>#N/A</c:v>
                </c:pt>
                <c:pt idx="209">
                  <c:v>#N/A</c:v>
                </c:pt>
                <c:pt idx="210">
                  <c:v>#N/A</c:v>
                </c:pt>
                <c:pt idx="211">
                  <c:v>#N/A</c:v>
                </c:pt>
                <c:pt idx="212">
                  <c:v>#N/A</c:v>
                </c:pt>
                <c:pt idx="213">
                  <c:v>#N/A</c:v>
                </c:pt>
                <c:pt idx="214">
                  <c:v>7.999999999999952</c:v>
                </c:pt>
                <c:pt idx="215">
                  <c:v>#N/A</c:v>
                </c:pt>
                <c:pt idx="216">
                  <c:v>#N/A</c:v>
                </c:pt>
                <c:pt idx="217">
                  <c:v>#N/A</c:v>
                </c:pt>
                <c:pt idx="218">
                  <c:v>#N/A</c:v>
                </c:pt>
                <c:pt idx="219">
                  <c:v>#N/A</c:v>
                </c:pt>
                <c:pt idx="220">
                  <c:v>#N/A</c:v>
                </c:pt>
                <c:pt idx="221">
                  <c:v>#N/A</c:v>
                </c:pt>
                <c:pt idx="222">
                  <c:v>#N/A</c:v>
                </c:pt>
                <c:pt idx="223">
                  <c:v>#N/A</c:v>
                </c:pt>
                <c:pt idx="224">
                  <c:v>8.9999999999999485</c:v>
                </c:pt>
                <c:pt idx="225">
                  <c:v>#N/A</c:v>
                </c:pt>
                <c:pt idx="226">
                  <c:v>#N/A</c:v>
                </c:pt>
                <c:pt idx="227">
                  <c:v>#N/A</c:v>
                </c:pt>
                <c:pt idx="228">
                  <c:v>#N/A</c:v>
                </c:pt>
                <c:pt idx="229">
                  <c:v>#N/A</c:v>
                </c:pt>
                <c:pt idx="230">
                  <c:v>#N/A</c:v>
                </c:pt>
                <c:pt idx="231">
                  <c:v>#N/A</c:v>
                </c:pt>
                <c:pt idx="232">
                  <c:v>#N/A</c:v>
                </c:pt>
                <c:pt idx="233">
                  <c:v>#N/A</c:v>
                </c:pt>
                <c:pt idx="234">
                  <c:v>9.9999999999999449</c:v>
                </c:pt>
                <c:pt idx="235">
                  <c:v>#N/A</c:v>
                </c:pt>
                <c:pt idx="236">
                  <c:v>#N/A</c:v>
                </c:pt>
                <c:pt idx="237">
                  <c:v>#N/A</c:v>
                </c:pt>
                <c:pt idx="238">
                  <c:v>#N/A</c:v>
                </c:pt>
                <c:pt idx="239">
                  <c:v>#N/A</c:v>
                </c:pt>
                <c:pt idx="240">
                  <c:v>#N/A</c:v>
                </c:pt>
                <c:pt idx="241">
                  <c:v>#N/A</c:v>
                </c:pt>
                <c:pt idx="242">
                  <c:v>#N/A</c:v>
                </c:pt>
                <c:pt idx="243">
                  <c:v>#N/A</c:v>
                </c:pt>
                <c:pt idx="244">
                  <c:v>10.999999999999941</c:v>
                </c:pt>
                <c:pt idx="245">
                  <c:v>#N/A</c:v>
                </c:pt>
                <c:pt idx="246">
                  <c:v>#N/A</c:v>
                </c:pt>
                <c:pt idx="247">
                  <c:v>#N/A</c:v>
                </c:pt>
                <c:pt idx="248">
                  <c:v>#N/A</c:v>
                </c:pt>
                <c:pt idx="249">
                  <c:v>#N/A</c:v>
                </c:pt>
                <c:pt idx="250">
                  <c:v>#N/A</c:v>
                </c:pt>
                <c:pt idx="251">
                  <c:v>#N/A</c:v>
                </c:pt>
                <c:pt idx="252">
                  <c:v>#N/A</c:v>
                </c:pt>
                <c:pt idx="253">
                  <c:v>#N/A</c:v>
                </c:pt>
                <c:pt idx="254">
                  <c:v>11.999999999999938</c:v>
                </c:pt>
                <c:pt idx="255">
                  <c:v>#N/A</c:v>
                </c:pt>
                <c:pt idx="256">
                  <c:v>#N/A</c:v>
                </c:pt>
                <c:pt idx="257">
                  <c:v>#N/A</c:v>
                </c:pt>
                <c:pt idx="258">
                  <c:v>#N/A</c:v>
                </c:pt>
                <c:pt idx="259">
                  <c:v>#N/A</c:v>
                </c:pt>
                <c:pt idx="260">
                  <c:v>#N/A</c:v>
                </c:pt>
                <c:pt idx="261">
                  <c:v>#N/A</c:v>
                </c:pt>
                <c:pt idx="262">
                  <c:v>#N/A</c:v>
                </c:pt>
                <c:pt idx="263">
                  <c:v>#N/A</c:v>
                </c:pt>
                <c:pt idx="264">
                  <c:v>12.999999999999934</c:v>
                </c:pt>
                <c:pt idx="265">
                  <c:v>#N/A</c:v>
                </c:pt>
                <c:pt idx="266">
                  <c:v>#N/A</c:v>
                </c:pt>
                <c:pt idx="267">
                  <c:v>#N/A</c:v>
                </c:pt>
                <c:pt idx="268">
                  <c:v>#N/A</c:v>
                </c:pt>
                <c:pt idx="269">
                  <c:v>#N/A</c:v>
                </c:pt>
                <c:pt idx="270">
                  <c:v>#N/A</c:v>
                </c:pt>
                <c:pt idx="271">
                  <c:v>#N/A</c:v>
                </c:pt>
                <c:pt idx="272">
                  <c:v>#N/A</c:v>
                </c:pt>
                <c:pt idx="273">
                  <c:v>#N/A</c:v>
                </c:pt>
                <c:pt idx="274">
                  <c:v>13.999999999999931</c:v>
                </c:pt>
                <c:pt idx="275">
                  <c:v>#N/A</c:v>
                </c:pt>
                <c:pt idx="276">
                  <c:v>#N/A</c:v>
                </c:pt>
                <c:pt idx="277">
                  <c:v>#N/A</c:v>
                </c:pt>
                <c:pt idx="278">
                  <c:v>#N/A</c:v>
                </c:pt>
                <c:pt idx="279">
                  <c:v>#N/A</c:v>
                </c:pt>
                <c:pt idx="280">
                  <c:v>#N/A</c:v>
                </c:pt>
                <c:pt idx="281">
                  <c:v>#N/A</c:v>
                </c:pt>
                <c:pt idx="282">
                  <c:v>#N/A</c:v>
                </c:pt>
                <c:pt idx="283">
                  <c:v>#N/A</c:v>
                </c:pt>
                <c:pt idx="284">
                  <c:v>14.999999999999927</c:v>
                </c:pt>
                <c:pt idx="285">
                  <c:v>#N/A</c:v>
                </c:pt>
                <c:pt idx="286">
                  <c:v>#N/A</c:v>
                </c:pt>
                <c:pt idx="287">
                  <c:v>#N/A</c:v>
                </c:pt>
                <c:pt idx="288">
                  <c:v>#N/A</c:v>
                </c:pt>
                <c:pt idx="289">
                  <c:v>#N/A</c:v>
                </c:pt>
                <c:pt idx="290">
                  <c:v>#N/A</c:v>
                </c:pt>
                <c:pt idx="291">
                  <c:v>#N/A</c:v>
                </c:pt>
                <c:pt idx="292">
                  <c:v>#N/A</c:v>
                </c:pt>
                <c:pt idx="293">
                  <c:v>#N/A</c:v>
                </c:pt>
                <c:pt idx="294">
                  <c:v>15.999999999999924</c:v>
                </c:pt>
                <c:pt idx="295">
                  <c:v>#N/A</c:v>
                </c:pt>
                <c:pt idx="296">
                  <c:v>#N/A</c:v>
                </c:pt>
                <c:pt idx="297">
                  <c:v>#N/A</c:v>
                </c:pt>
                <c:pt idx="298">
                  <c:v>#N/A</c:v>
                </c:pt>
                <c:pt idx="299">
                  <c:v>#N/A</c:v>
                </c:pt>
                <c:pt idx="300">
                  <c:v>#N/A</c:v>
                </c:pt>
                <c:pt idx="301">
                  <c:v>#N/A</c:v>
                </c:pt>
                <c:pt idx="302">
                  <c:v>#N/A</c:v>
                </c:pt>
                <c:pt idx="303">
                  <c:v>#N/A</c:v>
                </c:pt>
                <c:pt idx="304">
                  <c:v>16.999999999999936</c:v>
                </c:pt>
                <c:pt idx="305">
                  <c:v>#N/A</c:v>
                </c:pt>
                <c:pt idx="306">
                  <c:v>#N/A</c:v>
                </c:pt>
                <c:pt idx="307">
                  <c:v>#N/A</c:v>
                </c:pt>
                <c:pt idx="308">
                  <c:v>#N/A</c:v>
                </c:pt>
                <c:pt idx="309">
                  <c:v>#N/A</c:v>
                </c:pt>
                <c:pt idx="310">
                  <c:v>#N/A</c:v>
                </c:pt>
                <c:pt idx="311">
                  <c:v>#N/A</c:v>
                </c:pt>
                <c:pt idx="312">
                  <c:v>#N/A</c:v>
                </c:pt>
                <c:pt idx="313">
                  <c:v>#N/A</c:v>
                </c:pt>
                <c:pt idx="314">
                  <c:v>17.99999999999995</c:v>
                </c:pt>
                <c:pt idx="315">
                  <c:v>#N/A</c:v>
                </c:pt>
                <c:pt idx="316">
                  <c:v>#N/A</c:v>
                </c:pt>
                <c:pt idx="317">
                  <c:v>#N/A</c:v>
                </c:pt>
                <c:pt idx="318">
                  <c:v>#N/A</c:v>
                </c:pt>
                <c:pt idx="319">
                  <c:v>#N/A</c:v>
                </c:pt>
                <c:pt idx="320">
                  <c:v>#N/A</c:v>
                </c:pt>
                <c:pt idx="321">
                  <c:v>#N/A</c:v>
                </c:pt>
                <c:pt idx="322">
                  <c:v>#N/A</c:v>
                </c:pt>
                <c:pt idx="323">
                  <c:v>#N/A</c:v>
                </c:pt>
                <c:pt idx="324">
                  <c:v>18.999999999999964</c:v>
                </c:pt>
                <c:pt idx="325">
                  <c:v>#N/A</c:v>
                </c:pt>
                <c:pt idx="326">
                  <c:v>#N/A</c:v>
                </c:pt>
                <c:pt idx="327">
                  <c:v>#N/A</c:v>
                </c:pt>
                <c:pt idx="328">
                  <c:v>#N/A</c:v>
                </c:pt>
                <c:pt idx="329">
                  <c:v>#N/A</c:v>
                </c:pt>
                <c:pt idx="330">
                  <c:v>#N/A</c:v>
                </c:pt>
                <c:pt idx="331">
                  <c:v>#N/A</c:v>
                </c:pt>
                <c:pt idx="332">
                  <c:v>#N/A</c:v>
                </c:pt>
                <c:pt idx="333">
                  <c:v>#N/A</c:v>
                </c:pt>
                <c:pt idx="334">
                  <c:v>19.999999999999979</c:v>
                </c:pt>
                <c:pt idx="335">
                  <c:v>#N/A</c:v>
                </c:pt>
                <c:pt idx="336">
                  <c:v>#N/A</c:v>
                </c:pt>
                <c:pt idx="337">
                  <c:v>#N/A</c:v>
                </c:pt>
                <c:pt idx="338">
                  <c:v>#N/A</c:v>
                </c:pt>
                <c:pt idx="339">
                  <c:v>#N/A</c:v>
                </c:pt>
                <c:pt idx="340">
                  <c:v>#N/A</c:v>
                </c:pt>
                <c:pt idx="341">
                  <c:v>#N/A</c:v>
                </c:pt>
                <c:pt idx="342">
                  <c:v>#N/A</c:v>
                </c:pt>
                <c:pt idx="343">
                  <c:v>#N/A</c:v>
                </c:pt>
                <c:pt idx="344">
                  <c:v>20.999999999999993</c:v>
                </c:pt>
                <c:pt idx="345">
                  <c:v>#N/A</c:v>
                </c:pt>
                <c:pt idx="346">
                  <c:v>#N/A</c:v>
                </c:pt>
                <c:pt idx="347">
                  <c:v>#N/A</c:v>
                </c:pt>
                <c:pt idx="348">
                  <c:v>#N/A</c:v>
                </c:pt>
                <c:pt idx="349">
                  <c:v>#N/A</c:v>
                </c:pt>
                <c:pt idx="350">
                  <c:v>#N/A</c:v>
                </c:pt>
                <c:pt idx="351">
                  <c:v>#N/A</c:v>
                </c:pt>
                <c:pt idx="352">
                  <c:v>#N/A</c:v>
                </c:pt>
                <c:pt idx="353">
                  <c:v>#N/A</c:v>
                </c:pt>
                <c:pt idx="354">
                  <c:v>22.000000000000007</c:v>
                </c:pt>
                <c:pt idx="355">
                  <c:v>#N/A</c:v>
                </c:pt>
                <c:pt idx="356">
                  <c:v>#N/A</c:v>
                </c:pt>
                <c:pt idx="357">
                  <c:v>#N/A</c:v>
                </c:pt>
                <c:pt idx="358">
                  <c:v>#N/A</c:v>
                </c:pt>
                <c:pt idx="359">
                  <c:v>#N/A</c:v>
                </c:pt>
                <c:pt idx="360">
                  <c:v>#N/A</c:v>
                </c:pt>
                <c:pt idx="361">
                  <c:v>#N/A</c:v>
                </c:pt>
                <c:pt idx="362">
                  <c:v>#N/A</c:v>
                </c:pt>
                <c:pt idx="363">
                  <c:v>#N/A</c:v>
                </c:pt>
                <c:pt idx="364">
                  <c:v>23.000000000000021</c:v>
                </c:pt>
                <c:pt idx="365">
                  <c:v>#N/A</c:v>
                </c:pt>
                <c:pt idx="366">
                  <c:v>#N/A</c:v>
                </c:pt>
                <c:pt idx="367">
                  <c:v>#N/A</c:v>
                </c:pt>
                <c:pt idx="368">
                  <c:v>#N/A</c:v>
                </c:pt>
                <c:pt idx="369">
                  <c:v>#N/A</c:v>
                </c:pt>
                <c:pt idx="370">
                  <c:v>#N/A</c:v>
                </c:pt>
                <c:pt idx="371">
                  <c:v>#N/A</c:v>
                </c:pt>
                <c:pt idx="372">
                  <c:v>#N/A</c:v>
                </c:pt>
                <c:pt idx="373">
                  <c:v>#N/A</c:v>
                </c:pt>
                <c:pt idx="374">
                  <c:v>24.000000000000036</c:v>
                </c:pt>
                <c:pt idx="375">
                  <c:v>#N/A</c:v>
                </c:pt>
                <c:pt idx="376">
                  <c:v>#N/A</c:v>
                </c:pt>
                <c:pt idx="377">
                  <c:v>#N/A</c:v>
                </c:pt>
                <c:pt idx="378">
                  <c:v>#N/A</c:v>
                </c:pt>
                <c:pt idx="379">
                  <c:v>#N/A</c:v>
                </c:pt>
                <c:pt idx="380">
                  <c:v>#N/A</c:v>
                </c:pt>
                <c:pt idx="381">
                  <c:v>#N/A</c:v>
                </c:pt>
                <c:pt idx="382">
                  <c:v>#N/A</c:v>
                </c:pt>
                <c:pt idx="383">
                  <c:v>#N/A</c:v>
                </c:pt>
                <c:pt idx="384">
                  <c:v>25.00000000000005</c:v>
                </c:pt>
                <c:pt idx="385">
                  <c:v>#N/A</c:v>
                </c:pt>
                <c:pt idx="386">
                  <c:v>#N/A</c:v>
                </c:pt>
                <c:pt idx="387">
                  <c:v>#N/A</c:v>
                </c:pt>
                <c:pt idx="388">
                  <c:v>#N/A</c:v>
                </c:pt>
                <c:pt idx="389">
                  <c:v>#N/A</c:v>
                </c:pt>
                <c:pt idx="390">
                  <c:v>#N/A</c:v>
                </c:pt>
                <c:pt idx="391">
                  <c:v>#N/A</c:v>
                </c:pt>
                <c:pt idx="392">
                  <c:v>#N/A</c:v>
                </c:pt>
                <c:pt idx="393">
                  <c:v>#N/A</c:v>
                </c:pt>
                <c:pt idx="394">
                  <c:v>26.000000000000064</c:v>
                </c:pt>
                <c:pt idx="395">
                  <c:v>#N/A</c:v>
                </c:pt>
                <c:pt idx="396">
                  <c:v>#N/A</c:v>
                </c:pt>
                <c:pt idx="397">
                  <c:v>#N/A</c:v>
                </c:pt>
                <c:pt idx="398">
                  <c:v>#N/A</c:v>
                </c:pt>
                <c:pt idx="399">
                  <c:v>#N/A</c:v>
                </c:pt>
                <c:pt idx="400">
                  <c:v>#N/A</c:v>
                </c:pt>
                <c:pt idx="401">
                  <c:v>#N/A</c:v>
                </c:pt>
                <c:pt idx="402">
                  <c:v>#N/A</c:v>
                </c:pt>
                <c:pt idx="403">
                  <c:v>#N/A</c:v>
                </c:pt>
                <c:pt idx="404">
                  <c:v>27.000000000000078</c:v>
                </c:pt>
                <c:pt idx="405">
                  <c:v>#N/A</c:v>
                </c:pt>
                <c:pt idx="406">
                  <c:v>#N/A</c:v>
                </c:pt>
                <c:pt idx="407">
                  <c:v>#N/A</c:v>
                </c:pt>
                <c:pt idx="408">
                  <c:v>#N/A</c:v>
                </c:pt>
                <c:pt idx="409">
                  <c:v>#N/A</c:v>
                </c:pt>
                <c:pt idx="410">
                  <c:v>#N/A</c:v>
                </c:pt>
                <c:pt idx="411">
                  <c:v>#N/A</c:v>
                </c:pt>
                <c:pt idx="412">
                  <c:v>#N/A</c:v>
                </c:pt>
                <c:pt idx="413">
                  <c:v>#N/A</c:v>
                </c:pt>
                <c:pt idx="414">
                  <c:v>28.000000000000092</c:v>
                </c:pt>
                <c:pt idx="415">
                  <c:v>#N/A</c:v>
                </c:pt>
                <c:pt idx="416">
                  <c:v>#N/A</c:v>
                </c:pt>
                <c:pt idx="417">
                  <c:v>#N/A</c:v>
                </c:pt>
                <c:pt idx="418">
                  <c:v>#N/A</c:v>
                </c:pt>
                <c:pt idx="419">
                  <c:v>#N/A</c:v>
                </c:pt>
                <c:pt idx="420">
                  <c:v>#N/A</c:v>
                </c:pt>
                <c:pt idx="421">
                  <c:v>#N/A</c:v>
                </c:pt>
                <c:pt idx="422">
                  <c:v>#N/A</c:v>
                </c:pt>
                <c:pt idx="423">
                  <c:v>#N/A</c:v>
                </c:pt>
                <c:pt idx="424">
                  <c:v>29.000000000000107</c:v>
                </c:pt>
                <c:pt idx="425">
                  <c:v>#N/A</c:v>
                </c:pt>
                <c:pt idx="426">
                  <c:v>#N/A</c:v>
                </c:pt>
                <c:pt idx="427">
                  <c:v>#N/A</c:v>
                </c:pt>
                <c:pt idx="428">
                  <c:v>#N/A</c:v>
                </c:pt>
                <c:pt idx="429">
                  <c:v>#N/A</c:v>
                </c:pt>
                <c:pt idx="430">
                  <c:v>#N/A</c:v>
                </c:pt>
                <c:pt idx="431">
                  <c:v>#N/A</c:v>
                </c:pt>
                <c:pt idx="432">
                  <c:v>#N/A</c:v>
                </c:pt>
                <c:pt idx="433">
                  <c:v>#N/A</c:v>
                </c:pt>
                <c:pt idx="434">
                  <c:v>30.000000000000121</c:v>
                </c:pt>
                <c:pt idx="435">
                  <c:v>#N/A</c:v>
                </c:pt>
                <c:pt idx="436">
                  <c:v>#N/A</c:v>
                </c:pt>
                <c:pt idx="437">
                  <c:v>#N/A</c:v>
                </c:pt>
                <c:pt idx="438">
                  <c:v>#N/A</c:v>
                </c:pt>
                <c:pt idx="439">
                  <c:v>#N/A</c:v>
                </c:pt>
                <c:pt idx="440">
                  <c:v>#N/A</c:v>
                </c:pt>
                <c:pt idx="441">
                  <c:v>#N/A</c:v>
                </c:pt>
                <c:pt idx="442">
                  <c:v>#N/A</c:v>
                </c:pt>
                <c:pt idx="443">
                  <c:v>#N/A</c:v>
                </c:pt>
                <c:pt idx="444">
                  <c:v>31.000000000000135</c:v>
                </c:pt>
                <c:pt idx="445">
                  <c:v>#N/A</c:v>
                </c:pt>
                <c:pt idx="446">
                  <c:v>#N/A</c:v>
                </c:pt>
                <c:pt idx="447">
                  <c:v>#N/A</c:v>
                </c:pt>
                <c:pt idx="448">
                  <c:v>#N/A</c:v>
                </c:pt>
                <c:pt idx="449">
                  <c:v>#N/A</c:v>
                </c:pt>
                <c:pt idx="450">
                  <c:v>#N/A</c:v>
                </c:pt>
                <c:pt idx="451">
                  <c:v>#N/A</c:v>
                </c:pt>
                <c:pt idx="452">
                  <c:v>#N/A</c:v>
                </c:pt>
                <c:pt idx="453">
                  <c:v>#N/A</c:v>
                </c:pt>
                <c:pt idx="454">
                  <c:v>32.000000000000149</c:v>
                </c:pt>
                <c:pt idx="455">
                  <c:v>#N/A</c:v>
                </c:pt>
                <c:pt idx="456">
                  <c:v>#N/A</c:v>
                </c:pt>
                <c:pt idx="457">
                  <c:v>#N/A</c:v>
                </c:pt>
                <c:pt idx="458">
                  <c:v>#N/A</c:v>
                </c:pt>
                <c:pt idx="459">
                  <c:v>#N/A</c:v>
                </c:pt>
                <c:pt idx="460">
                  <c:v>#N/A</c:v>
                </c:pt>
                <c:pt idx="461">
                  <c:v>#N/A</c:v>
                </c:pt>
                <c:pt idx="462">
                  <c:v>#N/A</c:v>
                </c:pt>
                <c:pt idx="463">
                  <c:v>#N/A</c:v>
                </c:pt>
                <c:pt idx="464">
                  <c:v>33.000000000000163</c:v>
                </c:pt>
                <c:pt idx="465">
                  <c:v>#N/A</c:v>
                </c:pt>
                <c:pt idx="466">
                  <c:v>#N/A</c:v>
                </c:pt>
                <c:pt idx="467">
                  <c:v>#N/A</c:v>
                </c:pt>
                <c:pt idx="468">
                  <c:v>#N/A</c:v>
                </c:pt>
                <c:pt idx="469">
                  <c:v>#N/A</c:v>
                </c:pt>
                <c:pt idx="470">
                  <c:v>#N/A</c:v>
                </c:pt>
                <c:pt idx="471">
                  <c:v>#N/A</c:v>
                </c:pt>
                <c:pt idx="472">
                  <c:v>#N/A</c:v>
                </c:pt>
                <c:pt idx="473">
                  <c:v>#N/A</c:v>
                </c:pt>
                <c:pt idx="474">
                  <c:v>34.000000000000178</c:v>
                </c:pt>
                <c:pt idx="475">
                  <c:v>#N/A</c:v>
                </c:pt>
                <c:pt idx="476">
                  <c:v>#N/A</c:v>
                </c:pt>
                <c:pt idx="477">
                  <c:v>#N/A</c:v>
                </c:pt>
                <c:pt idx="478">
                  <c:v>#N/A</c:v>
                </c:pt>
                <c:pt idx="479">
                  <c:v>#N/A</c:v>
                </c:pt>
                <c:pt idx="480">
                  <c:v>#N/A</c:v>
                </c:pt>
                <c:pt idx="481">
                  <c:v>#N/A</c:v>
                </c:pt>
                <c:pt idx="482">
                  <c:v>#N/A</c:v>
                </c:pt>
                <c:pt idx="483">
                  <c:v>#N/A</c:v>
                </c:pt>
                <c:pt idx="484">
                  <c:v>35.000000000000192</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564.13737529499281</c:v>
                </c:pt>
                <c:pt idx="1">
                  <c:v>565.62132705551073</c:v>
                </c:pt>
                <c:pt idx="2">
                  <c:v>567.10448213268512</c:v>
                </c:pt>
                <c:pt idx="3">
                  <c:v>568.58776057093303</c:v>
                </c:pt>
                <c:pt idx="4">
                  <c:v>570.0713026856597</c:v>
                </c:pt>
                <c:pt idx="5">
                  <c:v>571.55501358673837</c:v>
                </c:pt>
                <c:pt idx="6">
                  <c:v>573.03888329638869</c:v>
                </c:pt>
                <c:pt idx="7">
                  <c:v>574.52294422345585</c:v>
                </c:pt>
                <c:pt idx="8">
                  <c:v>576.00722871434323</c:v>
                </c:pt>
                <c:pt idx="9">
                  <c:v>577.49176905330819</c:v>
                </c:pt>
                <c:pt idx="10">
                  <c:v>578.97659746275178</c:v>
                </c:pt>
                <c:pt idx="11">
                  <c:v>580.46174610350306</c:v>
                </c:pt>
                <c:pt idx="12">
                  <c:v>581.94724707509761</c:v>
                </c:pt>
                <c:pt idx="13">
                  <c:v>583.43312199594675</c:v>
                </c:pt>
                <c:pt idx="14">
                  <c:v>584.91937755688366</c:v>
                </c:pt>
                <c:pt idx="15">
                  <c:v>586.40601596952115</c:v>
                </c:pt>
                <c:pt idx="16">
                  <c:v>587.89303944109815</c:v>
                </c:pt>
                <c:pt idx="17">
                  <c:v>589.38045017448667</c:v>
                </c:pt>
                <c:pt idx="18">
                  <c:v>590.86825036819801</c:v>
                </c:pt>
                <c:pt idx="19">
                  <c:v>592.3564422163895</c:v>
                </c:pt>
                <c:pt idx="20">
                  <c:v>593.84502790887109</c:v>
                </c:pt>
                <c:pt idx="21">
                  <c:v>595.33400963111148</c:v>
                </c:pt>
                <c:pt idx="22">
                  <c:v>596.82338956424485</c:v>
                </c:pt>
                <c:pt idx="23">
                  <c:v>598.31316988507717</c:v>
                </c:pt>
                <c:pt idx="24">
                  <c:v>599.80335276609276</c:v>
                </c:pt>
                <c:pt idx="25">
                  <c:v>601.29394037546035</c:v>
                </c:pt>
                <c:pt idx="26">
                  <c:v>602.78493487703963</c:v>
                </c:pt>
                <c:pt idx="27">
                  <c:v>604.27633843038757</c:v>
                </c:pt>
                <c:pt idx="28">
                  <c:v>605.76815319076456</c:v>
                </c:pt>
                <c:pt idx="29">
                  <c:v>607.26038024103491</c:v>
                </c:pt>
                <c:pt idx="30">
                  <c:v>608.75301532068249</c:v>
                </c:pt>
                <c:pt idx="31">
                  <c:v>610.24604990407727</c:v>
                </c:pt>
                <c:pt idx="32">
                  <c:v>611.73947548161823</c:v>
                </c:pt>
                <c:pt idx="33">
                  <c:v>613.23328355972558</c:v>
                </c:pt>
                <c:pt idx="34">
                  <c:v>614.72746566083242</c:v>
                </c:pt>
                <c:pt idx="35">
                  <c:v>616.22201332337602</c:v>
                </c:pt>
                <c:pt idx="36">
                  <c:v>617.71691810178868</c:v>
                </c:pt>
                <c:pt idx="37">
                  <c:v>619.21217156648845</c:v>
                </c:pt>
                <c:pt idx="38">
                  <c:v>620.70776530386911</c:v>
                </c:pt>
                <c:pt idx="39">
                  <c:v>622.20369091629016</c:v>
                </c:pt>
                <c:pt idx="40">
                  <c:v>623.69994002206613</c:v>
                </c:pt>
                <c:pt idx="41">
                  <c:v>625.19650425545569</c:v>
                </c:pt>
                <c:pt idx="42">
                  <c:v>626.69337526665038</c:v>
                </c:pt>
                <c:pt idx="43">
                  <c:v>628.19054472176288</c:v>
                </c:pt>
                <c:pt idx="44">
                  <c:v>629.68800430281533</c:v>
                </c:pt>
                <c:pt idx="45">
                  <c:v>631.1857457077266</c:v>
                </c:pt>
                <c:pt idx="46">
                  <c:v>632.68376065029963</c:v>
                </c:pt>
                <c:pt idx="47">
                  <c:v>634.18204086020876</c:v>
                </c:pt>
                <c:pt idx="48">
                  <c:v>635.68057808298602</c:v>
                </c:pt>
                <c:pt idx="49">
                  <c:v>637.17936408000742</c:v>
                </c:pt>
                <c:pt idx="50">
                  <c:v>638.67839062847895</c:v>
                </c:pt>
                <c:pt idx="51">
                  <c:v>640.17764952142227</c:v>
                </c:pt>
                <c:pt idx="52">
                  <c:v>641.67713072980087</c:v>
                </c:pt>
                <c:pt idx="53">
                  <c:v>643.17682056799856</c:v>
                </c:pt>
                <c:pt idx="54">
                  <c:v>644.67670353884375</c:v>
                </c:pt>
                <c:pt idx="55">
                  <c:v>646.17676417528185</c:v>
                </c:pt>
                <c:pt idx="56">
                  <c:v>647.67698704036434</c:v>
                </c:pt>
                <c:pt idx="57">
                  <c:v>649.17735672723575</c:v>
                </c:pt>
                <c:pt idx="58">
                  <c:v>650.67785785912019</c:v>
                </c:pt>
                <c:pt idx="59">
                  <c:v>652.17847508930606</c:v>
                </c:pt>
                <c:pt idx="60">
                  <c:v>653.67919310113007</c:v>
                </c:pt>
                <c:pt idx="61">
                  <c:v>655.17999660795977</c:v>
                </c:pt>
                <c:pt idx="62">
                  <c:v>656.68087035317512</c:v>
                </c:pt>
                <c:pt idx="63">
                  <c:v>658.18179911014863</c:v>
                </c:pt>
                <c:pt idx="64">
                  <c:v>659.68276768222495</c:v>
                </c:pt>
                <c:pt idx="65">
                  <c:v>661.18376090269851</c:v>
                </c:pt>
                <c:pt idx="66">
                  <c:v>662.68476363479078</c:v>
                </c:pt>
                <c:pt idx="67">
                  <c:v>664.18576077162595</c:v>
                </c:pt>
                <c:pt idx="68">
                  <c:v>665.68673723620566</c:v>
                </c:pt>
                <c:pt idx="69">
                  <c:v>667.18767798138299</c:v>
                </c:pt>
                <c:pt idx="70">
                  <c:v>668.68850754067932</c:v>
                </c:pt>
                <c:pt idx="71">
                  <c:v>670.189064242516</c:v>
                </c:pt>
                <c:pt idx="72">
                  <c:v>671.68916083812019</c:v>
                </c:pt>
                <c:pt idx="73">
                  <c:v>673.18861046857023</c:v>
                </c:pt>
                <c:pt idx="74">
                  <c:v>674.68722666978056</c:v>
                </c:pt>
                <c:pt idx="75">
                  <c:v>676.18482337729847</c:v>
                </c:pt>
                <c:pt idx="76">
                  <c:v>677.68121493091405</c:v>
                </c:pt>
                <c:pt idx="77">
                  <c:v>679.17621607908438</c:v>
                </c:pt>
                <c:pt idx="78">
                  <c:v>680.66964198317305</c:v>
                </c:pt>
                <c:pt idx="79">
                  <c:v>682.16130822150649</c:v>
                </c:pt>
                <c:pt idx="80">
                  <c:v>683.65107118665389</c:v>
                </c:pt>
                <c:pt idx="81">
                  <c:v>685.13883809135041</c:v>
                </c:pt>
                <c:pt idx="82">
                  <c:v>686.62452645719748</c:v>
                </c:pt>
                <c:pt idx="83">
                  <c:v>688.10805399277194</c:v>
                </c:pt>
                <c:pt idx="84">
                  <c:v>689.58933859368005</c:v>
                </c:pt>
                <c:pt idx="85">
                  <c:v>691.06829834257985</c:v>
                </c:pt>
                <c:pt idx="86">
                  <c:v>692.54484899648116</c:v>
                </c:pt>
                <c:pt idx="87">
                  <c:v>694.01889813013042</c:v>
                </c:pt>
                <c:pt idx="88">
                  <c:v>695.49035805143433</c:v>
                </c:pt>
                <c:pt idx="89">
                  <c:v>696.95919318041217</c:v>
                </c:pt>
                <c:pt idx="90">
                  <c:v>698.42540954005472</c:v>
                </c:pt>
                <c:pt idx="91">
                  <c:v>699.88901312763926</c:v>
                </c:pt>
                <c:pt idx="92">
                  <c:v>701.350009914873</c:v>
                </c:pt>
                <c:pt idx="93">
                  <c:v>702.80840584803593</c:v>
                </c:pt>
                <c:pt idx="94">
                  <c:v>704.26420684812251</c:v>
                </c:pt>
                <c:pt idx="95">
                  <c:v>705.71741881098228</c:v>
                </c:pt>
                <c:pt idx="96">
                  <c:v>707.1680476074597</c:v>
                </c:pt>
                <c:pt idx="97">
                  <c:v>708.61609908353273</c:v>
                </c:pt>
                <c:pt idx="98">
                  <c:v>710.06157906045064</c:v>
                </c:pt>
                <c:pt idx="99">
                  <c:v>711.50449333487086</c:v>
                </c:pt>
                <c:pt idx="100">
                  <c:v>712.94484767899473</c:v>
                </c:pt>
                <c:pt idx="101">
                  <c:v>714.38264784070259</c:v>
                </c:pt>
                <c:pt idx="102">
                  <c:v>715.81789954368742</c:v>
                </c:pt>
                <c:pt idx="103">
                  <c:v>717.25060848758801</c:v>
                </c:pt>
                <c:pt idx="104">
                  <c:v>718.68078034812106</c:v>
                </c:pt>
                <c:pt idx="105">
                  <c:v>720.10842077721236</c:v>
                </c:pt>
                <c:pt idx="106">
                  <c:v>721.53353540312696</c:v>
                </c:pt>
                <c:pt idx="107">
                  <c:v>722.95612983059868</c:v>
                </c:pt>
                <c:pt idx="108">
                  <c:v>724.37620964095834</c:v>
                </c:pt>
                <c:pt idx="109">
                  <c:v>725.79378039226151</c:v>
                </c:pt>
                <c:pt idx="110">
                  <c:v>727.20884761941522</c:v>
                </c:pt>
                <c:pt idx="111">
                  <c:v>728.62141683430377</c:v>
                </c:pt>
                <c:pt idx="112">
                  <c:v>730.03149352591356</c:v>
                </c:pt>
                <c:pt idx="113">
                  <c:v>731.43908316045724</c:v>
                </c:pt>
                <c:pt idx="114">
                  <c:v>732.84419118149719</c:v>
                </c:pt>
                <c:pt idx="115">
                  <c:v>734.24682301006749</c:v>
                </c:pt>
                <c:pt idx="116">
                  <c:v>735.64698404479589</c:v>
                </c:pt>
                <c:pt idx="117">
                  <c:v>737.04467966202446</c:v>
                </c:pt>
                <c:pt idx="118">
                  <c:v>738.4399152159292</c:v>
                </c:pt>
                <c:pt idx="119">
                  <c:v>739.8326960386396</c:v>
                </c:pt>
                <c:pt idx="120">
                  <c:v>741.22302744035653</c:v>
                </c:pt>
                <c:pt idx="121">
                  <c:v>742.61091470946997</c:v>
                </c:pt>
                <c:pt idx="122">
                  <c:v>743.99636311267568</c:v>
                </c:pt>
                <c:pt idx="123">
                  <c:v>745.3793778950909</c:v>
                </c:pt>
                <c:pt idx="124">
                  <c:v>746.75996428036967</c:v>
                </c:pt>
                <c:pt idx="125">
                  <c:v>748.13812747081704</c:v>
                </c:pt>
                <c:pt idx="126">
                  <c:v>749.51387264750281</c:v>
                </c:pt>
                <c:pt idx="127">
                  <c:v>750.88720497037411</c:v>
                </c:pt>
                <c:pt idx="128">
                  <c:v>752.25812957836752</c:v>
                </c:pt>
                <c:pt idx="129">
                  <c:v>753.62665158952041</c:v>
                </c:pt>
                <c:pt idx="130">
                  <c:v>754.9927761010814</c:v>
                </c:pt>
                <c:pt idx="131">
                  <c:v>756.35650818962029</c:v>
                </c:pt>
                <c:pt idx="132">
                  <c:v>757.71785291113679</c:v>
                </c:pt>
                <c:pt idx="133">
                  <c:v>759.0768153011694</c:v>
                </c:pt>
                <c:pt idx="134">
                  <c:v>760.43340037490259</c:v>
                </c:pt>
                <c:pt idx="135">
                  <c:v>761.78761312727386</c:v>
                </c:pt>
                <c:pt idx="136">
                  <c:v>763.13945853307973</c:v>
                </c:pt>
                <c:pt idx="137">
                  <c:v>764.48894154708159</c:v>
                </c:pt>
                <c:pt idx="138">
                  <c:v>765.83606710411016</c:v>
                </c:pt>
                <c:pt idx="139">
                  <c:v>767.18084011916972</c:v>
                </c:pt>
                <c:pt idx="140">
                  <c:v>768.52326548754138</c:v>
                </c:pt>
                <c:pt idx="141">
                  <c:v>769.86334808488596</c:v>
                </c:pt>
                <c:pt idx="142">
                  <c:v>771.20109276734581</c:v>
                </c:pt>
                <c:pt idx="143">
                  <c:v>772.53650437164652</c:v>
                </c:pt>
                <c:pt idx="144">
                  <c:v>773.86958771519721</c:v>
                </c:pt>
                <c:pt idx="145">
                  <c:v>775.2003475961908</c:v>
                </c:pt>
                <c:pt idx="146">
                  <c:v>776.52878879370337</c:v>
                </c:pt>
                <c:pt idx="147">
                  <c:v>777.8549160677926</c:v>
                </c:pt>
                <c:pt idx="148">
                  <c:v>779.17873415959639</c:v>
                </c:pt>
                <c:pt idx="149">
                  <c:v>780.50024779142984</c:v>
                </c:pt>
                <c:pt idx="150">
                  <c:v>781.81946166688215</c:v>
                </c:pt>
                <c:pt idx="151">
                  <c:v>783.13638047091274</c:v>
                </c:pt>
                <c:pt idx="152">
                  <c:v>784.45100886994715</c:v>
                </c:pt>
                <c:pt idx="153">
                  <c:v>785.76335151197145</c:v>
                </c:pt>
                <c:pt idx="154">
                  <c:v>787.07341302662678</c:v>
                </c:pt>
                <c:pt idx="155">
                  <c:v>788.38119802530309</c:v>
                </c:pt>
                <c:pt idx="156">
                  <c:v>789.68671110123216</c:v>
                </c:pt>
                <c:pt idx="157">
                  <c:v>790.98995682957991</c:v>
                </c:pt>
                <c:pt idx="158">
                  <c:v>792.2909397675387</c:v>
                </c:pt>
                <c:pt idx="159">
                  <c:v>793.5896644544182</c:v>
                </c:pt>
                <c:pt idx="160">
                  <c:v>794.88613541173629</c:v>
                </c:pt>
                <c:pt idx="161">
                  <c:v>796.18035714330904</c:v>
                </c:pt>
                <c:pt idx="162">
                  <c:v>797.47233413534036</c:v>
                </c:pt>
                <c:pt idx="163">
                  <c:v>798.76207085651106</c:v>
                </c:pt>
                <c:pt idx="164">
                  <c:v>800.04957175806703</c:v>
                </c:pt>
                <c:pt idx="165">
                  <c:v>801.33484127390716</c:v>
                </c:pt>
                <c:pt idx="166">
                  <c:v>802.61788382067039</c:v>
                </c:pt>
                <c:pt idx="167">
                  <c:v>803.89870379782292</c:v>
                </c:pt>
                <c:pt idx="168">
                  <c:v>805.17730558774383</c:v>
                </c:pt>
                <c:pt idx="169">
                  <c:v>806.45369355581101</c:v>
                </c:pt>
                <c:pt idx="170">
                  <c:v>807.72787205048598</c:v>
                </c:pt>
                <c:pt idx="171">
                  <c:v>808.99984540339858</c:v>
                </c:pt>
                <c:pt idx="172">
                  <c:v>810.26961792943086</c:v>
                </c:pt>
                <c:pt idx="173">
                  <c:v>811.53719392680057</c:v>
                </c:pt>
                <c:pt idx="174">
                  <c:v>812.8025776771442</c:v>
                </c:pt>
                <c:pt idx="175">
                  <c:v>814.06577344559901</c:v>
                </c:pt>
                <c:pt idx="176">
                  <c:v>815.32678548088518</c:v>
                </c:pt>
                <c:pt idx="177">
                  <c:v>816.58561801538724</c:v>
                </c:pt>
                <c:pt idx="178">
                  <c:v>817.84227526523455</c:v>
                </c:pt>
                <c:pt idx="179">
                  <c:v>819.09676143038212</c:v>
                </c:pt>
                <c:pt idx="180">
                  <c:v>820.34908069468997</c:v>
                </c:pt>
                <c:pt idx="181">
                  <c:v>821.59923722600286</c:v>
                </c:pt>
                <c:pt idx="182">
                  <c:v>822.84723517622876</c:v>
                </c:pt>
                <c:pt idx="183">
                  <c:v>824.09307868141741</c:v>
                </c:pt>
                <c:pt idx="184">
                  <c:v>825.33677186183809</c:v>
                </c:pt>
                <c:pt idx="185">
                  <c:v>826.57831882205699</c:v>
                </c:pt>
                <c:pt idx="186">
                  <c:v>827.81772365101415</c:v>
                </c:pt>
                <c:pt idx="187">
                  <c:v>829.05499042209976</c:v>
                </c:pt>
                <c:pt idx="188">
                  <c:v>830.29012319323022</c:v>
                </c:pt>
                <c:pt idx="189">
                  <c:v>831.52312600692335</c:v>
                </c:pt>
                <c:pt idx="190">
                  <c:v>832.75400289037361</c:v>
                </c:pt>
                <c:pt idx="191">
                  <c:v>833.98275785552653</c:v>
                </c:pt>
                <c:pt idx="192">
                  <c:v>835.2093948991527</c:v>
                </c:pt>
                <c:pt idx="193">
                  <c:v>836.43391800292147</c:v>
                </c:pt>
                <c:pt idx="194">
                  <c:v>837.65633113347405</c:v>
                </c:pt>
                <c:pt idx="195">
                  <c:v>838.87663824249614</c:v>
                </c:pt>
                <c:pt idx="196">
                  <c:v>840.09484326679035</c:v>
                </c:pt>
                <c:pt idx="197">
                  <c:v>841.31095012834783</c:v>
                </c:pt>
                <c:pt idx="198">
                  <c:v>842.52496273441966</c:v>
                </c:pt>
                <c:pt idx="199">
                  <c:v>843.73688497758781</c:v>
                </c:pt>
                <c:pt idx="200">
                  <c:v>844.9467207358357</c:v>
                </c:pt>
                <c:pt idx="201">
                  <c:v>856.93062090238777</c:v>
                </c:pt>
                <c:pt idx="202">
                  <c:v>868.70835587486988</c:v>
                </c:pt>
                <c:pt idx="203">
                  <c:v>880.28366379649526</c:v>
                </c:pt>
                <c:pt idx="204">
                  <c:v>891.66014579811167</c:v>
                </c:pt>
                <c:pt idx="205">
                  <c:v>902.8412723445208</c:v>
                </c:pt>
                <c:pt idx="206">
                  <c:v>913.83038920867182</c:v>
                </c:pt>
                <c:pt idx="207">
                  <c:v>924.63072309961262</c:v>
                </c:pt>
                <c:pt idx="208">
                  <c:v>935.245386967998</c:v>
                </c:pt>
                <c:pt idx="209">
                  <c:v>945.67738501105578</c:v>
                </c:pt>
                <c:pt idx="210">
                  <c:v>955.92961739718885</c:v>
                </c:pt>
                <c:pt idx="211">
                  <c:v>966.00488472881977</c:v>
                </c:pt>
                <c:pt idx="212">
                  <c:v>975.90589226065129</c:v>
                </c:pt>
                <c:pt idx="213">
                  <c:v>985.63525388921096</c:v>
                </c:pt>
                <c:pt idx="214">
                  <c:v>995.19549592835187</c:v>
                </c:pt>
                <c:pt idx="215">
                  <c:v>1004.5890606842886</c:v>
                </c:pt>
                <c:pt idx="216">
                  <c:v>1013.8183098427498</c:v>
                </c:pt>
                <c:pt idx="217">
                  <c:v>1022.8855276799097</c:v>
                </c:pt>
                <c:pt idx="218">
                  <c:v>1031.79292410792</c:v>
                </c:pt>
                <c:pt idx="219">
                  <c:v>1040.5426375650948</c:v>
                </c:pt>
                <c:pt idx="220">
                  <c:v>1049.1367377600861</c:v>
                </c:pt>
                <c:pt idx="221">
                  <c:v>1057.5772282787411</c:v>
                </c:pt>
                <c:pt idx="222">
                  <c:v>1065.8660490617265</c:v>
                </c:pt>
                <c:pt idx="223">
                  <c:v>1074.0050787604555</c:v>
                </c:pt>
                <c:pt idx="224">
                  <c:v>1081.9961369783387</c:v>
                </c:pt>
                <c:pt idx="225">
                  <c:v>1089.840986403914</c:v>
                </c:pt>
                <c:pt idx="226">
                  <c:v>1097.5413348419715</c:v>
                </c:pt>
                <c:pt idx="227">
                  <c:v>1105.0988371483882</c:v>
                </c:pt>
                <c:pt idx="228">
                  <c:v>1112.5150970740181</c:v>
                </c:pt>
                <c:pt idx="229">
                  <c:v>1119.7916690226366</c:v>
                </c:pt>
                <c:pt idx="230">
                  <c:v>1126.9300597276188</c:v>
                </c:pt>
                <c:pt idx="231">
                  <c:v>1133.9317298517392</c:v>
                </c:pt>
                <c:pt idx="232">
                  <c:v>1140.7980955142043</c:v>
                </c:pt>
                <c:pt idx="233">
                  <c:v>1147.5305297487755</c:v>
                </c:pt>
                <c:pt idx="234">
                  <c:v>1154.1303638966042</c:v>
                </c:pt>
                <c:pt idx="235">
                  <c:v>1160.5988889371852</c:v>
                </c:pt>
                <c:pt idx="236">
                  <c:v>1166.9373567606251</c:v>
                </c:pt>
                <c:pt idx="237">
                  <c:v>1173.14698138424</c:v>
                </c:pt>
                <c:pt idx="238">
                  <c:v>1179.2289401163173</c:v>
                </c:pt>
                <c:pt idx="239">
                  <c:v>1185.1843746697148</c:v>
                </c:pt>
                <c:pt idx="240">
                  <c:v>1191.0143922278191</c:v>
                </c:pt>
                <c:pt idx="241">
                  <c:v>1196.7200664652446</c:v>
                </c:pt>
                <c:pt idx="242">
                  <c:v>1202.3024385255212</c:v>
                </c:pt>
                <c:pt idx="243">
                  <c:v>1207.7625179579038</c:v>
                </c:pt>
                <c:pt idx="244">
                  <c:v>1213.1012836153154</c:v>
                </c:pt>
                <c:pt idx="245">
                  <c:v>1218.3196845153409</c:v>
                </c:pt>
                <c:pt idx="246">
                  <c:v>1223.4186406660845</c:v>
                </c:pt>
                <c:pt idx="247">
                  <c:v>1228.39904385862</c:v>
                </c:pt>
                <c:pt idx="248">
                  <c:v>1233.2617584276793</c:v>
                </c:pt>
                <c:pt idx="249">
                  <c:v>1238.0076219821506</c:v>
                </c:pt>
                <c:pt idx="250">
                  <c:v>1242.6374461068865</c:v>
                </c:pt>
                <c:pt idx="251">
                  <c:v>1247.1520170372667</c:v>
                </c:pt>
                <c:pt idx="252">
                  <c:v>1251.5520963078955</c:v>
                </c:pt>
                <c:pt idx="253">
                  <c:v>1255.8384213767729</c:v>
                </c:pt>
                <c:pt idx="254">
                  <c:v>1260.0117062262279</c:v>
                </c:pt>
                <c:pt idx="255">
                  <c:v>1264.0726419418681</c:v>
                </c:pt>
                <c:pt idx="256">
                  <c:v>1268.0218972707682</c:v>
                </c:pt>
                <c:pt idx="257">
                  <c:v>1271.8601191600933</c:v>
                </c:pt>
                <c:pt idx="258">
                  <c:v>1275.5879332773325</c:v>
                </c:pt>
                <c:pt idx="259">
                  <c:v>1279.2059445133079</c:v>
                </c:pt>
                <c:pt idx="260">
                  <c:v>1282.7147374691165</c:v>
                </c:pt>
                <c:pt idx="261">
                  <c:v>1286.1148769281622</c:v>
                </c:pt>
                <c:pt idx="262">
                  <c:v>1289.4069083144439</c:v>
                </c:pt>
                <c:pt idx="263">
                  <c:v>1292.5913581382813</c:v>
                </c:pt>
                <c:pt idx="264">
                  <c:v>1295.6687344306813</c:v>
                </c:pt>
                <c:pt idx="265">
                  <c:v>1298.6395271675819</c:v>
                </c:pt>
                <c:pt idx="266">
                  <c:v>1301.5042086852479</c:v>
                </c:pt>
                <c:pt idx="267">
                  <c:v>1304.2632340881428</c:v>
                </c:pt>
                <c:pt idx="268">
                  <c:v>1306.9170416506593</c:v>
                </c:pt>
                <c:pt idx="269">
                  <c:v>1309.4660532141577</c:v>
                </c:pt>
                <c:pt idx="270">
                  <c:v>1311.9106745808358</c:v>
                </c:pt>
                <c:pt idx="271">
                  <c:v>1314.2512959060423</c:v>
                </c:pt>
                <c:pt idx="272">
                  <c:v>1316.4882920907351</c:v>
                </c:pt>
                <c:pt idx="273">
                  <c:v>1318.6220231758848</c:v>
                </c:pt>
                <c:pt idx="274">
                  <c:v>1320.6528347407309</c:v>
                </c:pt>
                <c:pt idx="275">
                  <c:v>1322.5810583068996</c:v>
                </c:pt>
                <c:pt idx="276">
                  <c:v>1324.4070117504982</c:v>
                </c:pt>
                <c:pt idx="277">
                  <c:v>1326.1309997243964</c:v>
                </c:pt>
                <c:pt idx="278">
                  <c:v>1327.7533140929902</c:v>
                </c:pt>
                <c:pt idx="279">
                  <c:v>1329.2742343818056</c:v>
                </c:pt>
                <c:pt idx="280">
                  <c:v>1330.6940282443306</c:v>
                </c:pt>
                <c:pt idx="281">
                  <c:v>1332.0129519484578</c:v>
                </c:pt>
                <c:pt idx="282">
                  <c:v>1333.2312508848588</c:v>
                </c:pt>
                <c:pt idx="283">
                  <c:v>1334.3491600994785</c:v>
                </c:pt>
                <c:pt idx="284">
                  <c:v>1335.3669048521378</c:v>
                </c:pt>
                <c:pt idx="285">
                  <c:v>1336.2847012029281</c:v>
                </c:pt>
                <c:pt idx="286">
                  <c:v>1337.1027566276825</c:v>
                </c:pt>
                <c:pt idx="287">
                  <c:v>1337.8212706633035</c:v>
                </c:pt>
                <c:pt idx="288">
                  <c:v>1338.4404355831018</c:v>
                </c:pt>
                <c:pt idx="289">
                  <c:v>1338.9604371015889</c:v>
                </c:pt>
                <c:pt idx="290">
                  <c:v>1339.3814551073554</c:v>
                </c:pt>
                <c:pt idx="291">
                  <c:v>1339.7036644217997</c:v>
                </c:pt>
                <c:pt idx="292">
                  <c:v>1339.9272355805745</c:v>
                </c:pt>
                <c:pt idx="293">
                  <c:v>1340.0523356337403</c:v>
                </c:pt>
                <c:pt idx="294">
                  <c:v>1340.0791289597937</c:v>
                </c:pt>
                <c:pt idx="295">
                  <c:v>1340.0077780880358</c:v>
                </c:pt>
                <c:pt idx="296">
                  <c:v>1339.8384445231948</c:v>
                </c:pt>
                <c:pt idx="297">
                  <c:v>1339.5712895658692</c:v>
                </c:pt>
                <c:pt idx="298">
                  <c:v>1339.2064751222283</c:v>
                </c:pt>
                <c:pt idx="299">
                  <c:v>1338.7441644965068</c:v>
                </c:pt>
                <c:pt idx="300">
                  <c:v>1338.1845231601594</c:v>
                </c:pt>
                <c:pt idx="301">
                  <c:v>1337.5277194920729</c:v>
                </c:pt>
                <c:pt idx="302">
                  <c:v>1336.7739254849187</c:v>
                </c:pt>
                <c:pt idx="303">
                  <c:v>1335.9233174135495</c:v>
                </c:pt>
                <c:pt idx="304">
                  <c:v>1334.9760764622235</c:v>
                </c:pt>
                <c:pt idx="305">
                  <c:v>1333.9323893083392</c:v>
                </c:pt>
                <c:pt idx="306">
                  <c:v>1332.7924486612465</c:v>
                </c:pt>
                <c:pt idx="307">
                  <c:v>1331.5564537555165</c:v>
                </c:pt>
                <c:pt idx="308">
                  <c:v>1330.2246107987835</c:v>
                </c:pt>
                <c:pt idx="309">
                  <c:v>1328.7971333748981</c:v>
                </c:pt>
                <c:pt idx="310">
                  <c:v>1327.2742428036477</c:v>
                </c:pt>
                <c:pt idx="311">
                  <c:v>1325.6561684587025</c:v>
                </c:pt>
                <c:pt idx="312">
                  <c:v>1323.9431480457395</c:v>
                </c:pt>
                <c:pt idx="313">
                  <c:v>1322.1354278428992</c:v>
                </c:pt>
                <c:pt idx="314">
                  <c:v>1320.2332629058494</c:v>
                </c:pt>
                <c:pt idx="315">
                  <c:v>1318.236917239773</c:v>
                </c:pt>
                <c:pt idx="316">
                  <c:v>1316.1466639405917</c:v>
                </c:pt>
                <c:pt idx="317">
                  <c:v>1313.9627853076863</c:v>
                </c:pt>
                <c:pt idx="318">
                  <c:v>1311.6855729302879</c:v>
                </c:pt>
                <c:pt idx="319">
                  <c:v>1309.3153277496092</c:v>
                </c:pt>
                <c:pt idx="320">
                  <c:v>1306.8523600986664</c:v>
                </c:pt>
                <c:pt idx="321">
                  <c:v>1304.2969897216115</c:v>
                </c:pt>
                <c:pt idx="322">
                  <c:v>1301.6495457742662</c:v>
                </c:pt>
                <c:pt idx="323">
                  <c:v>1298.9103668074195</c:v>
                </c:pt>
                <c:pt idx="324">
                  <c:v>1296.0798007343237</c:v>
                </c:pt>
                <c:pt idx="325">
                  <c:v>1293.1582047837096</c:v>
                </c:pt>
                <c:pt idx="326">
                  <c:v>1290.1459454395217</c:v>
                </c:pt>
                <c:pt idx="327">
                  <c:v>1287.0433983684798</c:v>
                </c:pt>
                <c:pt idx="328">
                  <c:v>1283.8509483364694</c:v>
                </c:pt>
                <c:pt idx="329">
                  <c:v>1280.568989114681</c:v>
                </c:pt>
                <c:pt idx="330">
                  <c:v>1277.1979233763359</c:v>
                </c:pt>
                <c:pt idx="331">
                  <c:v>1273.7381625847652</c:v>
                </c:pt>
                <c:pt idx="332">
                  <c:v>1270.1901268735439</c:v>
                </c:pt>
                <c:pt idx="333">
                  <c:v>1266.554244919321</c:v>
                </c:pt>
                <c:pt idx="334">
                  <c:v>1262.8309538079377</c:v>
                </c:pt>
                <c:pt idx="335">
                  <c:v>1259.0206988943755</c:v>
                </c:pt>
                <c:pt idx="336">
                  <c:v>1255.1239336570356</c:v>
                </c:pt>
                <c:pt idx="337">
                  <c:v>1251.1411195468127</c:v>
                </c:pt>
                <c:pt idx="338">
                  <c:v>1247.0727258313921</c:v>
                </c:pt>
                <c:pt idx="339">
                  <c:v>1242.9192294351715</c:v>
                </c:pt>
                <c:pt idx="340">
                  <c:v>1238.6811147751769</c:v>
                </c:pt>
                <c:pt idx="341">
                  <c:v>1234.3588735933226</c:v>
                </c:pt>
                <c:pt idx="342">
                  <c:v>1229.953004785343</c:v>
                </c:pt>
                <c:pt idx="343">
                  <c:v>1225.4640142266994</c:v>
                </c:pt>
                <c:pt idx="344">
                  <c:v>1220.8924145957567</c:v>
                </c:pt>
                <c:pt idx="345">
                  <c:v>1216.2387251944979</c:v>
                </c:pt>
                <c:pt idx="346">
                  <c:v>1211.5034717670412</c:v>
                </c:pt>
                <c:pt idx="347">
                  <c:v>1206.6871863162016</c:v>
                </c:pt>
                <c:pt idx="348">
                  <c:v>1201.7904069183342</c:v>
                </c:pt>
                <c:pt idx="349">
                  <c:v>1196.8136775366809</c:v>
                </c:pt>
                <c:pt idx="350">
                  <c:v>1191.7575478334365</c:v>
                </c:pt>
                <c:pt idx="351">
                  <c:v>1186.6225729807363</c:v>
                </c:pt>
                <c:pt idx="352">
                  <c:v>1181.4093134707612</c:v>
                </c:pt>
                <c:pt idx="353">
                  <c:v>1176.1183349251505</c:v>
                </c:pt>
                <c:pt idx="354">
                  <c:v>1170.7502079039009</c:v>
                </c:pt>
                <c:pt idx="355">
                  <c:v>1165.3055077139245</c:v>
                </c:pt>
                <c:pt idx="356">
                  <c:v>1159.7848142174366</c:v>
                </c:pt>
                <c:pt idx="357">
                  <c:v>1154.1887116403291</c:v>
                </c:pt>
                <c:pt idx="358">
                  <c:v>1148.5177883806884</c:v>
                </c:pt>
                <c:pt idx="359">
                  <c:v>1142.7726368176047</c:v>
                </c:pt>
                <c:pt idx="360">
                  <c:v>1136.9538531204175</c:v>
                </c:pt>
                <c:pt idx="361">
                  <c:v>1131.0620370585352</c:v>
                </c:pt>
                <c:pt idx="362">
                  <c:v>1125.0977918119627</c:v>
                </c:pt>
                <c:pt idx="363">
                  <c:v>1119.061723782665</c:v>
                </c:pt>
                <c:pt idx="364">
                  <c:v>1112.954442406892</c:v>
                </c:pt>
                <c:pt idx="365">
                  <c:v>1106.7765599685815</c:v>
                </c:pt>
                <c:pt idx="366">
                  <c:v>1100.5286914139567</c:v>
                </c:pt>
                <c:pt idx="367">
                  <c:v>1094.2114541674277</c:v>
                </c:pt>
                <c:pt idx="368">
                  <c:v>1087.825467948903</c:v>
                </c:pt>
                <c:pt idx="369">
                  <c:v>1081.3713545926125</c:v>
                </c:pt>
                <c:pt idx="370">
                  <c:v>1074.8497378675397</c:v>
                </c:pt>
                <c:pt idx="371">
                  <c:v>1068.261243299555</c:v>
                </c:pt>
                <c:pt idx="372">
                  <c:v>1061.6064979953414</c:v>
                </c:pt>
                <c:pt idx="373">
                  <c:v>1054.8861304681957</c:v>
                </c:pt>
                <c:pt idx="374">
                  <c:v>1048.1007704657882</c:v>
                </c:pt>
                <c:pt idx="375">
                  <c:v>1041.2510487999562</c:v>
                </c:pt>
                <c:pt idx="376">
                  <c:v>1034.3375971786072</c:v>
                </c:pt>
                <c:pt idx="377">
                  <c:v>1027.3610480397988</c:v>
                </c:pt>
                <c:pt idx="378">
                  <c:v>1020.3220343880638</c:v>
                </c:pt>
                <c:pt idx="379">
                  <c:v>1013.2211896330411</c:v>
                </c:pt>
                <c:pt idx="380">
                  <c:v>1006.0591474304719</c:v>
                </c:pt>
                <c:pt idx="381">
                  <c:v>998.83654152561496</c:v>
                </c:pt>
                <c:pt idx="382">
                  <c:v>991.55400559913539</c:v>
                </c:pt>
                <c:pt idx="383">
                  <c:v>984.21217311551163</c:v>
                </c:pt>
                <c:pt idx="384">
                  <c:v>976.81167717400763</c:v>
                </c:pt>
                <c:pt idx="385">
                  <c:v>969.35315036225074</c:v>
                </c:pt>
                <c:pt idx="386">
                  <c:v>961.83722461245384</c:v>
                </c:pt>
                <c:pt idx="387">
                  <c:v>954.26453106031579</c:v>
                </c:pt>
                <c:pt idx="388">
                  <c:v>946.63569990663302</c:v>
                </c:pt>
                <c:pt idx="389">
                  <c:v>938.95136028164995</c:v>
                </c:pt>
                <c:pt idx="390">
                  <c:v>931.21214011217421</c:v>
                </c:pt>
                <c:pt idx="391">
                  <c:v>923.41866599147932</c:v>
                </c:pt>
                <c:pt idx="392">
                  <c:v>915.57156305201408</c:v>
                </c:pt>
                <c:pt idx="393">
                  <c:v>907.67145484093589</c:v>
                </c:pt>
                <c:pt idx="394">
                  <c:v>899.71896319848258</c:v>
                </c:pt>
                <c:pt idx="395">
                  <c:v>891.71470813919257</c:v>
                </c:pt>
                <c:pt idx="396">
                  <c:v>883.65930773598393</c:v>
                </c:pt>
                <c:pt idx="397">
                  <c:v>875.55337800709731</c:v>
                </c:pt>
                <c:pt idx="398">
                  <c:v>867.39753280590719</c:v>
                </c:pt>
                <c:pt idx="399">
                  <c:v>859.19238371360188</c:v>
                </c:pt>
                <c:pt idx="400">
                  <c:v>850.93853993473192</c:v>
                </c:pt>
                <c:pt idx="401">
                  <c:v>842.63660819562335</c:v>
                </c:pt>
                <c:pt idx="402">
                  <c:v>834.28719264565041</c:v>
                </c:pt>
                <c:pt idx="403">
                  <c:v>825.89089476135939</c:v>
                </c:pt>
                <c:pt idx="404">
                  <c:v>817.44831325343512</c:v>
                </c:pt>
                <c:pt idx="405">
                  <c:v>808.96004397649676</c:v>
                </c:pt>
                <c:pt idx="406">
                  <c:v>800.42667984171112</c:v>
                </c:pt>
                <c:pt idx="407">
                  <c:v>791.84881073220629</c:v>
                </c:pt>
                <c:pt idx="408">
                  <c:v>783.22702342126991</c:v>
                </c:pt>
                <c:pt idx="409">
                  <c:v>774.56190149331178</c:v>
                </c:pt>
                <c:pt idx="410">
                  <c:v>765.85402526757173</c:v>
                </c:pt>
                <c:pt idx="411">
                  <c:v>757.10397172454952</c:v>
                </c:pt>
                <c:pt idx="412">
                  <c:v>748.31231443513366</c:v>
                </c:pt>
                <c:pt idx="413">
                  <c:v>739.47962349240436</c:v>
                </c:pt>
                <c:pt idx="414">
                  <c:v>730.60646544608403</c:v>
                </c:pt>
                <c:pt idx="415">
                  <c:v>721.69340323960841</c:v>
                </c:pt>
                <c:pt idx="416">
                  <c:v>712.74099614978809</c:v>
                </c:pt>
                <c:pt idx="417">
                  <c:v>703.74979972903282</c:v>
                </c:pt>
                <c:pt idx="418">
                  <c:v>694.72036575010554</c:v>
                </c:pt>
                <c:pt idx="419">
                  <c:v>685.65324215337489</c:v>
                </c:pt>
                <c:pt idx="420">
                  <c:v>676.54897299653442</c:v>
                </c:pt>
                <c:pt idx="421">
                  <c:v>667.40809840675252</c:v>
                </c:pt>
                <c:pt idx="422">
                  <c:v>658.23115453522064</c:v>
                </c:pt>
                <c:pt idx="423">
                  <c:v>649.01867351406281</c:v>
                </c:pt>
                <c:pt idx="424">
                  <c:v>639.77118341557173</c:v>
                </c:pt>
                <c:pt idx="425">
                  <c:v>630.48920821373338</c:v>
                </c:pt>
                <c:pt idx="426">
                  <c:v>621.17326774800438</c:v>
                </c:pt>
                <c:pt idx="427">
                  <c:v>611.82387768930289</c:v>
                </c:pt>
                <c:pt idx="428">
                  <c:v>602.44154950817551</c:v>
                </c:pt>
                <c:pt idx="429">
                  <c:v>593.02679044510171</c:v>
                </c:pt>
                <c:pt idx="430">
                  <c:v>583.58010348289554</c:v>
                </c:pt>
                <c:pt idx="431">
                  <c:v>574.1019873211668</c:v>
                </c:pt>
                <c:pt idx="432">
                  <c:v>564.59293635280062</c:v>
                </c:pt>
                <c:pt idx="433">
                  <c:v>555.05344064241604</c:v>
                </c:pt>
                <c:pt idx="434">
                  <c:v>545.48398590676379</c:v>
                </c:pt>
                <c:pt idx="435">
                  <c:v>535.88505349702234</c:v>
                </c:pt>
                <c:pt idx="436">
                  <c:v>526.25712038295205</c:v>
                </c:pt>
                <c:pt idx="437">
                  <c:v>516.60065913886774</c:v>
                </c:pt>
                <c:pt idx="438">
                  <c:v>506.9161379313876</c:v>
                </c:pt>
                <c:pt idx="439">
                  <c:v>497.20402050891977</c:v>
                </c:pt>
                <c:pt idx="440">
                  <c:v>487.46476619284476</c:v>
                </c:pt>
                <c:pt idx="441">
                  <c:v>477.69882987035436</c:v>
                </c:pt>
                <c:pt idx="442">
                  <c:v>467.90666198890602</c:v>
                </c:pt>
                <c:pt idx="443">
                  <c:v>458.08870855225337</c:v>
                </c:pt>
                <c:pt idx="444">
                  <c:v>448.24541111801233</c:v>
                </c:pt>
                <c:pt idx="445">
                  <c:v>438.37720679672356</c:v>
                </c:pt>
                <c:pt idx="446">
                  <c:v>428.48452825237166</c:v>
                </c:pt>
                <c:pt idx="447">
                  <c:v>418.5678037043217</c:v>
                </c:pt>
                <c:pt idx="448">
                  <c:v>408.62745693063437</c:v>
                </c:pt>
                <c:pt idx="449">
                  <c:v>398.6639072727213</c:v>
                </c:pt>
                <c:pt idx="450">
                  <c:v>388.67756964130172</c:v>
                </c:pt>
                <c:pt idx="451">
                  <c:v>378.66885452362311</c:v>
                </c:pt>
                <c:pt idx="452">
                  <c:v>368.63816799190766</c:v>
                </c:pt>
                <c:pt idx="453">
                  <c:v>358.58591171298821</c:v>
                </c:pt>
                <c:pt idx="454">
                  <c:v>348.51248295909568</c:v>
                </c:pt>
                <c:pt idx="455">
                  <c:v>338.41827461976283</c:v>
                </c:pt>
                <c:pt idx="456">
                  <c:v>328.30367521480775</c:v>
                </c:pt>
                <c:pt idx="457">
                  <c:v>318.16906890836168</c:v>
                </c:pt>
                <c:pt idx="458">
                  <c:v>308.01483552390619</c:v>
                </c:pt>
                <c:pt idx="459">
                  <c:v>297.84135056028532</c:v>
                </c:pt>
                <c:pt idx="460">
                  <c:v>287.64898520865859</c:v>
                </c:pt>
                <c:pt idx="461">
                  <c:v>277.43810637036103</c:v>
                </c:pt>
                <c:pt idx="462">
                  <c:v>267.20907667563768</c:v>
                </c:pt>
                <c:pt idx="463">
                  <c:v>256.96225450321953</c:v>
                </c:pt>
                <c:pt idx="464">
                  <c:v>246.69799400070937</c:v>
                </c:pt>
                <c:pt idx="465">
                  <c:v>236.41664510574577</c:v>
                </c:pt>
                <c:pt idx="466">
                  <c:v>226.1185535679142</c:v>
                </c:pt>
                <c:pt idx="467">
                  <c:v>215.80406097137518</c:v>
                </c:pt>
                <c:pt idx="468">
                  <c:v>205.47350475817942</c:v>
                </c:pt>
                <c:pt idx="469">
                  <c:v>195.12721825224048</c:v>
                </c:pt>
                <c:pt idx="470">
                  <c:v>184.76553068393673</c:v>
                </c:pt>
                <c:pt idx="471">
                  <c:v>174.38876721531364</c:v>
                </c:pt>
                <c:pt idx="472">
                  <c:v>163.99724896585951</c:v>
                </c:pt>
                <c:pt idx="473">
                  <c:v>153.59129303882708</c:v>
                </c:pt>
                <c:pt idx="474">
                  <c:v>143.17121254807461</c:v>
                </c:pt>
                <c:pt idx="475">
                  <c:v>132.73731664540048</c:v>
                </c:pt>
                <c:pt idx="476">
                  <c:v>122.28991054834594</c:v>
                </c:pt>
                <c:pt idx="477">
                  <c:v>111.82929556844103</c:v>
                </c:pt>
                <c:pt idx="478">
                  <c:v>101.35576913986934</c:v>
                </c:pt>
                <c:pt idx="479">
                  <c:v>90.869624848528133</c:v>
                </c:pt>
                <c:pt idx="480">
                  <c:v>80.371152461460241</c:v>
                </c:pt>
                <c:pt idx="481">
                  <c:v>69.860637956635259</c:v>
                </c:pt>
                <c:pt idx="482">
                  <c:v>59.338363553057981</c:v>
                </c:pt>
                <c:pt idx="483">
                  <c:v>48.804607741182352</c:v>
                </c:pt>
                <c:pt idx="484">
                  <c:v>38.259645313609958</c:v>
                </c:pt>
                <c:pt idx="485">
                  <c:v>27.703747396052549</c:v>
                </c:pt>
                <c:pt idx="486">
                  <c:v>17.137181478538544</c:v>
                </c:pt>
                <c:pt idx="487">
                  <c:v>6.560211446844102</c:v>
                </c:pt>
                <c:pt idx="488">
                  <c:v>-4.0269023858702138</c:v>
                </c:pt>
                <c:pt idx="489">
                  <c:v>-4.0374945118495029</c:v>
                </c:pt>
                <c:pt idx="490">
                  <c:v>-4.0480866475881907</c:v>
                </c:pt>
                <c:pt idx="491">
                  <c:v>-4.0586787930860249</c:v>
                </c:pt>
                <c:pt idx="492">
                  <c:v>-4.0692709483427549</c:v>
                </c:pt>
                <c:pt idx="493">
                  <c:v>-4.0798631133581296</c:v>
                </c:pt>
                <c:pt idx="494">
                  <c:v>-4.0904552881318983</c:v>
                </c:pt>
                <c:pt idx="495">
                  <c:v>-4.1010474726638089</c:v>
                </c:pt>
                <c:pt idx="496">
                  <c:v>-4.1116396669536108</c:v>
                </c:pt>
                <c:pt idx="497">
                  <c:v>-4.1222318710010528</c:v>
                </c:pt>
                <c:pt idx="498">
                  <c:v>-4.1328240848058835</c:v>
                </c:pt>
                <c:pt idx="499">
                  <c:v>-4.1434163083678524</c:v>
                </c:pt>
                <c:pt idx="500">
                  <c:v>-4.1540085416867072</c:v>
                </c:pt>
                <c:pt idx="501">
                  <c:v>-4.1646007847621975</c:v>
                </c:pt>
                <c:pt idx="502">
                  <c:v>-4.1751930375940729</c:v>
                </c:pt>
                <c:pt idx="503">
                  <c:v>-4.1857853001820811</c:v>
                </c:pt>
                <c:pt idx="504">
                  <c:v>-4.1963775725259715</c:v>
                </c:pt>
                <c:pt idx="505">
                  <c:v>-4.206969854625493</c:v>
                </c:pt>
                <c:pt idx="506">
                  <c:v>-4.2175621464803941</c:v>
                </c:pt>
                <c:pt idx="507">
                  <c:v>-4.2281544480904243</c:v>
                </c:pt>
                <c:pt idx="508">
                  <c:v>-4.2387467594553323</c:v>
                </c:pt>
                <c:pt idx="509">
                  <c:v>-4.2493390805748668</c:v>
                </c:pt>
                <c:pt idx="510">
                  <c:v>-4.2599314114487772</c:v>
                </c:pt>
                <c:pt idx="511">
                  <c:v>-4.2705237520768113</c:v>
                </c:pt>
                <c:pt idx="512">
                  <c:v>-4.2811161024587188</c:v>
                </c:pt>
                <c:pt idx="513">
                  <c:v>-4.291708462594249</c:v>
                </c:pt>
                <c:pt idx="514">
                  <c:v>-4.3023008324831498</c:v>
                </c:pt>
                <c:pt idx="515">
                  <c:v>-4.3128932121251706</c:v>
                </c:pt>
                <c:pt idx="516">
                  <c:v>-4.3234856015200611</c:v>
                </c:pt>
                <c:pt idx="517">
                  <c:v>-4.334078000667569</c:v>
                </c:pt>
                <c:pt idx="518">
                  <c:v>-4.3446704095674438</c:v>
                </c:pt>
                <c:pt idx="519">
                  <c:v>-4.355262828219435</c:v>
                </c:pt>
                <c:pt idx="520">
                  <c:v>-4.3658552566232904</c:v>
                </c:pt>
                <c:pt idx="521">
                  <c:v>-4.3764476947787596</c:v>
                </c:pt>
                <c:pt idx="522">
                  <c:v>-4.3870401426855912</c:v>
                </c:pt>
                <c:pt idx="523">
                  <c:v>-4.3976326003435346</c:v>
                </c:pt>
                <c:pt idx="524">
                  <c:v>-4.4082250677523387</c:v>
                </c:pt>
                <c:pt idx="525">
                  <c:v>-4.4188175449117519</c:v>
                </c:pt>
                <c:pt idx="526">
                  <c:v>-4.4294100318215239</c:v>
                </c:pt>
                <c:pt idx="527">
                  <c:v>-4.4400025284814033</c:v>
                </c:pt>
                <c:pt idx="528">
                  <c:v>-4.4505950348911387</c:v>
                </c:pt>
                <c:pt idx="529">
                  <c:v>-4.4611875510504797</c:v>
                </c:pt>
                <c:pt idx="530">
                  <c:v>-4.4717800769591749</c:v>
                </c:pt>
                <c:pt idx="531">
                  <c:v>-4.4823726126169738</c:v>
                </c:pt>
                <c:pt idx="532">
                  <c:v>-4.4929651580236243</c:v>
                </c:pt>
                <c:pt idx="533">
                  <c:v>-4.5035577131788767</c:v>
                </c:pt>
                <c:pt idx="534">
                  <c:v>-4.5141502780824787</c:v>
                </c:pt>
                <c:pt idx="535">
                  <c:v>-4.52474285273418</c:v>
                </c:pt>
                <c:pt idx="536">
                  <c:v>-4.53533543713373</c:v>
                </c:pt>
                <c:pt idx="537">
                  <c:v>-4.5459280312808774</c:v>
                </c:pt>
                <c:pt idx="538">
                  <c:v>-4.5565206351753709</c:v>
                </c:pt>
                <c:pt idx="539">
                  <c:v>-4.567113248816959</c:v>
                </c:pt>
                <c:pt idx="540">
                  <c:v>-4.5777058722053914</c:v>
                </c:pt>
                <c:pt idx="541">
                  <c:v>-4.5882985053404175</c:v>
                </c:pt>
                <c:pt idx="542">
                  <c:v>-4.598891148221786</c:v>
                </c:pt>
                <c:pt idx="543">
                  <c:v>-4.6094838008492456</c:v>
                </c:pt>
                <c:pt idx="544">
                  <c:v>-4.6200764632225448</c:v>
                </c:pt>
                <c:pt idx="545">
                  <c:v>-4.6306691353414342</c:v>
                </c:pt>
                <c:pt idx="546">
                  <c:v>-4.6412618172056614</c:v>
                </c:pt>
                <c:pt idx="547">
                  <c:v>-4.6518545088149761</c:v>
                </c:pt>
                <c:pt idx="548">
                  <c:v>-4.6624472101691268</c:v>
                </c:pt>
                <c:pt idx="549">
                  <c:v>-4.6730399212678631</c:v>
                </c:pt>
                <c:pt idx="550">
                  <c:v>-4.6836326421109336</c:v>
                </c:pt>
                <c:pt idx="551">
                  <c:v>-4.6942253726980878</c:v>
                </c:pt>
                <c:pt idx="552">
                  <c:v>-4.7048181130290745</c:v>
                </c:pt>
                <c:pt idx="553">
                  <c:v>-4.7154108631036431</c:v>
                </c:pt>
                <c:pt idx="554">
                  <c:v>-4.7260036229215423</c:v>
                </c:pt>
                <c:pt idx="555">
                  <c:v>-4.7365963924825216</c:v>
                </c:pt>
                <c:pt idx="556">
                  <c:v>-4.7471891717863297</c:v>
                </c:pt>
                <c:pt idx="557">
                  <c:v>-4.7577819608327152</c:v>
                </c:pt>
                <c:pt idx="558">
                  <c:v>-4.7683747596214276</c:v>
                </c:pt>
                <c:pt idx="559">
                  <c:v>-4.7789675681522166</c:v>
                </c:pt>
                <c:pt idx="560">
                  <c:v>-4.7895603864248306</c:v>
                </c:pt>
                <c:pt idx="561">
                  <c:v>-4.8001532144390184</c:v>
                </c:pt>
                <c:pt idx="562">
                  <c:v>-4.8107460521945296</c:v>
                </c:pt>
                <c:pt idx="563">
                  <c:v>-4.8213388996911126</c:v>
                </c:pt>
                <c:pt idx="564">
                  <c:v>-4.8319317569285172</c:v>
                </c:pt>
                <c:pt idx="565">
                  <c:v>-4.8425246239064927</c:v>
                </c:pt>
                <c:pt idx="566">
                  <c:v>-4.853117500624788</c:v>
                </c:pt>
                <c:pt idx="567">
                  <c:v>-4.8637103870831515</c:v>
                </c:pt>
                <c:pt idx="568">
                  <c:v>-4.8743032832813329</c:v>
                </c:pt>
                <c:pt idx="569">
                  <c:v>-4.8848961892190816</c:v>
                </c:pt>
                <c:pt idx="570">
                  <c:v>-4.8954891048961464</c:v>
                </c:pt>
                <c:pt idx="571">
                  <c:v>-4.9060820303122759</c:v>
                </c:pt>
                <c:pt idx="572">
                  <c:v>-4.9166749654672195</c:v>
                </c:pt>
                <c:pt idx="573">
                  <c:v>-4.9272679103607269</c:v>
                </c:pt>
                <c:pt idx="574">
                  <c:v>-4.9378608649925466</c:v>
                </c:pt>
                <c:pt idx="575">
                  <c:v>-4.9484538293624274</c:v>
                </c:pt>
                <c:pt idx="576">
                  <c:v>-4.9590468034701196</c:v>
                </c:pt>
                <c:pt idx="577">
                  <c:v>-4.969639787315371</c:v>
                </c:pt>
                <c:pt idx="578">
                  <c:v>-4.9802327808979321</c:v>
                </c:pt>
                <c:pt idx="579">
                  <c:v>-4.9908257842175514</c:v>
                </c:pt>
                <c:pt idx="580">
                  <c:v>-5.0014187972739776</c:v>
                </c:pt>
                <c:pt idx="581">
                  <c:v>-5.0120118200669603</c:v>
                </c:pt>
                <c:pt idx="582">
                  <c:v>-5.022604852596249</c:v>
                </c:pt>
                <c:pt idx="583">
                  <c:v>-5.0331978948615923</c:v>
                </c:pt>
                <c:pt idx="584">
                  <c:v>-5.0437909468627398</c:v>
                </c:pt>
                <c:pt idx="585">
                  <c:v>-5.05438400859944</c:v>
                </c:pt>
                <c:pt idx="586">
                  <c:v>-5.0649770800714426</c:v>
                </c:pt>
                <c:pt idx="587">
                  <c:v>-5.0755701612784963</c:v>
                </c:pt>
                <c:pt idx="588">
                  <c:v>-5.0861632522203504</c:v>
                </c:pt>
                <c:pt idx="589">
                  <c:v>-5.0967563528967545</c:v>
                </c:pt>
                <c:pt idx="590">
                  <c:v>-5.1073494633074574</c:v>
                </c:pt>
                <c:pt idx="591">
                  <c:v>-5.1179425834522085</c:v>
                </c:pt>
                <c:pt idx="592">
                  <c:v>-5.1285357133307574</c:v>
                </c:pt>
                <c:pt idx="593">
                  <c:v>-5.1391288529428527</c:v>
                </c:pt>
                <c:pt idx="594">
                  <c:v>-5.1497220022882431</c:v>
                </c:pt>
                <c:pt idx="595">
                  <c:v>-5.1603151613666789</c:v>
                </c:pt>
                <c:pt idx="596">
                  <c:v>-5.1709083301779089</c:v>
                </c:pt>
                <c:pt idx="597">
                  <c:v>-5.1815015087216816</c:v>
                </c:pt>
                <c:pt idx="598">
                  <c:v>-5.1920946969977466</c:v>
                </c:pt>
                <c:pt idx="599">
                  <c:v>-5.2026878950058535</c:v>
                </c:pt>
                <c:pt idx="600">
                  <c:v>-5.2132811027457517</c:v>
                </c:pt>
                <c:pt idx="601">
                  <c:v>-5.22387432021719</c:v>
                </c:pt>
                <c:pt idx="602">
                  <c:v>-5.2344675474199178</c:v>
                </c:pt>
                <c:pt idx="603">
                  <c:v>-5.2450607843536838</c:v>
                </c:pt>
                <c:pt idx="604">
                  <c:v>-5.2556540310182376</c:v>
                </c:pt>
                <c:pt idx="605">
                  <c:v>-5.2662472874133286</c:v>
                </c:pt>
                <c:pt idx="606">
                  <c:v>-5.2768405535387055</c:v>
                </c:pt>
                <c:pt idx="607">
                  <c:v>-5.2874338293941179</c:v>
                </c:pt>
                <c:pt idx="608">
                  <c:v>-5.2980271149793152</c:v>
                </c:pt>
                <c:pt idx="609">
                  <c:v>-5.3086204102940462</c:v>
                </c:pt>
                <c:pt idx="610">
                  <c:v>-5.3192137153380603</c:v>
                </c:pt>
                <c:pt idx="611">
                  <c:v>-5.3298070301111071</c:v>
                </c:pt>
                <c:pt idx="612">
                  <c:v>-5.3404003546129362</c:v>
                </c:pt>
                <c:pt idx="613">
                  <c:v>-5.3509936888432961</c:v>
                </c:pt>
                <c:pt idx="614">
                  <c:v>-5.3615870328019364</c:v>
                </c:pt>
                <c:pt idx="615">
                  <c:v>-5.3721803864886057</c:v>
                </c:pt>
                <c:pt idx="616">
                  <c:v>-5.3827737499030537</c:v>
                </c:pt>
                <c:pt idx="617">
                  <c:v>-5.3933671230450297</c:v>
                </c:pt>
                <c:pt idx="618">
                  <c:v>-5.4039605059142835</c:v>
                </c:pt>
                <c:pt idx="619">
                  <c:v>-5.4145538985105635</c:v>
                </c:pt>
                <c:pt idx="620">
                  <c:v>-5.4251473008336193</c:v>
                </c:pt>
                <c:pt idx="621">
                  <c:v>-5.4357407128832005</c:v>
                </c:pt>
                <c:pt idx="622">
                  <c:v>-5.4463341346590566</c:v>
                </c:pt>
                <c:pt idx="623">
                  <c:v>-5.4569275661609362</c:v>
                </c:pt>
                <c:pt idx="624">
                  <c:v>-5.4675210073885889</c:v>
                </c:pt>
                <c:pt idx="625">
                  <c:v>-5.4781144583417642</c:v>
                </c:pt>
                <c:pt idx="626">
                  <c:v>-5.4887079190202108</c:v>
                </c:pt>
                <c:pt idx="627">
                  <c:v>-5.4993013894236782</c:v>
                </c:pt>
                <c:pt idx="628">
                  <c:v>-5.5098948695519159</c:v>
                </c:pt>
                <c:pt idx="629">
                  <c:v>-5.5204883594046734</c:v>
                </c:pt>
                <c:pt idx="630">
                  <c:v>-5.5310818589816995</c:v>
                </c:pt>
                <c:pt idx="631">
                  <c:v>-5.5416753682827435</c:v>
                </c:pt>
                <c:pt idx="632">
                  <c:v>-5.5522688873075552</c:v>
                </c:pt>
                <c:pt idx="633">
                  <c:v>-5.5628624160558839</c:v>
                </c:pt>
                <c:pt idx="634">
                  <c:v>-5.5734559545274793</c:v>
                </c:pt>
                <c:pt idx="635">
                  <c:v>-5.58404950272209</c:v>
                </c:pt>
                <c:pt idx="636">
                  <c:v>-5.5946430606394655</c:v>
                </c:pt>
                <c:pt idx="637">
                  <c:v>-5.6052366282793553</c:v>
                </c:pt>
                <c:pt idx="638">
                  <c:v>-5.6158302056415081</c:v>
                </c:pt>
                <c:pt idx="639">
                  <c:v>-5.6264237927256744</c:v>
                </c:pt>
                <c:pt idx="640">
                  <c:v>-5.6370173895316027</c:v>
                </c:pt>
                <c:pt idx="641">
                  <c:v>-5.6476109960590426</c:v>
                </c:pt>
                <c:pt idx="642">
                  <c:v>-5.6582046123077436</c:v>
                </c:pt>
                <c:pt idx="643">
                  <c:v>-5.6687982382774544</c:v>
                </c:pt>
                <c:pt idx="644">
                  <c:v>-5.6793918739679254</c:v>
                </c:pt>
                <c:pt idx="645">
                  <c:v>-5.6899855193789053</c:v>
                </c:pt>
                <c:pt idx="646">
                  <c:v>-5.7005791745101435</c:v>
                </c:pt>
                <c:pt idx="647">
                  <c:v>-5.7111728393613896</c:v>
                </c:pt>
                <c:pt idx="648">
                  <c:v>-5.7217665139323932</c:v>
                </c:pt>
                <c:pt idx="649">
                  <c:v>-5.7323601982229029</c:v>
                </c:pt>
                <c:pt idx="650">
                  <c:v>-5.7429538922326691</c:v>
                </c:pt>
                <c:pt idx="651">
                  <c:v>-5.7535475959614404</c:v>
                </c:pt>
                <c:pt idx="652">
                  <c:v>-5.7641413094089664</c:v>
                </c:pt>
                <c:pt idx="653">
                  <c:v>-5.7747350325749967</c:v>
                </c:pt>
                <c:pt idx="654">
                  <c:v>-5.7853287654592798</c:v>
                </c:pt>
                <c:pt idx="655">
                  <c:v>-5.7959225080615662</c:v>
                </c:pt>
                <c:pt idx="656">
                  <c:v>-5.8065162603816045</c:v>
                </c:pt>
                <c:pt idx="657">
                  <c:v>-5.8171100224191452</c:v>
                </c:pt>
                <c:pt idx="658">
                  <c:v>-5.8277037941739369</c:v>
                </c:pt>
                <c:pt idx="659">
                  <c:v>-5.8382975756457292</c:v>
                </c:pt>
                <c:pt idx="660">
                  <c:v>-5.8488913668342715</c:v>
                </c:pt>
                <c:pt idx="661">
                  <c:v>-5.8594851677393125</c:v>
                </c:pt>
                <c:pt idx="662">
                  <c:v>-5.8700789783606027</c:v>
                </c:pt>
                <c:pt idx="663">
                  <c:v>-5.8806727986978915</c:v>
                </c:pt>
                <c:pt idx="664">
                  <c:v>-5.8912666287509277</c:v>
                </c:pt>
                <c:pt idx="665">
                  <c:v>-5.9018604685194607</c:v>
                </c:pt>
                <c:pt idx="666">
                  <c:v>-5.9124543180032401</c:v>
                </c:pt>
                <c:pt idx="667">
                  <c:v>-5.9230481772020163</c:v>
                </c:pt>
                <c:pt idx="668">
                  <c:v>-5.9336420461155379</c:v>
                </c:pt>
                <c:pt idx="669">
                  <c:v>-5.9442359247435537</c:v>
                </c:pt>
                <c:pt idx="670">
                  <c:v>-5.9548298130858139</c:v>
                </c:pt>
                <c:pt idx="671">
                  <c:v>-5.9654237111420683</c:v>
                </c:pt>
                <c:pt idx="672">
                  <c:v>-5.9760176189120662</c:v>
                </c:pt>
                <c:pt idx="673">
                  <c:v>-5.9866115363955563</c:v>
                </c:pt>
                <c:pt idx="674">
                  <c:v>-5.9972054635922891</c:v>
                </c:pt>
                <c:pt idx="675">
                  <c:v>-6.0077994005020132</c:v>
                </c:pt>
                <c:pt idx="676">
                  <c:v>-6.0183933471244782</c:v>
                </c:pt>
                <c:pt idx="677">
                  <c:v>-6.0289873034594343</c:v>
                </c:pt>
                <c:pt idx="678">
                  <c:v>-6.0395812695066304</c:v>
                </c:pt>
                <c:pt idx="679">
                  <c:v>-6.050175245265816</c:v>
                </c:pt>
                <c:pt idx="680">
                  <c:v>-6.0607692307367405</c:v>
                </c:pt>
                <c:pt idx="681">
                  <c:v>-6.0713632259191535</c:v>
                </c:pt>
                <c:pt idx="682">
                  <c:v>-6.0819572308128045</c:v>
                </c:pt>
                <c:pt idx="683">
                  <c:v>-6.0925512454174431</c:v>
                </c:pt>
                <c:pt idx="684">
                  <c:v>-6.1031452697328188</c:v>
                </c:pt>
                <c:pt idx="685">
                  <c:v>-6.1137393037586811</c:v>
                </c:pt>
                <c:pt idx="686">
                  <c:v>-6.1243333474947796</c:v>
                </c:pt>
                <c:pt idx="687">
                  <c:v>-6.1349274009408639</c:v>
                </c:pt>
                <c:pt idx="688">
                  <c:v>-6.1455214640966833</c:v>
                </c:pt>
                <c:pt idx="689">
                  <c:v>-6.1561155369619867</c:v>
                </c:pt>
                <c:pt idx="690">
                  <c:v>-6.1667096195365243</c:v>
                </c:pt>
                <c:pt idx="691">
                  <c:v>-6.1773037118200458</c:v>
                </c:pt>
                <c:pt idx="692">
                  <c:v>-6.1878978138123006</c:v>
                </c:pt>
                <c:pt idx="693">
                  <c:v>-6.1984919255130384</c:v>
                </c:pt>
                <c:pt idx="694">
                  <c:v>-6.2090860469220077</c:v>
                </c:pt>
                <c:pt idx="695">
                  <c:v>-6.219680178038959</c:v>
                </c:pt>
                <c:pt idx="696">
                  <c:v>-6.2302743188636418</c:v>
                </c:pt>
                <c:pt idx="697">
                  <c:v>-6.2408684693958056</c:v>
                </c:pt>
                <c:pt idx="698">
                  <c:v>-6.2514626296352001</c:v>
                </c:pt>
                <c:pt idx="699">
                  <c:v>-6.2620567995815746</c:v>
                </c:pt>
                <c:pt idx="700">
                  <c:v>-6.2726509792346778</c:v>
                </c:pt>
                <c:pt idx="701">
                  <c:v>-6.2832451685942603</c:v>
                </c:pt>
                <c:pt idx="702">
                  <c:v>-6.2938393676600715</c:v>
                </c:pt>
                <c:pt idx="703">
                  <c:v>-6.3044335764318609</c:v>
                </c:pt>
                <c:pt idx="704">
                  <c:v>-6.315027794909378</c:v>
                </c:pt>
                <c:pt idx="705">
                  <c:v>-6.3256220230923725</c:v>
                </c:pt>
                <c:pt idx="706">
                  <c:v>-6.3362162609805939</c:v>
                </c:pt>
                <c:pt idx="707">
                  <c:v>-6.3468105085737925</c:v>
                </c:pt>
                <c:pt idx="708">
                  <c:v>-6.357404765871717</c:v>
                </c:pt>
                <c:pt idx="709">
                  <c:v>-6.3679990328741169</c:v>
                </c:pt>
                <c:pt idx="710">
                  <c:v>-6.3785933095807428</c:v>
                </c:pt>
                <c:pt idx="711">
                  <c:v>-6.3891875959913431</c:v>
                </c:pt>
                <c:pt idx="712">
                  <c:v>-6.3997818921056675</c:v>
                </c:pt>
                <c:pt idx="713">
                  <c:v>-6.4103761979234664</c:v>
                </c:pt>
                <c:pt idx="714">
                  <c:v>-6.4209705134444892</c:v>
                </c:pt>
                <c:pt idx="715">
                  <c:v>-6.4315648386684847</c:v>
                </c:pt>
                <c:pt idx="716">
                  <c:v>-6.4421591735952033</c:v>
                </c:pt>
                <c:pt idx="717">
                  <c:v>-6.4527535182243945</c:v>
                </c:pt>
                <c:pt idx="718">
                  <c:v>-6.4633478725558078</c:v>
                </c:pt>
                <c:pt idx="719">
                  <c:v>-6.4739422365891928</c:v>
                </c:pt>
                <c:pt idx="720">
                  <c:v>-6.484536610324299</c:v>
                </c:pt>
                <c:pt idx="721">
                  <c:v>-6.4951309937608768</c:v>
                </c:pt>
                <c:pt idx="722">
                  <c:v>-6.5057253868986749</c:v>
                </c:pt>
                <c:pt idx="723">
                  <c:v>-6.5163197897374436</c:v>
                </c:pt>
                <c:pt idx="724">
                  <c:v>-6.5269142022769318</c:v>
                </c:pt>
                <c:pt idx="725">
                  <c:v>-6.5375086245168896</c:v>
                </c:pt>
                <c:pt idx="726">
                  <c:v>-6.5481030564570668</c:v>
                </c:pt>
                <c:pt idx="727">
                  <c:v>-6.5586974980972128</c:v>
                </c:pt>
                <c:pt idx="728">
                  <c:v>-6.5692919494370772</c:v>
                </c:pt>
                <c:pt idx="729">
                  <c:v>-6.5798864104764094</c:v>
                </c:pt>
                <c:pt idx="730">
                  <c:v>-6.59048088121496</c:v>
                </c:pt>
                <c:pt idx="731">
                  <c:v>-6.6010753616524784</c:v>
                </c:pt>
                <c:pt idx="732">
                  <c:v>-6.6116698517887134</c:v>
                </c:pt>
                <c:pt idx="733">
                  <c:v>-6.6222643516234152</c:v>
                </c:pt>
                <c:pt idx="734">
                  <c:v>-6.6328588611563335</c:v>
                </c:pt>
                <c:pt idx="735">
                  <c:v>-6.6434533803872178</c:v>
                </c:pt>
                <c:pt idx="736">
                  <c:v>-6.6540479093158185</c:v>
                </c:pt>
                <c:pt idx="737">
                  <c:v>-6.6646424479418842</c:v>
                </c:pt>
                <c:pt idx="738">
                  <c:v>-6.6752369962651654</c:v>
                </c:pt>
                <c:pt idx="739">
                  <c:v>-6.6858315542854116</c:v>
                </c:pt>
                <c:pt idx="740">
                  <c:v>-6.6964261220023724</c:v>
                </c:pt>
                <c:pt idx="741">
                  <c:v>-6.7070206994157973</c:v>
                </c:pt>
                <c:pt idx="742">
                  <c:v>-6.7176152865254366</c:v>
                </c:pt>
                <c:pt idx="743">
                  <c:v>-6.7282098833310391</c:v>
                </c:pt>
                <c:pt idx="744">
                  <c:v>-6.7388044898323551</c:v>
                </c:pt>
                <c:pt idx="745">
                  <c:v>-6.7493991060291343</c:v>
                </c:pt>
                <c:pt idx="746">
                  <c:v>-6.7599937319211261</c:v>
                </c:pt>
                <c:pt idx="747">
                  <c:v>-6.7705883675080809</c:v>
                </c:pt>
                <c:pt idx="748">
                  <c:v>-6.7811830127897474</c:v>
                </c:pt>
                <c:pt idx="749">
                  <c:v>-6.7917776677658761</c:v>
                </c:pt>
                <c:pt idx="750">
                  <c:v>-6.8023723324362164</c:v>
                </c:pt>
                <c:pt idx="751">
                  <c:v>-6.8129670068005188</c:v>
                </c:pt>
                <c:pt idx="752">
                  <c:v>-6.8235616908585319</c:v>
                </c:pt>
                <c:pt idx="753">
                  <c:v>-6.8341563846100062</c:v>
                </c:pt>
                <c:pt idx="754">
                  <c:v>-6.8447510880546911</c:v>
                </c:pt>
                <c:pt idx="755">
                  <c:v>-6.8553458011923363</c:v>
                </c:pt>
                <c:pt idx="756">
                  <c:v>-6.8659405240226921</c:v>
                </c:pt>
                <c:pt idx="757">
                  <c:v>-6.8765352565455071</c:v>
                </c:pt>
                <c:pt idx="758">
                  <c:v>-6.8871299987605319</c:v>
                </c:pt>
                <c:pt idx="759">
                  <c:v>-6.8977247506675168</c:v>
                </c:pt>
                <c:pt idx="760">
                  <c:v>-6.9083195122662104</c:v>
                </c:pt>
                <c:pt idx="761">
                  <c:v>-6.9189142835563633</c:v>
                </c:pt>
                <c:pt idx="762">
                  <c:v>-6.9295090645377249</c:v>
                </c:pt>
                <c:pt idx="763">
                  <c:v>-6.9401038552100447</c:v>
                </c:pt>
                <c:pt idx="764">
                  <c:v>-6.9506986555730732</c:v>
                </c:pt>
                <c:pt idx="765">
                  <c:v>-6.9612934656265599</c:v>
                </c:pt>
                <c:pt idx="766">
                  <c:v>-6.9718882853702544</c:v>
                </c:pt>
                <c:pt idx="767">
                  <c:v>-6.9824831148039062</c:v>
                </c:pt>
                <c:pt idx="768">
                  <c:v>-6.9930779539272656</c:v>
                </c:pt>
                <c:pt idx="769">
                  <c:v>-7.0036728027400823</c:v>
                </c:pt>
                <c:pt idx="770">
                  <c:v>-7.0142676612421058</c:v>
                </c:pt>
                <c:pt idx="771">
                  <c:v>-7.0248625294330855</c:v>
                </c:pt>
                <c:pt idx="772">
                  <c:v>-7.035457407312772</c:v>
                </c:pt>
                <c:pt idx="773">
                  <c:v>-7.0460522948809157</c:v>
                </c:pt>
                <c:pt idx="774">
                  <c:v>-7.0566471921372651</c:v>
                </c:pt>
                <c:pt idx="775">
                  <c:v>-7.0672420990815707</c:v>
                </c:pt>
                <c:pt idx="776">
                  <c:v>-7.0778370157135821</c:v>
                </c:pt>
                <c:pt idx="777">
                  <c:v>-7.0884319420330488</c:v>
                </c:pt>
                <c:pt idx="778">
                  <c:v>-7.0990268780397212</c:v>
                </c:pt>
                <c:pt idx="779">
                  <c:v>-7.1096218237333488</c:v>
                </c:pt>
                <c:pt idx="780">
                  <c:v>-7.1202167791136821</c:v>
                </c:pt>
                <c:pt idx="781">
                  <c:v>-7.1308117441804697</c:v>
                </c:pt>
                <c:pt idx="782">
                  <c:v>-7.1414067189334629</c:v>
                </c:pt>
                <c:pt idx="783">
                  <c:v>-7.1520017033724104</c:v>
                </c:pt>
                <c:pt idx="784">
                  <c:v>-7.1625966974970625</c:v>
                </c:pt>
                <c:pt idx="785">
                  <c:v>-7.1731917013071689</c:v>
                </c:pt>
                <c:pt idx="786">
                  <c:v>-7.183786714802479</c:v>
                </c:pt>
                <c:pt idx="787">
                  <c:v>-7.1943817379827433</c:v>
                </c:pt>
                <c:pt idx="788">
                  <c:v>-7.2049767708477122</c:v>
                </c:pt>
                <c:pt idx="789">
                  <c:v>-7.2155718133971343</c:v>
                </c:pt>
                <c:pt idx="790">
                  <c:v>-7.2261668656307601</c:v>
                </c:pt>
                <c:pt idx="791">
                  <c:v>-7.2367619275483399</c:v>
                </c:pt>
                <c:pt idx="792">
                  <c:v>-7.2473569991496225</c:v>
                </c:pt>
                <c:pt idx="793">
                  <c:v>-7.2579520804343582</c:v>
                </c:pt>
                <c:pt idx="794">
                  <c:v>-7.2685471714022976</c:v>
                </c:pt>
                <c:pt idx="795">
                  <c:v>-7.27914227205319</c:v>
                </c:pt>
                <c:pt idx="796">
                  <c:v>-7.289737382386785</c:v>
                </c:pt>
                <c:pt idx="797">
                  <c:v>-7.3003325024028332</c:v>
                </c:pt>
                <c:pt idx="798">
                  <c:v>-7.3109276321010839</c:v>
                </c:pt>
                <c:pt idx="799">
                  <c:v>-7.3215227714812876</c:v>
                </c:pt>
                <c:pt idx="800">
                  <c:v>-7.332117920543193</c:v>
                </c:pt>
                <c:pt idx="801">
                  <c:v>-7.3427130792865514</c:v>
                </c:pt>
                <c:pt idx="802">
                  <c:v>-7.3533082477111122</c:v>
                </c:pt>
                <c:pt idx="803">
                  <c:v>-7.3639034258166252</c:v>
                </c:pt>
                <c:pt idx="804">
                  <c:v>-7.3744986136028396</c:v>
                </c:pt>
                <c:pt idx="805">
                  <c:v>-7.3850938110695061</c:v>
                </c:pt>
                <c:pt idx="806">
                  <c:v>-7.395689018216375</c:v>
                </c:pt>
                <c:pt idx="807">
                  <c:v>-7.4062842350431959</c:v>
                </c:pt>
                <c:pt idx="808">
                  <c:v>-7.4168794615497182</c:v>
                </c:pt>
                <c:pt idx="809">
                  <c:v>-7.4274746977356925</c:v>
                </c:pt>
                <c:pt idx="810">
                  <c:v>-7.4380699436008682</c:v>
                </c:pt>
                <c:pt idx="811">
                  <c:v>-7.4486651991449957</c:v>
                </c:pt>
                <c:pt idx="812">
                  <c:v>-7.4592604643678246</c:v>
                </c:pt>
                <c:pt idx="813">
                  <c:v>-7.4698557392691054</c:v>
                </c:pt>
                <c:pt idx="814">
                  <c:v>-7.4804510238485875</c:v>
                </c:pt>
                <c:pt idx="815">
                  <c:v>-7.4910463181060214</c:v>
                </c:pt>
                <c:pt idx="816">
                  <c:v>-7.5016416220411566</c:v>
                </c:pt>
                <c:pt idx="817">
                  <c:v>-7.5122369356537426</c:v>
                </c:pt>
                <c:pt idx="818">
                  <c:v>-7.5228322589435299</c:v>
                </c:pt>
                <c:pt idx="819">
                  <c:v>-7.5334275919102689</c:v>
                </c:pt>
                <c:pt idx="820">
                  <c:v>-7.5440229345537091</c:v>
                </c:pt>
                <c:pt idx="821">
                  <c:v>-7.5546182868736</c:v>
                </c:pt>
                <c:pt idx="822">
                  <c:v>-7.5652136488696922</c:v>
                </c:pt>
                <c:pt idx="823">
                  <c:v>-7.575809020541735</c:v>
                </c:pt>
                <c:pt idx="824">
                  <c:v>-7.586404401889479</c:v>
                </c:pt>
                <c:pt idx="825">
                  <c:v>-7.5969997929126745</c:v>
                </c:pt>
                <c:pt idx="826">
                  <c:v>-7.6075951936110711</c:v>
                </c:pt>
                <c:pt idx="827">
                  <c:v>-7.6181906039844183</c:v>
                </c:pt>
                <c:pt idx="828">
                  <c:v>-7.6287860240324665</c:v>
                </c:pt>
                <c:pt idx="829">
                  <c:v>-7.6393814537549662</c:v>
                </c:pt>
                <c:pt idx="830">
                  <c:v>-7.649976893151667</c:v>
                </c:pt>
                <c:pt idx="831">
                  <c:v>-7.6605723422223191</c:v>
                </c:pt>
                <c:pt idx="832">
                  <c:v>-7.6711678009666722</c:v>
                </c:pt>
                <c:pt idx="833">
                  <c:v>-7.6817632693844757</c:v>
                </c:pt>
                <c:pt idx="834">
                  <c:v>-7.6923587474754811</c:v>
                </c:pt>
                <c:pt idx="835">
                  <c:v>-7.7029542352394369</c:v>
                </c:pt>
                <c:pt idx="836">
                  <c:v>-7.7135497326760945</c:v>
                </c:pt>
                <c:pt idx="837">
                  <c:v>-7.7241452397852033</c:v>
                </c:pt>
                <c:pt idx="838">
                  <c:v>-7.7347407565665129</c:v>
                </c:pt>
                <c:pt idx="839">
                  <c:v>-7.7453362830197738</c:v>
                </c:pt>
                <c:pt idx="840">
                  <c:v>-7.7559318191447364</c:v>
                </c:pt>
                <c:pt idx="841">
                  <c:v>-7.7665273649411501</c:v>
                </c:pt>
                <c:pt idx="842">
                  <c:v>-7.7771229204087655</c:v>
                </c:pt>
                <c:pt idx="843">
                  <c:v>-7.787718485547332</c:v>
                </c:pt>
                <c:pt idx="844">
                  <c:v>-7.7983140603566001</c:v>
                </c:pt>
                <c:pt idx="845">
                  <c:v>-7.8089096448363193</c:v>
                </c:pt>
                <c:pt idx="846">
                  <c:v>-7.8195052389862401</c:v>
                </c:pt>
                <c:pt idx="847">
                  <c:v>-7.8301008428061127</c:v>
                </c:pt>
                <c:pt idx="848">
                  <c:v>-7.8406964562956869</c:v>
                </c:pt>
                <c:pt idx="849">
                  <c:v>-7.851292079454713</c:v>
                </c:pt>
                <c:pt idx="850">
                  <c:v>-7.8618877122829405</c:v>
                </c:pt>
                <c:pt idx="851">
                  <c:v>-7.8724833547801198</c:v>
                </c:pt>
                <c:pt idx="852">
                  <c:v>-7.8830790069460015</c:v>
                </c:pt>
                <c:pt idx="853">
                  <c:v>-7.893674668780335</c:v>
                </c:pt>
                <c:pt idx="854">
                  <c:v>-7.9042703402828707</c:v>
                </c:pt>
                <c:pt idx="855">
                  <c:v>-7.914866021453359</c:v>
                </c:pt>
                <c:pt idx="856">
                  <c:v>-7.9254617122915496</c:v>
                </c:pt>
                <c:pt idx="857">
                  <c:v>-7.9360574127971928</c:v>
                </c:pt>
                <c:pt idx="858">
                  <c:v>-7.9466531229700381</c:v>
                </c:pt>
                <c:pt idx="859">
                  <c:v>-7.957248842809836</c:v>
                </c:pt>
                <c:pt idx="860">
                  <c:v>-7.9678445723163369</c:v>
                </c:pt>
                <c:pt idx="861">
                  <c:v>-7.9784403114892903</c:v>
                </c:pt>
                <c:pt idx="862">
                  <c:v>-7.9890360603284467</c:v>
                </c:pt>
                <c:pt idx="863">
                  <c:v>-7.9996318188335565</c:v>
                </c:pt>
                <c:pt idx="864">
                  <c:v>-8.0102275870043691</c:v>
                </c:pt>
                <c:pt idx="865">
                  <c:v>-8.020823364840636</c:v>
                </c:pt>
                <c:pt idx="866">
                  <c:v>-8.0314191523421048</c:v>
                </c:pt>
                <c:pt idx="867">
                  <c:v>-8.0420149495085269</c:v>
                </c:pt>
                <c:pt idx="868">
                  <c:v>-8.0526107563396536</c:v>
                </c:pt>
                <c:pt idx="869">
                  <c:v>-8.0632065728352345</c:v>
                </c:pt>
                <c:pt idx="870">
                  <c:v>-8.0738023989950189</c:v>
                </c:pt>
                <c:pt idx="871">
                  <c:v>-8.0843982348187566</c:v>
                </c:pt>
                <c:pt idx="872">
                  <c:v>-8.0949940803061988</c:v>
                </c:pt>
                <c:pt idx="873">
                  <c:v>-8.1055899354570968</c:v>
                </c:pt>
                <c:pt idx="874">
                  <c:v>-8.1161858002711984</c:v>
                </c:pt>
                <c:pt idx="875">
                  <c:v>-8.1267816747482549</c:v>
                </c:pt>
                <c:pt idx="876">
                  <c:v>-8.1373775588880157</c:v>
                </c:pt>
                <c:pt idx="877">
                  <c:v>-8.1479734526902323</c:v>
                </c:pt>
                <c:pt idx="878">
                  <c:v>-8.1585693561546542</c:v>
                </c:pt>
                <c:pt idx="879">
                  <c:v>-8.1691652692810308</c:v>
                </c:pt>
                <c:pt idx="880">
                  <c:v>-8.1797611920691136</c:v>
                </c:pt>
                <c:pt idx="881">
                  <c:v>-8.1903571245186519</c:v>
                </c:pt>
                <c:pt idx="882">
                  <c:v>-8.2009530666293955</c:v>
                </c:pt>
                <c:pt idx="883">
                  <c:v>-8.2115490184010955</c:v>
                </c:pt>
                <c:pt idx="884">
                  <c:v>-8.2221449798335016</c:v>
                </c:pt>
                <c:pt idx="885">
                  <c:v>-8.2327409509263649</c:v>
                </c:pt>
                <c:pt idx="886">
                  <c:v>-8.2433369316794352</c:v>
                </c:pt>
                <c:pt idx="887">
                  <c:v>-8.2539329220924618</c:v>
                </c:pt>
                <c:pt idx="888">
                  <c:v>-8.2645289221651961</c:v>
                </c:pt>
                <c:pt idx="889">
                  <c:v>-8.2751249318973876</c:v>
                </c:pt>
                <c:pt idx="890">
                  <c:v>-8.2857209512887859</c:v>
                </c:pt>
                <c:pt idx="891">
                  <c:v>-8.2963169803391423</c:v>
                </c:pt>
                <c:pt idx="892">
                  <c:v>-8.3069130190482063</c:v>
                </c:pt>
                <c:pt idx="893">
                  <c:v>-8.3175090674157275</c:v>
                </c:pt>
                <c:pt idx="894">
                  <c:v>-8.3281051254414571</c:v>
                </c:pt>
                <c:pt idx="895">
                  <c:v>-8.3387011931251465</c:v>
                </c:pt>
                <c:pt idx="896">
                  <c:v>-8.3492972704665434</c:v>
                </c:pt>
                <c:pt idx="897">
                  <c:v>-8.3598933574653991</c:v>
                </c:pt>
                <c:pt idx="898">
                  <c:v>-8.3704894541214649</c:v>
                </c:pt>
                <c:pt idx="899">
                  <c:v>-8.3810855604344905</c:v>
                </c:pt>
                <c:pt idx="900">
                  <c:v>-8.3916816764042252</c:v>
                </c:pt>
                <c:pt idx="901">
                  <c:v>-8.4022778020304205</c:v>
                </c:pt>
                <c:pt idx="902">
                  <c:v>-8.4128739373128258</c:v>
                </c:pt>
                <c:pt idx="903">
                  <c:v>-8.4234700822511908</c:v>
                </c:pt>
                <c:pt idx="904">
                  <c:v>-8.4340662368452666</c:v>
                </c:pt>
                <c:pt idx="905">
                  <c:v>-8.4446624010948046</c:v>
                </c:pt>
                <c:pt idx="906">
                  <c:v>-8.4552585749995526</c:v>
                </c:pt>
                <c:pt idx="907">
                  <c:v>-8.4658547585592636</c:v>
                </c:pt>
                <c:pt idx="908">
                  <c:v>-8.4764509517736855</c:v>
                </c:pt>
                <c:pt idx="909">
                  <c:v>-8.4870471546425694</c:v>
                </c:pt>
                <c:pt idx="910">
                  <c:v>-8.497643367165665</c:v>
                </c:pt>
                <c:pt idx="911">
                  <c:v>-8.5082395893427236</c:v>
                </c:pt>
                <c:pt idx="912">
                  <c:v>-8.5188358211734947</c:v>
                </c:pt>
                <c:pt idx="913">
                  <c:v>-8.5294320626577296</c:v>
                </c:pt>
                <c:pt idx="914">
                  <c:v>-8.5400283137951778</c:v>
                </c:pt>
                <c:pt idx="915">
                  <c:v>-8.5506245745855907</c:v>
                </c:pt>
                <c:pt idx="916">
                  <c:v>-8.5612208450287177</c:v>
                </c:pt>
                <c:pt idx="917">
                  <c:v>-8.5718171251243085</c:v>
                </c:pt>
                <c:pt idx="918">
                  <c:v>-8.5824134148721143</c:v>
                </c:pt>
                <c:pt idx="919">
                  <c:v>-8.5930097142718846</c:v>
                </c:pt>
                <c:pt idx="920">
                  <c:v>-8.6036060233233709</c:v>
                </c:pt>
                <c:pt idx="921">
                  <c:v>-8.6142023420263225</c:v>
                </c:pt>
                <c:pt idx="922">
                  <c:v>-8.6247986703804891</c:v>
                </c:pt>
                <c:pt idx="923">
                  <c:v>-8.6353950083856219</c:v>
                </c:pt>
                <c:pt idx="924">
                  <c:v>-8.6459913560414723</c:v>
                </c:pt>
                <c:pt idx="925">
                  <c:v>-8.6565877133477898</c:v>
                </c:pt>
                <c:pt idx="926">
                  <c:v>-8.6671840803043239</c:v>
                </c:pt>
                <c:pt idx="927">
                  <c:v>-8.6777804569108259</c:v>
                </c:pt>
                <c:pt idx="928">
                  <c:v>-8.6883768431670454</c:v>
                </c:pt>
                <c:pt idx="929">
                  <c:v>-8.6989732390727337</c:v>
                </c:pt>
                <c:pt idx="930">
                  <c:v>-8.7095696446276403</c:v>
                </c:pt>
                <c:pt idx="931">
                  <c:v>-8.7201660598315165</c:v>
                </c:pt>
                <c:pt idx="932">
                  <c:v>-8.7307624846841119</c:v>
                </c:pt>
                <c:pt idx="933">
                  <c:v>-8.7413589191851759</c:v>
                </c:pt>
                <c:pt idx="934">
                  <c:v>-8.75195536333446</c:v>
                </c:pt>
                <c:pt idx="935">
                  <c:v>-8.7625518171317154</c:v>
                </c:pt>
                <c:pt idx="936">
                  <c:v>-8.7731482805766916</c:v>
                </c:pt>
                <c:pt idx="937">
                  <c:v>-8.7837447536691382</c:v>
                </c:pt>
                <c:pt idx="938">
                  <c:v>-8.7943412364088065</c:v>
                </c:pt>
                <c:pt idx="939">
                  <c:v>-8.804937728795446</c:v>
                </c:pt>
                <c:pt idx="940">
                  <c:v>-8.815534230828808</c:v>
                </c:pt>
                <c:pt idx="941">
                  <c:v>-8.8261307425086422</c:v>
                </c:pt>
                <c:pt idx="942">
                  <c:v>-8.8367272638346996</c:v>
                </c:pt>
                <c:pt idx="943">
                  <c:v>-8.84732379480673</c:v>
                </c:pt>
                <c:pt idx="944">
                  <c:v>-8.8579203354244846</c:v>
                </c:pt>
                <c:pt idx="945">
                  <c:v>-8.868516885687713</c:v>
                </c:pt>
                <c:pt idx="946">
                  <c:v>-8.8791134455961664</c:v>
                </c:pt>
                <c:pt idx="947">
                  <c:v>-8.8897100151495945</c:v>
                </c:pt>
                <c:pt idx="948">
                  <c:v>-8.9003065943477484</c:v>
                </c:pt>
                <c:pt idx="949">
                  <c:v>-8.9109031831903778</c:v>
                </c:pt>
                <c:pt idx="950">
                  <c:v>-8.9214997816772339</c:v>
                </c:pt>
                <c:pt idx="951">
                  <c:v>-8.9320963898080663</c:v>
                </c:pt>
                <c:pt idx="952">
                  <c:v>-8.9426930075826263</c:v>
                </c:pt>
                <c:pt idx="953">
                  <c:v>-8.9532896350006634</c:v>
                </c:pt>
                <c:pt idx="954">
                  <c:v>-8.963886272061929</c:v>
                </c:pt>
                <c:pt idx="955">
                  <c:v>-8.9744829187661725</c:v>
                </c:pt>
                <c:pt idx="956">
                  <c:v>-8.9850795751131454</c:v>
                </c:pt>
                <c:pt idx="957">
                  <c:v>-8.995676241102597</c:v>
                </c:pt>
                <c:pt idx="958">
                  <c:v>-9.006272916734277</c:v>
                </c:pt>
                <c:pt idx="959">
                  <c:v>-9.0168696020079384</c:v>
                </c:pt>
                <c:pt idx="960">
                  <c:v>-9.027466296923329</c:v>
                </c:pt>
                <c:pt idx="961">
                  <c:v>-9.0380630014802019</c:v>
                </c:pt>
                <c:pt idx="962">
                  <c:v>-9.0486597156783048</c:v>
                </c:pt>
                <c:pt idx="963">
                  <c:v>-9.0592564395173909</c:v>
                </c:pt>
                <c:pt idx="964">
                  <c:v>-9.0698531729972096</c:v>
                </c:pt>
                <c:pt idx="965">
                  <c:v>-9.0804499161175105</c:v>
                </c:pt>
                <c:pt idx="966">
                  <c:v>-9.0910466688780449</c:v>
                </c:pt>
                <c:pt idx="967">
                  <c:v>-9.1016434312785623</c:v>
                </c:pt>
                <c:pt idx="968">
                  <c:v>-9.1122402033188141</c:v>
                </c:pt>
                <c:pt idx="969">
                  <c:v>-9.1228369849985516</c:v>
                </c:pt>
                <c:pt idx="970">
                  <c:v>-9.1334337763175242</c:v>
                </c:pt>
                <c:pt idx="971">
                  <c:v>-9.1440305772754815</c:v>
                </c:pt>
                <c:pt idx="972">
                  <c:v>-9.1546273878721749</c:v>
                </c:pt>
                <c:pt idx="973">
                  <c:v>-9.1652242081073556</c:v>
                </c:pt>
                <c:pt idx="974">
                  <c:v>-9.1758210379807732</c:v>
                </c:pt>
                <c:pt idx="975">
                  <c:v>-9.186417877492179</c:v>
                </c:pt>
                <c:pt idx="976">
                  <c:v>-9.1970147266413225</c:v>
                </c:pt>
                <c:pt idx="977">
                  <c:v>-9.207611585427955</c:v>
                </c:pt>
                <c:pt idx="978">
                  <c:v>-9.2182084538518261</c:v>
                </c:pt>
                <c:pt idx="979">
                  <c:v>-9.228805331912687</c:v>
                </c:pt>
                <c:pt idx="980">
                  <c:v>-9.2394022196102874</c:v>
                </c:pt>
                <c:pt idx="981">
                  <c:v>-9.2499991169443785</c:v>
                </c:pt>
                <c:pt idx="982">
                  <c:v>-9.2605960239147116</c:v>
                </c:pt>
                <c:pt idx="983">
                  <c:v>-9.2711929405210363</c:v>
                </c:pt>
                <c:pt idx="984">
                  <c:v>-9.2817898667631038</c:v>
                </c:pt>
                <c:pt idx="985">
                  <c:v>-9.2923868026406637</c:v>
                </c:pt>
                <c:pt idx="986">
                  <c:v>-9.3029837481534674</c:v>
                </c:pt>
                <c:pt idx="987">
                  <c:v>-9.3135807033012643</c:v>
                </c:pt>
                <c:pt idx="988">
                  <c:v>-9.3241776680838058</c:v>
                </c:pt>
                <c:pt idx="989">
                  <c:v>-9.3347746425008431</c:v>
                </c:pt>
                <c:pt idx="990">
                  <c:v>-9.3453716265521258</c:v>
                </c:pt>
                <c:pt idx="991">
                  <c:v>-9.3559686202374035</c:v>
                </c:pt>
                <c:pt idx="992">
                  <c:v>-9.3665656235564292</c:v>
                </c:pt>
                <c:pt idx="993">
                  <c:v>-9.3771626365089507</c:v>
                </c:pt>
                <c:pt idx="994">
                  <c:v>-9.387759659094721</c:v>
                </c:pt>
                <c:pt idx="995">
                  <c:v>-9.3983566913134897</c:v>
                </c:pt>
                <c:pt idx="996">
                  <c:v>-9.4089537331650064</c:v>
                </c:pt>
                <c:pt idx="997">
                  <c:v>-9.4195507846490223</c:v>
                </c:pt>
                <c:pt idx="998">
                  <c:v>-9.4301478457652887</c:v>
                </c:pt>
                <c:pt idx="999">
                  <c:v>-9.4407449165135553</c:v>
                </c:pt>
                <c:pt idx="1000">
                  <c:v>-9.4513419968935732</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Calculs!$K$4:$K$1004</c:f>
              <c:numCache>
                <c:formatCode>0.00</c:formatCode>
                <c:ptCount val="1001"/>
                <c:pt idx="0">
                  <c:v>564.13737529499281</c:v>
                </c:pt>
                <c:pt idx="1">
                  <c:v>565.62132705551073</c:v>
                </c:pt>
                <c:pt idx="2">
                  <c:v>567.10448213268512</c:v>
                </c:pt>
                <c:pt idx="3">
                  <c:v>568.58776057093303</c:v>
                </c:pt>
                <c:pt idx="4">
                  <c:v>570.0713026856597</c:v>
                </c:pt>
                <c:pt idx="5">
                  <c:v>571.55501358673837</c:v>
                </c:pt>
                <c:pt idx="6">
                  <c:v>573.03888329638869</c:v>
                </c:pt>
                <c:pt idx="7">
                  <c:v>574.52294422345585</c:v>
                </c:pt>
                <c:pt idx="8">
                  <c:v>576.00722871434323</c:v>
                </c:pt>
                <c:pt idx="9">
                  <c:v>577.49176905330819</c:v>
                </c:pt>
                <c:pt idx="10">
                  <c:v>578.97659746275178</c:v>
                </c:pt>
                <c:pt idx="11">
                  <c:v>580.46174610350306</c:v>
                </c:pt>
                <c:pt idx="12">
                  <c:v>581.94724707509761</c:v>
                </c:pt>
                <c:pt idx="13">
                  <c:v>583.43312199594675</c:v>
                </c:pt>
                <c:pt idx="14">
                  <c:v>584.91937755688366</c:v>
                </c:pt>
                <c:pt idx="15">
                  <c:v>586.40601596952115</c:v>
                </c:pt>
                <c:pt idx="16">
                  <c:v>587.89303944109815</c:v>
                </c:pt>
                <c:pt idx="17">
                  <c:v>589.38045017448667</c:v>
                </c:pt>
                <c:pt idx="18">
                  <c:v>590.86825036819801</c:v>
                </c:pt>
                <c:pt idx="19">
                  <c:v>592.3564422163895</c:v>
                </c:pt>
                <c:pt idx="20">
                  <c:v>593.84502790887109</c:v>
                </c:pt>
                <c:pt idx="21">
                  <c:v>595.33400963111148</c:v>
                </c:pt>
                <c:pt idx="22">
                  <c:v>596.82338956424485</c:v>
                </c:pt>
                <c:pt idx="23">
                  <c:v>598.31316988507717</c:v>
                </c:pt>
                <c:pt idx="24">
                  <c:v>599.80335276609276</c:v>
                </c:pt>
                <c:pt idx="25">
                  <c:v>601.29394037546035</c:v>
                </c:pt>
                <c:pt idx="26">
                  <c:v>602.78493487703963</c:v>
                </c:pt>
                <c:pt idx="27">
                  <c:v>604.27633843038757</c:v>
                </c:pt>
                <c:pt idx="28">
                  <c:v>605.76815319076456</c:v>
                </c:pt>
                <c:pt idx="29">
                  <c:v>607.26038024103491</c:v>
                </c:pt>
                <c:pt idx="30">
                  <c:v>608.75301532068249</c:v>
                </c:pt>
                <c:pt idx="31">
                  <c:v>610.24604990407727</c:v>
                </c:pt>
                <c:pt idx="32">
                  <c:v>611.73947548161823</c:v>
                </c:pt>
                <c:pt idx="33">
                  <c:v>613.23328355972558</c:v>
                </c:pt>
                <c:pt idx="34">
                  <c:v>614.72746566083242</c:v>
                </c:pt>
                <c:pt idx="35">
                  <c:v>616.22201332337602</c:v>
                </c:pt>
                <c:pt idx="36">
                  <c:v>617.71691810178868</c:v>
                </c:pt>
                <c:pt idx="37">
                  <c:v>619.21217156648845</c:v>
                </c:pt>
                <c:pt idx="38">
                  <c:v>620.70776530386911</c:v>
                </c:pt>
                <c:pt idx="39">
                  <c:v>622.20369091629016</c:v>
                </c:pt>
                <c:pt idx="40">
                  <c:v>623.69994002206613</c:v>
                </c:pt>
                <c:pt idx="41">
                  <c:v>625.19650425545569</c:v>
                </c:pt>
                <c:pt idx="42">
                  <c:v>626.69337526665038</c:v>
                </c:pt>
                <c:pt idx="43">
                  <c:v>628.19054472176288</c:v>
                </c:pt>
                <c:pt idx="44">
                  <c:v>629.68800430281533</c:v>
                </c:pt>
                <c:pt idx="45">
                  <c:v>631.1857457077266</c:v>
                </c:pt>
                <c:pt idx="46">
                  <c:v>632.68376065029963</c:v>
                </c:pt>
                <c:pt idx="47">
                  <c:v>634.18204086020876</c:v>
                </c:pt>
                <c:pt idx="48">
                  <c:v>635.68057808298602</c:v>
                </c:pt>
                <c:pt idx="49">
                  <c:v>637.17936408000742</c:v>
                </c:pt>
                <c:pt idx="50">
                  <c:v>638.67839062847895</c:v>
                </c:pt>
                <c:pt idx="51">
                  <c:v>640.17764952142227</c:v>
                </c:pt>
                <c:pt idx="52">
                  <c:v>641.67713072980087</c:v>
                </c:pt>
                <c:pt idx="53">
                  <c:v>643.17682056799856</c:v>
                </c:pt>
                <c:pt idx="54">
                  <c:v>644.67670353884375</c:v>
                </c:pt>
                <c:pt idx="55">
                  <c:v>646.17676417528185</c:v>
                </c:pt>
                <c:pt idx="56">
                  <c:v>647.67698704036434</c:v>
                </c:pt>
                <c:pt idx="57">
                  <c:v>649.17735672723575</c:v>
                </c:pt>
                <c:pt idx="58">
                  <c:v>650.67785785912019</c:v>
                </c:pt>
                <c:pt idx="59">
                  <c:v>652.17847508930606</c:v>
                </c:pt>
                <c:pt idx="60">
                  <c:v>653.67919310113007</c:v>
                </c:pt>
                <c:pt idx="61">
                  <c:v>655.17999660795977</c:v>
                </c:pt>
                <c:pt idx="62">
                  <c:v>656.68087035317512</c:v>
                </c:pt>
                <c:pt idx="63">
                  <c:v>658.18179911014863</c:v>
                </c:pt>
                <c:pt idx="64">
                  <c:v>659.68276768222495</c:v>
                </c:pt>
                <c:pt idx="65">
                  <c:v>661.18376090269851</c:v>
                </c:pt>
                <c:pt idx="66">
                  <c:v>662.68476363479078</c:v>
                </c:pt>
                <c:pt idx="67">
                  <c:v>664.18576077162595</c:v>
                </c:pt>
                <c:pt idx="68">
                  <c:v>665.68673723620566</c:v>
                </c:pt>
                <c:pt idx="69">
                  <c:v>667.18767798138299</c:v>
                </c:pt>
                <c:pt idx="70">
                  <c:v>668.68850754067932</c:v>
                </c:pt>
                <c:pt idx="71">
                  <c:v>670.189064242516</c:v>
                </c:pt>
                <c:pt idx="72">
                  <c:v>671.68916083812019</c:v>
                </c:pt>
                <c:pt idx="73">
                  <c:v>673.18861046857023</c:v>
                </c:pt>
                <c:pt idx="74">
                  <c:v>674.68722666978056</c:v>
                </c:pt>
                <c:pt idx="75">
                  <c:v>676.18482337729847</c:v>
                </c:pt>
                <c:pt idx="76">
                  <c:v>677.68121493091405</c:v>
                </c:pt>
                <c:pt idx="77">
                  <c:v>679.17621607908438</c:v>
                </c:pt>
                <c:pt idx="78">
                  <c:v>680.66964198317305</c:v>
                </c:pt>
                <c:pt idx="79">
                  <c:v>682.16130822150649</c:v>
                </c:pt>
                <c:pt idx="80">
                  <c:v>683.65107118665389</c:v>
                </c:pt>
                <c:pt idx="81">
                  <c:v>685.13883809135041</c:v>
                </c:pt>
                <c:pt idx="82">
                  <c:v>686.62452645719748</c:v>
                </c:pt>
                <c:pt idx="83">
                  <c:v>688.10805399277194</c:v>
                </c:pt>
                <c:pt idx="84">
                  <c:v>689.58933859368005</c:v>
                </c:pt>
                <c:pt idx="85">
                  <c:v>691.06829834257985</c:v>
                </c:pt>
                <c:pt idx="86">
                  <c:v>692.54484899648116</c:v>
                </c:pt>
                <c:pt idx="87">
                  <c:v>694.01889813013042</c:v>
                </c:pt>
                <c:pt idx="88">
                  <c:v>695.49035805143433</c:v>
                </c:pt>
                <c:pt idx="89">
                  <c:v>696.95919318041217</c:v>
                </c:pt>
                <c:pt idx="90">
                  <c:v>698.42540954005472</c:v>
                </c:pt>
                <c:pt idx="91">
                  <c:v>699.88901312763926</c:v>
                </c:pt>
                <c:pt idx="92">
                  <c:v>701.350009914873</c:v>
                </c:pt>
                <c:pt idx="93">
                  <c:v>702.80840584803593</c:v>
                </c:pt>
                <c:pt idx="94">
                  <c:v>704.26420684812251</c:v>
                </c:pt>
                <c:pt idx="95">
                  <c:v>705.71741881098228</c:v>
                </c:pt>
                <c:pt idx="96">
                  <c:v>707.1680476074597</c:v>
                </c:pt>
                <c:pt idx="97">
                  <c:v>708.61609908353273</c:v>
                </c:pt>
                <c:pt idx="98">
                  <c:v>710.06157906045064</c:v>
                </c:pt>
                <c:pt idx="99">
                  <c:v>711.50449333487086</c:v>
                </c:pt>
                <c:pt idx="100">
                  <c:v>712.94484767899473</c:v>
                </c:pt>
                <c:pt idx="101">
                  <c:v>714.38264784070259</c:v>
                </c:pt>
                <c:pt idx="102">
                  <c:v>715.81789954368742</c:v>
                </c:pt>
                <c:pt idx="103">
                  <c:v>717.25060848758801</c:v>
                </c:pt>
                <c:pt idx="104">
                  <c:v>718.68078034812106</c:v>
                </c:pt>
                <c:pt idx="105">
                  <c:v>720.10842077721236</c:v>
                </c:pt>
                <c:pt idx="106">
                  <c:v>721.53353540312696</c:v>
                </c:pt>
                <c:pt idx="107">
                  <c:v>722.95612983059868</c:v>
                </c:pt>
                <c:pt idx="108">
                  <c:v>724.37620964095834</c:v>
                </c:pt>
                <c:pt idx="109">
                  <c:v>725.79378039226151</c:v>
                </c:pt>
                <c:pt idx="110">
                  <c:v>727.20884761941522</c:v>
                </c:pt>
                <c:pt idx="111">
                  <c:v>728.62141683430377</c:v>
                </c:pt>
                <c:pt idx="112">
                  <c:v>730.03149352591356</c:v>
                </c:pt>
                <c:pt idx="113">
                  <c:v>731.43908316045724</c:v>
                </c:pt>
                <c:pt idx="114">
                  <c:v>732.84419118149719</c:v>
                </c:pt>
                <c:pt idx="115">
                  <c:v>734.24682301006749</c:v>
                </c:pt>
                <c:pt idx="116">
                  <c:v>735.64698404479589</c:v>
                </c:pt>
                <c:pt idx="117">
                  <c:v>737.04467966202446</c:v>
                </c:pt>
                <c:pt idx="118">
                  <c:v>738.4399152159292</c:v>
                </c:pt>
                <c:pt idx="119">
                  <c:v>739.8326960386396</c:v>
                </c:pt>
                <c:pt idx="120">
                  <c:v>741.22302744035653</c:v>
                </c:pt>
                <c:pt idx="121">
                  <c:v>742.61091470946997</c:v>
                </c:pt>
                <c:pt idx="122">
                  <c:v>743.99636311267568</c:v>
                </c:pt>
                <c:pt idx="123">
                  <c:v>745.3793778950909</c:v>
                </c:pt>
                <c:pt idx="124">
                  <c:v>746.75996428036967</c:v>
                </c:pt>
                <c:pt idx="125">
                  <c:v>748.13812747081704</c:v>
                </c:pt>
                <c:pt idx="126">
                  <c:v>749.51387264750281</c:v>
                </c:pt>
                <c:pt idx="127">
                  <c:v>750.88720497037411</c:v>
                </c:pt>
                <c:pt idx="128">
                  <c:v>752.25812957836752</c:v>
                </c:pt>
                <c:pt idx="129">
                  <c:v>753.62665158952041</c:v>
                </c:pt>
                <c:pt idx="130">
                  <c:v>754.9927761010814</c:v>
                </c:pt>
                <c:pt idx="131">
                  <c:v>756.35650818962029</c:v>
                </c:pt>
                <c:pt idx="132">
                  <c:v>757.71785291113679</c:v>
                </c:pt>
                <c:pt idx="133">
                  <c:v>759.0768153011694</c:v>
                </c:pt>
                <c:pt idx="134">
                  <c:v>760.43340037490259</c:v>
                </c:pt>
                <c:pt idx="135">
                  <c:v>761.78761312727386</c:v>
                </c:pt>
                <c:pt idx="136">
                  <c:v>763.13945853307973</c:v>
                </c:pt>
                <c:pt idx="137">
                  <c:v>764.48894154708159</c:v>
                </c:pt>
                <c:pt idx="138">
                  <c:v>765.83606710411016</c:v>
                </c:pt>
                <c:pt idx="139">
                  <c:v>767.18084011916972</c:v>
                </c:pt>
                <c:pt idx="140">
                  <c:v>768.52326548754138</c:v>
                </c:pt>
                <c:pt idx="141">
                  <c:v>769.86334808488596</c:v>
                </c:pt>
                <c:pt idx="142">
                  <c:v>771.20109276734581</c:v>
                </c:pt>
                <c:pt idx="143">
                  <c:v>772.53650437164652</c:v>
                </c:pt>
                <c:pt idx="144">
                  <c:v>773.86958771519721</c:v>
                </c:pt>
                <c:pt idx="145">
                  <c:v>775.2003475961908</c:v>
                </c:pt>
                <c:pt idx="146">
                  <c:v>776.52878879370337</c:v>
                </c:pt>
                <c:pt idx="147">
                  <c:v>777.8549160677926</c:v>
                </c:pt>
                <c:pt idx="148">
                  <c:v>779.17873415959639</c:v>
                </c:pt>
                <c:pt idx="149">
                  <c:v>780.50024779142984</c:v>
                </c:pt>
                <c:pt idx="150">
                  <c:v>781.81946166688215</c:v>
                </c:pt>
                <c:pt idx="151">
                  <c:v>783.13638047091274</c:v>
                </c:pt>
                <c:pt idx="152">
                  <c:v>784.45100886994715</c:v>
                </c:pt>
                <c:pt idx="153">
                  <c:v>785.76335151197145</c:v>
                </c:pt>
                <c:pt idx="154">
                  <c:v>787.07341302662678</c:v>
                </c:pt>
                <c:pt idx="155">
                  <c:v>788.38119802530309</c:v>
                </c:pt>
                <c:pt idx="156">
                  <c:v>789.68671110123216</c:v>
                </c:pt>
                <c:pt idx="157">
                  <c:v>790.98995682957991</c:v>
                </c:pt>
                <c:pt idx="158">
                  <c:v>792.2909397675387</c:v>
                </c:pt>
                <c:pt idx="159">
                  <c:v>793.5896644544182</c:v>
                </c:pt>
                <c:pt idx="160">
                  <c:v>794.88613541173629</c:v>
                </c:pt>
                <c:pt idx="161">
                  <c:v>796.18035714330904</c:v>
                </c:pt>
                <c:pt idx="162">
                  <c:v>797.47233413534036</c:v>
                </c:pt>
                <c:pt idx="163">
                  <c:v>798.76207085651106</c:v>
                </c:pt>
                <c:pt idx="164">
                  <c:v>800.04957175806703</c:v>
                </c:pt>
                <c:pt idx="165">
                  <c:v>801.33484127390716</c:v>
                </c:pt>
                <c:pt idx="166">
                  <c:v>802.61788382067039</c:v>
                </c:pt>
                <c:pt idx="167">
                  <c:v>803.89870379782292</c:v>
                </c:pt>
                <c:pt idx="168">
                  <c:v>805.17730558774383</c:v>
                </c:pt>
                <c:pt idx="169">
                  <c:v>806.45369355581101</c:v>
                </c:pt>
                <c:pt idx="170">
                  <c:v>807.72787205048598</c:v>
                </c:pt>
                <c:pt idx="171">
                  <c:v>808.99984540339858</c:v>
                </c:pt>
                <c:pt idx="172">
                  <c:v>810.26961792943086</c:v>
                </c:pt>
                <c:pt idx="173">
                  <c:v>811.53719392680057</c:v>
                </c:pt>
                <c:pt idx="174">
                  <c:v>812.8025776771442</c:v>
                </c:pt>
                <c:pt idx="175">
                  <c:v>814.06577344559901</c:v>
                </c:pt>
                <c:pt idx="176">
                  <c:v>815.32678548088518</c:v>
                </c:pt>
                <c:pt idx="177">
                  <c:v>816.58561801538724</c:v>
                </c:pt>
                <c:pt idx="178">
                  <c:v>817.84227526523455</c:v>
                </c:pt>
                <c:pt idx="179">
                  <c:v>819.09676143038212</c:v>
                </c:pt>
                <c:pt idx="180">
                  <c:v>820.34908069468997</c:v>
                </c:pt>
                <c:pt idx="181">
                  <c:v>821.59923722600286</c:v>
                </c:pt>
                <c:pt idx="182">
                  <c:v>822.84723517622876</c:v>
                </c:pt>
                <c:pt idx="183">
                  <c:v>824.09307868141741</c:v>
                </c:pt>
                <c:pt idx="184">
                  <c:v>825.33677186183809</c:v>
                </c:pt>
                <c:pt idx="185">
                  <c:v>826.57831882205699</c:v>
                </c:pt>
                <c:pt idx="186">
                  <c:v>827.81772365101415</c:v>
                </c:pt>
                <c:pt idx="187">
                  <c:v>829.05499042209976</c:v>
                </c:pt>
                <c:pt idx="188">
                  <c:v>830.29012319323022</c:v>
                </c:pt>
                <c:pt idx="189">
                  <c:v>831.52312600692335</c:v>
                </c:pt>
                <c:pt idx="190">
                  <c:v>832.75400289037361</c:v>
                </c:pt>
                <c:pt idx="191">
                  <c:v>833.98275785552653</c:v>
                </c:pt>
                <c:pt idx="192">
                  <c:v>835.2093948991527</c:v>
                </c:pt>
                <c:pt idx="193">
                  <c:v>836.43391800292147</c:v>
                </c:pt>
                <c:pt idx="194">
                  <c:v>837.65633113347405</c:v>
                </c:pt>
                <c:pt idx="195">
                  <c:v>838.87663824249614</c:v>
                </c:pt>
                <c:pt idx="196">
                  <c:v>840.09484326679035</c:v>
                </c:pt>
                <c:pt idx="197">
                  <c:v>841.31095012834783</c:v>
                </c:pt>
                <c:pt idx="198">
                  <c:v>842.52496273441966</c:v>
                </c:pt>
                <c:pt idx="199">
                  <c:v>843.73688497758781</c:v>
                </c:pt>
                <c:pt idx="200">
                  <c:v>844.9467207358357</c:v>
                </c:pt>
                <c:pt idx="201">
                  <c:v>856.93062090238777</c:v>
                </c:pt>
                <c:pt idx="202">
                  <c:v>868.70835587486988</c:v>
                </c:pt>
                <c:pt idx="203">
                  <c:v>880.28366379649526</c:v>
                </c:pt>
                <c:pt idx="204">
                  <c:v>891.66014579811167</c:v>
                </c:pt>
                <c:pt idx="205">
                  <c:v>902.8412723445208</c:v>
                </c:pt>
                <c:pt idx="206">
                  <c:v>913.83038920867182</c:v>
                </c:pt>
                <c:pt idx="207">
                  <c:v>924.63072309961262</c:v>
                </c:pt>
                <c:pt idx="208">
                  <c:v>935.245386967998</c:v>
                </c:pt>
                <c:pt idx="209">
                  <c:v>945.67738501105578</c:v>
                </c:pt>
                <c:pt idx="210">
                  <c:v>955.92961739718885</c:v>
                </c:pt>
                <c:pt idx="211">
                  <c:v>966.00488472881977</c:v>
                </c:pt>
                <c:pt idx="212">
                  <c:v>975.90589226065129</c:v>
                </c:pt>
                <c:pt idx="213">
                  <c:v>985.63525388921096</c:v>
                </c:pt>
                <c:pt idx="214">
                  <c:v>995.19549592835187</c:v>
                </c:pt>
                <c:pt idx="215">
                  <c:v>1004.5890606842886</c:v>
                </c:pt>
                <c:pt idx="216">
                  <c:v>1013.8183098427498</c:v>
                </c:pt>
                <c:pt idx="217">
                  <c:v>1022.8855276799097</c:v>
                </c:pt>
                <c:pt idx="218">
                  <c:v>1031.79292410792</c:v>
                </c:pt>
                <c:pt idx="219">
                  <c:v>1040.5426375650948</c:v>
                </c:pt>
                <c:pt idx="220">
                  <c:v>1049.1367377600861</c:v>
                </c:pt>
                <c:pt idx="221">
                  <c:v>1057.5772282787411</c:v>
                </c:pt>
                <c:pt idx="222">
                  <c:v>1065.8660490617265</c:v>
                </c:pt>
                <c:pt idx="223">
                  <c:v>1074.0050787604555</c:v>
                </c:pt>
                <c:pt idx="224">
                  <c:v>1081.9961369783387</c:v>
                </c:pt>
                <c:pt idx="225">
                  <c:v>1089.840986403914</c:v>
                </c:pt>
                <c:pt idx="226">
                  <c:v>1097.5413348419715</c:v>
                </c:pt>
                <c:pt idx="227">
                  <c:v>1105.0988371483882</c:v>
                </c:pt>
                <c:pt idx="228">
                  <c:v>1112.5150970740181</c:v>
                </c:pt>
                <c:pt idx="229">
                  <c:v>1119.7916690226366</c:v>
                </c:pt>
                <c:pt idx="230">
                  <c:v>1126.9300597276188</c:v>
                </c:pt>
                <c:pt idx="231">
                  <c:v>1133.9317298517392</c:v>
                </c:pt>
                <c:pt idx="232">
                  <c:v>1140.7980955142043</c:v>
                </c:pt>
                <c:pt idx="233">
                  <c:v>1147.5305297487755</c:v>
                </c:pt>
                <c:pt idx="234">
                  <c:v>1154.1303638966042</c:v>
                </c:pt>
                <c:pt idx="235">
                  <c:v>1160.5988889371852</c:v>
                </c:pt>
                <c:pt idx="236">
                  <c:v>1166.9373567606251</c:v>
                </c:pt>
                <c:pt idx="237">
                  <c:v>1173.14698138424</c:v>
                </c:pt>
                <c:pt idx="238">
                  <c:v>1179.2289401163173</c:v>
                </c:pt>
                <c:pt idx="239">
                  <c:v>1185.1843746697148</c:v>
                </c:pt>
                <c:pt idx="240">
                  <c:v>1191.0143922278191</c:v>
                </c:pt>
                <c:pt idx="241">
                  <c:v>1196.7200664652446</c:v>
                </c:pt>
                <c:pt idx="242">
                  <c:v>1202.3024385255212</c:v>
                </c:pt>
                <c:pt idx="243">
                  <c:v>1207.7625179579038</c:v>
                </c:pt>
                <c:pt idx="244">
                  <c:v>1213.1012836153154</c:v>
                </c:pt>
                <c:pt idx="245">
                  <c:v>1218.3196845153409</c:v>
                </c:pt>
                <c:pt idx="246">
                  <c:v>1223.4186406660845</c:v>
                </c:pt>
                <c:pt idx="247">
                  <c:v>1228.39904385862</c:v>
                </c:pt>
                <c:pt idx="248">
                  <c:v>1233.2617584276793</c:v>
                </c:pt>
                <c:pt idx="249">
                  <c:v>1238.0076219821506</c:v>
                </c:pt>
                <c:pt idx="250">
                  <c:v>1242.6374461068865</c:v>
                </c:pt>
                <c:pt idx="251">
                  <c:v>1247.1520170372667</c:v>
                </c:pt>
                <c:pt idx="252">
                  <c:v>1251.5520963078955</c:v>
                </c:pt>
                <c:pt idx="253">
                  <c:v>1255.8384213767729</c:v>
                </c:pt>
                <c:pt idx="254">
                  <c:v>1260.0117062262279</c:v>
                </c:pt>
                <c:pt idx="255">
                  <c:v>1264.0726419418681</c:v>
                </c:pt>
                <c:pt idx="256">
                  <c:v>1268.0218972707682</c:v>
                </c:pt>
                <c:pt idx="257">
                  <c:v>1271.8601191600933</c:v>
                </c:pt>
                <c:pt idx="258">
                  <c:v>1275.5879332773325</c:v>
                </c:pt>
                <c:pt idx="259">
                  <c:v>1279.2059445133079</c:v>
                </c:pt>
                <c:pt idx="260">
                  <c:v>1282.7147374691165</c:v>
                </c:pt>
                <c:pt idx="261">
                  <c:v>1286.1148769281622</c:v>
                </c:pt>
                <c:pt idx="262">
                  <c:v>1289.4069083144439</c:v>
                </c:pt>
                <c:pt idx="263">
                  <c:v>1292.5913581382813</c:v>
                </c:pt>
                <c:pt idx="264">
                  <c:v>1295.6687344306813</c:v>
                </c:pt>
                <c:pt idx="265">
                  <c:v>1298.6395271675819</c:v>
                </c:pt>
                <c:pt idx="266">
                  <c:v>1301.5042086852479</c:v>
                </c:pt>
                <c:pt idx="267">
                  <c:v>1304.2632340881428</c:v>
                </c:pt>
                <c:pt idx="268">
                  <c:v>1306.9170416506593</c:v>
                </c:pt>
                <c:pt idx="269">
                  <c:v>1309.4660532141577</c:v>
                </c:pt>
                <c:pt idx="270">
                  <c:v>1311.9106745808358</c:v>
                </c:pt>
                <c:pt idx="271">
                  <c:v>1314.2512959060423</c:v>
                </c:pt>
                <c:pt idx="272">
                  <c:v>1316.4882920907351</c:v>
                </c:pt>
                <c:pt idx="273">
                  <c:v>1318.6220231758848</c:v>
                </c:pt>
                <c:pt idx="274">
                  <c:v>1320.6528347407309</c:v>
                </c:pt>
                <c:pt idx="275">
                  <c:v>1322.5810583068996</c:v>
                </c:pt>
                <c:pt idx="276">
                  <c:v>1324.4070117504982</c:v>
                </c:pt>
                <c:pt idx="277">
                  <c:v>1326.1309997243964</c:v>
                </c:pt>
                <c:pt idx="278">
                  <c:v>1327.7533140929902</c:v>
                </c:pt>
                <c:pt idx="279">
                  <c:v>1329.2742343818056</c:v>
                </c:pt>
                <c:pt idx="280">
                  <c:v>1330.6940282443306</c:v>
                </c:pt>
                <c:pt idx="281">
                  <c:v>1332.0129519484578</c:v>
                </c:pt>
                <c:pt idx="282">
                  <c:v>1333.2312508848588</c:v>
                </c:pt>
                <c:pt idx="283">
                  <c:v>1334.3491600994785</c:v>
                </c:pt>
                <c:pt idx="284">
                  <c:v>1335.3669048521378</c:v>
                </c:pt>
                <c:pt idx="285">
                  <c:v>1336.2847012029281</c:v>
                </c:pt>
                <c:pt idx="286">
                  <c:v>1337.1027566276825</c:v>
                </c:pt>
                <c:pt idx="287">
                  <c:v>1337.8212706633035</c:v>
                </c:pt>
                <c:pt idx="288">
                  <c:v>1338.4404355831018</c:v>
                </c:pt>
                <c:pt idx="289">
                  <c:v>1338.9604371015889</c:v>
                </c:pt>
                <c:pt idx="290">
                  <c:v>1339.3814551073554</c:v>
                </c:pt>
                <c:pt idx="291">
                  <c:v>1339.7036644217997</c:v>
                </c:pt>
                <c:pt idx="292">
                  <c:v>1339.9272355805745</c:v>
                </c:pt>
                <c:pt idx="293">
                  <c:v>1340.0523356337403</c:v>
                </c:pt>
                <c:pt idx="294">
                  <c:v>1340.0791289597937</c:v>
                </c:pt>
                <c:pt idx="295">
                  <c:v>1340.0077780880358</c:v>
                </c:pt>
                <c:pt idx="296">
                  <c:v>1339.8384445231948</c:v>
                </c:pt>
                <c:pt idx="297">
                  <c:v>1339.5712895658692</c:v>
                </c:pt>
                <c:pt idx="298">
                  <c:v>1339.2064751222283</c:v>
                </c:pt>
                <c:pt idx="299">
                  <c:v>1338.7441644965068</c:v>
                </c:pt>
                <c:pt idx="300">
                  <c:v>1338.1845231601594</c:v>
                </c:pt>
                <c:pt idx="301">
                  <c:v>1337.5277194920729</c:v>
                </c:pt>
                <c:pt idx="302">
                  <c:v>1336.7739254849187</c:v>
                </c:pt>
                <c:pt idx="303">
                  <c:v>1335.9233174135495</c:v>
                </c:pt>
                <c:pt idx="304">
                  <c:v>1334.9760764622235</c:v>
                </c:pt>
                <c:pt idx="305">
                  <c:v>1333.9323893083392</c:v>
                </c:pt>
                <c:pt idx="306">
                  <c:v>1332.7924486612465</c:v>
                </c:pt>
                <c:pt idx="307">
                  <c:v>1331.5564537555165</c:v>
                </c:pt>
                <c:pt idx="308">
                  <c:v>1330.2246107987835</c:v>
                </c:pt>
                <c:pt idx="309">
                  <c:v>1328.7971333748981</c:v>
                </c:pt>
                <c:pt idx="310">
                  <c:v>1327.2742428036477</c:v>
                </c:pt>
                <c:pt idx="311">
                  <c:v>1325.6561684587025</c:v>
                </c:pt>
                <c:pt idx="312">
                  <c:v>1323.9431480457395</c:v>
                </c:pt>
                <c:pt idx="313">
                  <c:v>1322.1354278428992</c:v>
                </c:pt>
                <c:pt idx="314">
                  <c:v>1320.2332629058494</c:v>
                </c:pt>
                <c:pt idx="315">
                  <c:v>1318.236917239773</c:v>
                </c:pt>
                <c:pt idx="316">
                  <c:v>1316.1466639405917</c:v>
                </c:pt>
                <c:pt idx="317">
                  <c:v>1313.9627853076863</c:v>
                </c:pt>
                <c:pt idx="318">
                  <c:v>1311.6855729302879</c:v>
                </c:pt>
                <c:pt idx="319">
                  <c:v>1309.3153277496092</c:v>
                </c:pt>
                <c:pt idx="320">
                  <c:v>1306.8523600986664</c:v>
                </c:pt>
                <c:pt idx="321">
                  <c:v>1304.2969897216115</c:v>
                </c:pt>
                <c:pt idx="322">
                  <c:v>1301.6495457742662</c:v>
                </c:pt>
                <c:pt idx="323">
                  <c:v>1298.9103668074195</c:v>
                </c:pt>
                <c:pt idx="324">
                  <c:v>1296.0798007343237</c:v>
                </c:pt>
                <c:pt idx="325">
                  <c:v>1293.1582047837096</c:v>
                </c:pt>
                <c:pt idx="326">
                  <c:v>1290.1459454395217</c:v>
                </c:pt>
                <c:pt idx="327">
                  <c:v>1287.0433983684798</c:v>
                </c:pt>
                <c:pt idx="328">
                  <c:v>1283.8509483364694</c:v>
                </c:pt>
                <c:pt idx="329">
                  <c:v>1280.568989114681</c:v>
                </c:pt>
                <c:pt idx="330">
                  <c:v>1277.1979233763359</c:v>
                </c:pt>
                <c:pt idx="331">
                  <c:v>1273.7381625847652</c:v>
                </c:pt>
                <c:pt idx="332">
                  <c:v>1270.1901268735439</c:v>
                </c:pt>
                <c:pt idx="333">
                  <c:v>1266.554244919321</c:v>
                </c:pt>
                <c:pt idx="334">
                  <c:v>1262.8309538079377</c:v>
                </c:pt>
                <c:pt idx="335">
                  <c:v>1259.0206988943755</c:v>
                </c:pt>
                <c:pt idx="336">
                  <c:v>1255.1239336570356</c:v>
                </c:pt>
                <c:pt idx="337">
                  <c:v>1251.1411195468127</c:v>
                </c:pt>
                <c:pt idx="338">
                  <c:v>1247.0727258313921</c:v>
                </c:pt>
                <c:pt idx="339">
                  <c:v>1242.9192294351715</c:v>
                </c:pt>
                <c:pt idx="340">
                  <c:v>1238.6811147751769</c:v>
                </c:pt>
                <c:pt idx="341">
                  <c:v>1234.3588735933226</c:v>
                </c:pt>
                <c:pt idx="342">
                  <c:v>1229.953004785343</c:v>
                </c:pt>
                <c:pt idx="343">
                  <c:v>1225.4640142266994</c:v>
                </c:pt>
                <c:pt idx="344">
                  <c:v>1220.8924145957567</c:v>
                </c:pt>
                <c:pt idx="345">
                  <c:v>1216.2387251944979</c:v>
                </c:pt>
                <c:pt idx="346">
                  <c:v>1211.5034717670412</c:v>
                </c:pt>
                <c:pt idx="347">
                  <c:v>1206.6871863162016</c:v>
                </c:pt>
                <c:pt idx="348">
                  <c:v>1201.7904069183342</c:v>
                </c:pt>
                <c:pt idx="349">
                  <c:v>1196.8136775366809</c:v>
                </c:pt>
                <c:pt idx="350">
                  <c:v>1191.7575478334365</c:v>
                </c:pt>
                <c:pt idx="351">
                  <c:v>1186.6225729807363</c:v>
                </c:pt>
                <c:pt idx="352">
                  <c:v>1181.4093134707612</c:v>
                </c:pt>
                <c:pt idx="353">
                  <c:v>1176.1183349251505</c:v>
                </c:pt>
                <c:pt idx="354">
                  <c:v>1170.7502079039009</c:v>
                </c:pt>
                <c:pt idx="355">
                  <c:v>1165.3055077139245</c:v>
                </c:pt>
                <c:pt idx="356">
                  <c:v>1159.7848142174366</c:v>
                </c:pt>
                <c:pt idx="357">
                  <c:v>1154.1887116403291</c:v>
                </c:pt>
                <c:pt idx="358">
                  <c:v>1148.5177883806884</c:v>
                </c:pt>
                <c:pt idx="359">
                  <c:v>1142.7726368176047</c:v>
                </c:pt>
                <c:pt idx="360">
                  <c:v>1136.9538531204175</c:v>
                </c:pt>
                <c:pt idx="361">
                  <c:v>1131.0620370585352</c:v>
                </c:pt>
                <c:pt idx="362">
                  <c:v>1125.0977918119627</c:v>
                </c:pt>
                <c:pt idx="363">
                  <c:v>1119.061723782665</c:v>
                </c:pt>
                <c:pt idx="364">
                  <c:v>1112.954442406892</c:v>
                </c:pt>
                <c:pt idx="365">
                  <c:v>1106.7765599685815</c:v>
                </c:pt>
                <c:pt idx="366">
                  <c:v>1100.5286914139567</c:v>
                </c:pt>
                <c:pt idx="367">
                  <c:v>1094.2114541674277</c:v>
                </c:pt>
                <c:pt idx="368">
                  <c:v>1087.825467948903</c:v>
                </c:pt>
                <c:pt idx="369">
                  <c:v>1081.3713545926125</c:v>
                </c:pt>
                <c:pt idx="370">
                  <c:v>1074.8497378675397</c:v>
                </c:pt>
                <c:pt idx="371">
                  <c:v>1068.261243299555</c:v>
                </c:pt>
                <c:pt idx="372">
                  <c:v>1061.6064979953414</c:v>
                </c:pt>
                <c:pt idx="373">
                  <c:v>1054.8861304681957</c:v>
                </c:pt>
                <c:pt idx="374">
                  <c:v>1048.1007704657882</c:v>
                </c:pt>
                <c:pt idx="375">
                  <c:v>1041.2510487999562</c:v>
                </c:pt>
                <c:pt idx="376">
                  <c:v>1034.3375971786072</c:v>
                </c:pt>
                <c:pt idx="377">
                  <c:v>1027.3610480397988</c:v>
                </c:pt>
                <c:pt idx="378">
                  <c:v>1020.3220343880638</c:v>
                </c:pt>
                <c:pt idx="379">
                  <c:v>1013.2211896330411</c:v>
                </c:pt>
                <c:pt idx="380">
                  <c:v>1006.0591474304719</c:v>
                </c:pt>
                <c:pt idx="381">
                  <c:v>998.83654152561496</c:v>
                </c:pt>
                <c:pt idx="382">
                  <c:v>991.55400559913539</c:v>
                </c:pt>
                <c:pt idx="383">
                  <c:v>984.21217311551163</c:v>
                </c:pt>
                <c:pt idx="384">
                  <c:v>976.81167717400763</c:v>
                </c:pt>
                <c:pt idx="385">
                  <c:v>969.35315036225074</c:v>
                </c:pt>
                <c:pt idx="386">
                  <c:v>961.83722461245384</c:v>
                </c:pt>
                <c:pt idx="387">
                  <c:v>954.26453106031579</c:v>
                </c:pt>
                <c:pt idx="388">
                  <c:v>946.63569990663302</c:v>
                </c:pt>
                <c:pt idx="389">
                  <c:v>938.95136028164995</c:v>
                </c:pt>
                <c:pt idx="390">
                  <c:v>931.21214011217421</c:v>
                </c:pt>
                <c:pt idx="391">
                  <c:v>923.41866599147932</c:v>
                </c:pt>
                <c:pt idx="392">
                  <c:v>915.57156305201408</c:v>
                </c:pt>
                <c:pt idx="393">
                  <c:v>907.67145484093589</c:v>
                </c:pt>
                <c:pt idx="394">
                  <c:v>899.71896319848258</c:v>
                </c:pt>
                <c:pt idx="395">
                  <c:v>891.71470813919257</c:v>
                </c:pt>
                <c:pt idx="396">
                  <c:v>883.65930773598393</c:v>
                </c:pt>
                <c:pt idx="397">
                  <c:v>875.55337800709731</c:v>
                </c:pt>
                <c:pt idx="398">
                  <c:v>867.39753280590719</c:v>
                </c:pt>
                <c:pt idx="399">
                  <c:v>859.19238371360188</c:v>
                </c:pt>
                <c:pt idx="400">
                  <c:v>850.93853993473192</c:v>
                </c:pt>
                <c:pt idx="401">
                  <c:v>842.63660819562335</c:v>
                </c:pt>
                <c:pt idx="402">
                  <c:v>834.28719264565041</c:v>
                </c:pt>
                <c:pt idx="403">
                  <c:v>825.89089476135939</c:v>
                </c:pt>
                <c:pt idx="404">
                  <c:v>817.44831325343512</c:v>
                </c:pt>
                <c:pt idx="405">
                  <c:v>808.96004397649676</c:v>
                </c:pt>
                <c:pt idx="406">
                  <c:v>800.42667984171112</c:v>
                </c:pt>
                <c:pt idx="407">
                  <c:v>791.84881073220629</c:v>
                </c:pt>
                <c:pt idx="408">
                  <c:v>783.22702342126991</c:v>
                </c:pt>
                <c:pt idx="409">
                  <c:v>774.56190149331178</c:v>
                </c:pt>
                <c:pt idx="410">
                  <c:v>765.85402526757173</c:v>
                </c:pt>
                <c:pt idx="411">
                  <c:v>757.10397172454952</c:v>
                </c:pt>
                <c:pt idx="412">
                  <c:v>748.31231443513366</c:v>
                </c:pt>
                <c:pt idx="413">
                  <c:v>739.47962349240436</c:v>
                </c:pt>
                <c:pt idx="414">
                  <c:v>730.60646544608403</c:v>
                </c:pt>
                <c:pt idx="415">
                  <c:v>721.69340323960841</c:v>
                </c:pt>
                <c:pt idx="416">
                  <c:v>712.74099614978809</c:v>
                </c:pt>
                <c:pt idx="417">
                  <c:v>703.74979972903282</c:v>
                </c:pt>
                <c:pt idx="418">
                  <c:v>694.72036575010554</c:v>
                </c:pt>
                <c:pt idx="419">
                  <c:v>685.65324215337489</c:v>
                </c:pt>
                <c:pt idx="420">
                  <c:v>676.54897299653442</c:v>
                </c:pt>
                <c:pt idx="421">
                  <c:v>667.40809840675252</c:v>
                </c:pt>
                <c:pt idx="422">
                  <c:v>658.23115453522064</c:v>
                </c:pt>
                <c:pt idx="423">
                  <c:v>649.01867351406281</c:v>
                </c:pt>
                <c:pt idx="424">
                  <c:v>639.77118341557173</c:v>
                </c:pt>
                <c:pt idx="425">
                  <c:v>630.48920821373338</c:v>
                </c:pt>
                <c:pt idx="426">
                  <c:v>621.17326774800438</c:v>
                </c:pt>
                <c:pt idx="427">
                  <c:v>611.82387768930289</c:v>
                </c:pt>
                <c:pt idx="428">
                  <c:v>602.44154950817551</c:v>
                </c:pt>
                <c:pt idx="429">
                  <c:v>593.02679044510171</c:v>
                </c:pt>
                <c:pt idx="430">
                  <c:v>583.58010348289554</c:v>
                </c:pt>
                <c:pt idx="431">
                  <c:v>574.1019873211668</c:v>
                </c:pt>
                <c:pt idx="432">
                  <c:v>564.59293635280062</c:v>
                </c:pt>
                <c:pt idx="433">
                  <c:v>555.05344064241604</c:v>
                </c:pt>
                <c:pt idx="434">
                  <c:v>545.48398590676379</c:v>
                </c:pt>
                <c:pt idx="435">
                  <c:v>535.88505349702234</c:v>
                </c:pt>
                <c:pt idx="436">
                  <c:v>526.25712038295205</c:v>
                </c:pt>
                <c:pt idx="437">
                  <c:v>516.60065913886774</c:v>
                </c:pt>
                <c:pt idx="438">
                  <c:v>506.9161379313876</c:v>
                </c:pt>
                <c:pt idx="439">
                  <c:v>497.20402050891977</c:v>
                </c:pt>
                <c:pt idx="440">
                  <c:v>487.46476619284476</c:v>
                </c:pt>
                <c:pt idx="441">
                  <c:v>477.69882987035436</c:v>
                </c:pt>
                <c:pt idx="442">
                  <c:v>467.90666198890602</c:v>
                </c:pt>
                <c:pt idx="443">
                  <c:v>458.08870855225337</c:v>
                </c:pt>
                <c:pt idx="444">
                  <c:v>448.24541111801233</c:v>
                </c:pt>
                <c:pt idx="445">
                  <c:v>438.37720679672356</c:v>
                </c:pt>
                <c:pt idx="446">
                  <c:v>428.48452825237166</c:v>
                </c:pt>
                <c:pt idx="447">
                  <c:v>418.5678037043217</c:v>
                </c:pt>
                <c:pt idx="448">
                  <c:v>408.62745693063437</c:v>
                </c:pt>
                <c:pt idx="449">
                  <c:v>398.6639072727213</c:v>
                </c:pt>
                <c:pt idx="450">
                  <c:v>388.67756964130172</c:v>
                </c:pt>
                <c:pt idx="451">
                  <c:v>378.66885452362311</c:v>
                </c:pt>
                <c:pt idx="452">
                  <c:v>368.63816799190766</c:v>
                </c:pt>
                <c:pt idx="453">
                  <c:v>358.58591171298821</c:v>
                </c:pt>
                <c:pt idx="454">
                  <c:v>348.51248295909568</c:v>
                </c:pt>
                <c:pt idx="455">
                  <c:v>338.41827461976283</c:v>
                </c:pt>
                <c:pt idx="456">
                  <c:v>328.30367521480775</c:v>
                </c:pt>
                <c:pt idx="457">
                  <c:v>318.16906890836168</c:v>
                </c:pt>
                <c:pt idx="458">
                  <c:v>308.01483552390619</c:v>
                </c:pt>
                <c:pt idx="459">
                  <c:v>297.84135056028532</c:v>
                </c:pt>
                <c:pt idx="460">
                  <c:v>287.64898520865859</c:v>
                </c:pt>
                <c:pt idx="461">
                  <c:v>277.43810637036103</c:v>
                </c:pt>
                <c:pt idx="462">
                  <c:v>267.20907667563768</c:v>
                </c:pt>
                <c:pt idx="463">
                  <c:v>256.96225450321953</c:v>
                </c:pt>
                <c:pt idx="464">
                  <c:v>246.69799400070937</c:v>
                </c:pt>
                <c:pt idx="465">
                  <c:v>236.41664510574577</c:v>
                </c:pt>
                <c:pt idx="466">
                  <c:v>226.1185535679142</c:v>
                </c:pt>
                <c:pt idx="467">
                  <c:v>215.80406097137518</c:v>
                </c:pt>
                <c:pt idx="468">
                  <c:v>205.47350475817942</c:v>
                </c:pt>
                <c:pt idx="469">
                  <c:v>195.12721825224048</c:v>
                </c:pt>
                <c:pt idx="470">
                  <c:v>184.76553068393673</c:v>
                </c:pt>
                <c:pt idx="471">
                  <c:v>174.38876721531364</c:v>
                </c:pt>
                <c:pt idx="472">
                  <c:v>163.99724896585951</c:v>
                </c:pt>
                <c:pt idx="473">
                  <c:v>153.59129303882708</c:v>
                </c:pt>
                <c:pt idx="474">
                  <c:v>143.17121254807461</c:v>
                </c:pt>
                <c:pt idx="475">
                  <c:v>132.73731664540048</c:v>
                </c:pt>
                <c:pt idx="476">
                  <c:v>122.28991054834594</c:v>
                </c:pt>
                <c:pt idx="477">
                  <c:v>111.82929556844103</c:v>
                </c:pt>
                <c:pt idx="478">
                  <c:v>101.35576913986934</c:v>
                </c:pt>
                <c:pt idx="479">
                  <c:v>90.869624848528133</c:v>
                </c:pt>
                <c:pt idx="480">
                  <c:v>80.371152461460241</c:v>
                </c:pt>
                <c:pt idx="481">
                  <c:v>69.860637956635259</c:v>
                </c:pt>
                <c:pt idx="482">
                  <c:v>59.338363553057981</c:v>
                </c:pt>
                <c:pt idx="483">
                  <c:v>48.804607741182352</c:v>
                </c:pt>
                <c:pt idx="484">
                  <c:v>38.259645313609958</c:v>
                </c:pt>
                <c:pt idx="485">
                  <c:v>27.703747396052549</c:v>
                </c:pt>
                <c:pt idx="486">
                  <c:v>17.137181478538544</c:v>
                </c:pt>
                <c:pt idx="487">
                  <c:v>6.560211446844102</c:v>
                </c:pt>
                <c:pt idx="488">
                  <c:v>-4.0269023858702138</c:v>
                </c:pt>
                <c:pt idx="489">
                  <c:v>-4.0374945118495029</c:v>
                </c:pt>
                <c:pt idx="490">
                  <c:v>-4.0480866475881907</c:v>
                </c:pt>
                <c:pt idx="491">
                  <c:v>-4.0586787930860249</c:v>
                </c:pt>
                <c:pt idx="492">
                  <c:v>-4.0692709483427549</c:v>
                </c:pt>
                <c:pt idx="493">
                  <c:v>-4.0798631133581296</c:v>
                </c:pt>
                <c:pt idx="494">
                  <c:v>-4.0904552881318983</c:v>
                </c:pt>
                <c:pt idx="495">
                  <c:v>-4.1010474726638089</c:v>
                </c:pt>
                <c:pt idx="496">
                  <c:v>-4.1116396669536108</c:v>
                </c:pt>
                <c:pt idx="497">
                  <c:v>-4.1222318710010528</c:v>
                </c:pt>
                <c:pt idx="498">
                  <c:v>-4.1328240848058835</c:v>
                </c:pt>
                <c:pt idx="499">
                  <c:v>-4.1434163083678524</c:v>
                </c:pt>
                <c:pt idx="500">
                  <c:v>-4.1540085416867072</c:v>
                </c:pt>
                <c:pt idx="501">
                  <c:v>-4.1646007847621975</c:v>
                </c:pt>
                <c:pt idx="502">
                  <c:v>-4.1751930375940729</c:v>
                </c:pt>
                <c:pt idx="503">
                  <c:v>-4.1857853001820811</c:v>
                </c:pt>
                <c:pt idx="504">
                  <c:v>-4.1963775725259715</c:v>
                </c:pt>
                <c:pt idx="505">
                  <c:v>-4.206969854625493</c:v>
                </c:pt>
                <c:pt idx="506">
                  <c:v>-4.2175621464803941</c:v>
                </c:pt>
                <c:pt idx="507">
                  <c:v>-4.2281544480904243</c:v>
                </c:pt>
                <c:pt idx="508">
                  <c:v>-4.2387467594553323</c:v>
                </c:pt>
                <c:pt idx="509">
                  <c:v>-4.2493390805748668</c:v>
                </c:pt>
                <c:pt idx="510">
                  <c:v>-4.2599314114487772</c:v>
                </c:pt>
                <c:pt idx="511">
                  <c:v>-4.2705237520768113</c:v>
                </c:pt>
                <c:pt idx="512">
                  <c:v>-4.2811161024587188</c:v>
                </c:pt>
                <c:pt idx="513">
                  <c:v>-4.291708462594249</c:v>
                </c:pt>
                <c:pt idx="514">
                  <c:v>-4.3023008324831498</c:v>
                </c:pt>
                <c:pt idx="515">
                  <c:v>-4.3128932121251706</c:v>
                </c:pt>
                <c:pt idx="516">
                  <c:v>-4.3234856015200611</c:v>
                </c:pt>
                <c:pt idx="517">
                  <c:v>-4.334078000667569</c:v>
                </c:pt>
                <c:pt idx="518">
                  <c:v>-4.3446704095674438</c:v>
                </c:pt>
                <c:pt idx="519">
                  <c:v>-4.355262828219435</c:v>
                </c:pt>
                <c:pt idx="520">
                  <c:v>-4.3658552566232904</c:v>
                </c:pt>
                <c:pt idx="521">
                  <c:v>-4.3764476947787596</c:v>
                </c:pt>
                <c:pt idx="522">
                  <c:v>-4.3870401426855912</c:v>
                </c:pt>
                <c:pt idx="523">
                  <c:v>-4.3976326003435346</c:v>
                </c:pt>
                <c:pt idx="524">
                  <c:v>-4.4082250677523387</c:v>
                </c:pt>
                <c:pt idx="525">
                  <c:v>-4.4188175449117519</c:v>
                </c:pt>
                <c:pt idx="526">
                  <c:v>-4.4294100318215239</c:v>
                </c:pt>
                <c:pt idx="527">
                  <c:v>-4.4400025284814033</c:v>
                </c:pt>
                <c:pt idx="528">
                  <c:v>-4.4505950348911387</c:v>
                </c:pt>
                <c:pt idx="529">
                  <c:v>-4.4611875510504797</c:v>
                </c:pt>
                <c:pt idx="530">
                  <c:v>-4.4717800769591749</c:v>
                </c:pt>
                <c:pt idx="531">
                  <c:v>-4.4823726126169738</c:v>
                </c:pt>
                <c:pt idx="532">
                  <c:v>-4.4929651580236243</c:v>
                </c:pt>
                <c:pt idx="533">
                  <c:v>-4.5035577131788767</c:v>
                </c:pt>
                <c:pt idx="534">
                  <c:v>-4.5141502780824787</c:v>
                </c:pt>
                <c:pt idx="535">
                  <c:v>-4.52474285273418</c:v>
                </c:pt>
                <c:pt idx="536">
                  <c:v>-4.53533543713373</c:v>
                </c:pt>
                <c:pt idx="537">
                  <c:v>-4.5459280312808774</c:v>
                </c:pt>
                <c:pt idx="538">
                  <c:v>-4.5565206351753709</c:v>
                </c:pt>
                <c:pt idx="539">
                  <c:v>-4.567113248816959</c:v>
                </c:pt>
                <c:pt idx="540">
                  <c:v>-4.5777058722053914</c:v>
                </c:pt>
                <c:pt idx="541">
                  <c:v>-4.5882985053404175</c:v>
                </c:pt>
                <c:pt idx="542">
                  <c:v>-4.598891148221786</c:v>
                </c:pt>
                <c:pt idx="543">
                  <c:v>-4.6094838008492456</c:v>
                </c:pt>
                <c:pt idx="544">
                  <c:v>-4.6200764632225448</c:v>
                </c:pt>
                <c:pt idx="545">
                  <c:v>-4.6306691353414342</c:v>
                </c:pt>
                <c:pt idx="546">
                  <c:v>-4.6412618172056614</c:v>
                </c:pt>
                <c:pt idx="547">
                  <c:v>-4.6518545088149761</c:v>
                </c:pt>
                <c:pt idx="548">
                  <c:v>-4.6624472101691268</c:v>
                </c:pt>
                <c:pt idx="549">
                  <c:v>-4.6730399212678631</c:v>
                </c:pt>
                <c:pt idx="550">
                  <c:v>-4.6836326421109336</c:v>
                </c:pt>
                <c:pt idx="551">
                  <c:v>-4.6942253726980878</c:v>
                </c:pt>
                <c:pt idx="552">
                  <c:v>-4.7048181130290745</c:v>
                </c:pt>
                <c:pt idx="553">
                  <c:v>-4.7154108631036431</c:v>
                </c:pt>
                <c:pt idx="554">
                  <c:v>-4.7260036229215423</c:v>
                </c:pt>
                <c:pt idx="555">
                  <c:v>-4.7365963924825216</c:v>
                </c:pt>
                <c:pt idx="556">
                  <c:v>-4.7471891717863297</c:v>
                </c:pt>
                <c:pt idx="557">
                  <c:v>-4.7577819608327152</c:v>
                </c:pt>
                <c:pt idx="558">
                  <c:v>-4.7683747596214276</c:v>
                </c:pt>
                <c:pt idx="559">
                  <c:v>-4.7789675681522166</c:v>
                </c:pt>
                <c:pt idx="560">
                  <c:v>-4.7895603864248306</c:v>
                </c:pt>
                <c:pt idx="561">
                  <c:v>-4.8001532144390184</c:v>
                </c:pt>
                <c:pt idx="562">
                  <c:v>-4.8107460521945296</c:v>
                </c:pt>
                <c:pt idx="563">
                  <c:v>-4.8213388996911126</c:v>
                </c:pt>
                <c:pt idx="564">
                  <c:v>-4.8319317569285172</c:v>
                </c:pt>
                <c:pt idx="565">
                  <c:v>-4.8425246239064927</c:v>
                </c:pt>
                <c:pt idx="566">
                  <c:v>-4.853117500624788</c:v>
                </c:pt>
                <c:pt idx="567">
                  <c:v>-4.8637103870831515</c:v>
                </c:pt>
                <c:pt idx="568">
                  <c:v>-4.8743032832813329</c:v>
                </c:pt>
                <c:pt idx="569">
                  <c:v>-4.8848961892190816</c:v>
                </c:pt>
                <c:pt idx="570">
                  <c:v>-4.8954891048961464</c:v>
                </c:pt>
                <c:pt idx="571">
                  <c:v>-4.9060820303122759</c:v>
                </c:pt>
                <c:pt idx="572">
                  <c:v>-4.9166749654672195</c:v>
                </c:pt>
                <c:pt idx="573">
                  <c:v>-4.9272679103607269</c:v>
                </c:pt>
                <c:pt idx="574">
                  <c:v>-4.9378608649925466</c:v>
                </c:pt>
                <c:pt idx="575">
                  <c:v>-4.9484538293624274</c:v>
                </c:pt>
                <c:pt idx="576">
                  <c:v>-4.9590468034701196</c:v>
                </c:pt>
                <c:pt idx="577">
                  <c:v>-4.969639787315371</c:v>
                </c:pt>
                <c:pt idx="578">
                  <c:v>-4.9802327808979321</c:v>
                </c:pt>
                <c:pt idx="579">
                  <c:v>-4.9908257842175514</c:v>
                </c:pt>
                <c:pt idx="580">
                  <c:v>-5.0014187972739776</c:v>
                </c:pt>
                <c:pt idx="581">
                  <c:v>-5.0120118200669603</c:v>
                </c:pt>
                <c:pt idx="582">
                  <c:v>-5.022604852596249</c:v>
                </c:pt>
                <c:pt idx="583">
                  <c:v>-5.0331978948615923</c:v>
                </c:pt>
                <c:pt idx="584">
                  <c:v>-5.0437909468627398</c:v>
                </c:pt>
                <c:pt idx="585">
                  <c:v>-5.05438400859944</c:v>
                </c:pt>
                <c:pt idx="586">
                  <c:v>-5.0649770800714426</c:v>
                </c:pt>
                <c:pt idx="587">
                  <c:v>-5.0755701612784963</c:v>
                </c:pt>
                <c:pt idx="588">
                  <c:v>-5.0861632522203504</c:v>
                </c:pt>
                <c:pt idx="589">
                  <c:v>-5.0967563528967545</c:v>
                </c:pt>
                <c:pt idx="590">
                  <c:v>-5.1073494633074574</c:v>
                </c:pt>
                <c:pt idx="591">
                  <c:v>-5.1179425834522085</c:v>
                </c:pt>
                <c:pt idx="592">
                  <c:v>-5.1285357133307574</c:v>
                </c:pt>
                <c:pt idx="593">
                  <c:v>-5.1391288529428527</c:v>
                </c:pt>
                <c:pt idx="594">
                  <c:v>-5.1497220022882431</c:v>
                </c:pt>
                <c:pt idx="595">
                  <c:v>-5.1603151613666789</c:v>
                </c:pt>
                <c:pt idx="596">
                  <c:v>-5.1709083301779089</c:v>
                </c:pt>
                <c:pt idx="597">
                  <c:v>-5.1815015087216816</c:v>
                </c:pt>
                <c:pt idx="598">
                  <c:v>-5.1920946969977466</c:v>
                </c:pt>
                <c:pt idx="599">
                  <c:v>-5.2026878950058535</c:v>
                </c:pt>
                <c:pt idx="600">
                  <c:v>-5.2132811027457517</c:v>
                </c:pt>
                <c:pt idx="601">
                  <c:v>-5.22387432021719</c:v>
                </c:pt>
                <c:pt idx="602">
                  <c:v>-5.2344675474199178</c:v>
                </c:pt>
                <c:pt idx="603">
                  <c:v>-5.2450607843536838</c:v>
                </c:pt>
                <c:pt idx="604">
                  <c:v>-5.2556540310182376</c:v>
                </c:pt>
                <c:pt idx="605">
                  <c:v>-5.2662472874133286</c:v>
                </c:pt>
                <c:pt idx="606">
                  <c:v>-5.2768405535387055</c:v>
                </c:pt>
                <c:pt idx="607">
                  <c:v>-5.2874338293941179</c:v>
                </c:pt>
                <c:pt idx="608">
                  <c:v>-5.2980271149793152</c:v>
                </c:pt>
                <c:pt idx="609">
                  <c:v>-5.3086204102940462</c:v>
                </c:pt>
                <c:pt idx="610">
                  <c:v>-5.3192137153380603</c:v>
                </c:pt>
                <c:pt idx="611">
                  <c:v>-5.3298070301111071</c:v>
                </c:pt>
                <c:pt idx="612">
                  <c:v>-5.3404003546129362</c:v>
                </c:pt>
                <c:pt idx="613">
                  <c:v>-5.3509936888432961</c:v>
                </c:pt>
                <c:pt idx="614">
                  <c:v>-5.3615870328019364</c:v>
                </c:pt>
                <c:pt idx="615">
                  <c:v>-5.3721803864886057</c:v>
                </c:pt>
                <c:pt idx="616">
                  <c:v>-5.3827737499030537</c:v>
                </c:pt>
                <c:pt idx="617">
                  <c:v>-5.3933671230450297</c:v>
                </c:pt>
                <c:pt idx="618">
                  <c:v>-5.4039605059142835</c:v>
                </c:pt>
                <c:pt idx="619">
                  <c:v>-5.4145538985105635</c:v>
                </c:pt>
                <c:pt idx="620">
                  <c:v>-5.4251473008336193</c:v>
                </c:pt>
                <c:pt idx="621">
                  <c:v>-5.4357407128832005</c:v>
                </c:pt>
                <c:pt idx="622">
                  <c:v>-5.4463341346590566</c:v>
                </c:pt>
                <c:pt idx="623">
                  <c:v>-5.4569275661609362</c:v>
                </c:pt>
                <c:pt idx="624">
                  <c:v>-5.4675210073885889</c:v>
                </c:pt>
                <c:pt idx="625">
                  <c:v>-5.4781144583417642</c:v>
                </c:pt>
                <c:pt idx="626">
                  <c:v>-5.4887079190202108</c:v>
                </c:pt>
                <c:pt idx="627">
                  <c:v>-5.4993013894236782</c:v>
                </c:pt>
                <c:pt idx="628">
                  <c:v>-5.5098948695519159</c:v>
                </c:pt>
                <c:pt idx="629">
                  <c:v>-5.5204883594046734</c:v>
                </c:pt>
                <c:pt idx="630">
                  <c:v>-5.5310818589816995</c:v>
                </c:pt>
                <c:pt idx="631">
                  <c:v>-5.5416753682827435</c:v>
                </c:pt>
                <c:pt idx="632">
                  <c:v>-5.5522688873075552</c:v>
                </c:pt>
                <c:pt idx="633">
                  <c:v>-5.5628624160558839</c:v>
                </c:pt>
                <c:pt idx="634">
                  <c:v>-5.5734559545274793</c:v>
                </c:pt>
                <c:pt idx="635">
                  <c:v>-5.58404950272209</c:v>
                </c:pt>
                <c:pt idx="636">
                  <c:v>-5.5946430606394655</c:v>
                </c:pt>
                <c:pt idx="637">
                  <c:v>-5.6052366282793553</c:v>
                </c:pt>
                <c:pt idx="638">
                  <c:v>-5.6158302056415081</c:v>
                </c:pt>
                <c:pt idx="639">
                  <c:v>-5.6264237927256744</c:v>
                </c:pt>
                <c:pt idx="640">
                  <c:v>-5.6370173895316027</c:v>
                </c:pt>
                <c:pt idx="641">
                  <c:v>-5.6476109960590426</c:v>
                </c:pt>
                <c:pt idx="642">
                  <c:v>-5.6582046123077436</c:v>
                </c:pt>
                <c:pt idx="643">
                  <c:v>-5.6687982382774544</c:v>
                </c:pt>
                <c:pt idx="644">
                  <c:v>-5.6793918739679254</c:v>
                </c:pt>
                <c:pt idx="645">
                  <c:v>-5.6899855193789053</c:v>
                </c:pt>
                <c:pt idx="646">
                  <c:v>-5.7005791745101435</c:v>
                </c:pt>
                <c:pt idx="647">
                  <c:v>-5.7111728393613896</c:v>
                </c:pt>
                <c:pt idx="648">
                  <c:v>-5.7217665139323932</c:v>
                </c:pt>
                <c:pt idx="649">
                  <c:v>-5.7323601982229029</c:v>
                </c:pt>
                <c:pt idx="650">
                  <c:v>-5.7429538922326691</c:v>
                </c:pt>
                <c:pt idx="651">
                  <c:v>-5.7535475959614404</c:v>
                </c:pt>
                <c:pt idx="652">
                  <c:v>-5.7641413094089664</c:v>
                </c:pt>
                <c:pt idx="653">
                  <c:v>-5.7747350325749967</c:v>
                </c:pt>
                <c:pt idx="654">
                  <c:v>-5.7853287654592798</c:v>
                </c:pt>
                <c:pt idx="655">
                  <c:v>-5.7959225080615662</c:v>
                </c:pt>
                <c:pt idx="656">
                  <c:v>-5.8065162603816045</c:v>
                </c:pt>
                <c:pt idx="657">
                  <c:v>-5.8171100224191452</c:v>
                </c:pt>
                <c:pt idx="658">
                  <c:v>-5.8277037941739369</c:v>
                </c:pt>
                <c:pt idx="659">
                  <c:v>-5.8382975756457292</c:v>
                </c:pt>
                <c:pt idx="660">
                  <c:v>-5.8488913668342715</c:v>
                </c:pt>
                <c:pt idx="661">
                  <c:v>-5.8594851677393125</c:v>
                </c:pt>
                <c:pt idx="662">
                  <c:v>-5.8700789783606027</c:v>
                </c:pt>
                <c:pt idx="663">
                  <c:v>-5.8806727986978915</c:v>
                </c:pt>
                <c:pt idx="664">
                  <c:v>-5.8912666287509277</c:v>
                </c:pt>
                <c:pt idx="665">
                  <c:v>-5.9018604685194607</c:v>
                </c:pt>
                <c:pt idx="666">
                  <c:v>-5.9124543180032401</c:v>
                </c:pt>
                <c:pt idx="667">
                  <c:v>-5.9230481772020163</c:v>
                </c:pt>
                <c:pt idx="668">
                  <c:v>-5.9336420461155379</c:v>
                </c:pt>
                <c:pt idx="669">
                  <c:v>-5.9442359247435537</c:v>
                </c:pt>
                <c:pt idx="670">
                  <c:v>-5.9548298130858139</c:v>
                </c:pt>
                <c:pt idx="671">
                  <c:v>-5.9654237111420683</c:v>
                </c:pt>
                <c:pt idx="672">
                  <c:v>-5.9760176189120662</c:v>
                </c:pt>
                <c:pt idx="673">
                  <c:v>-5.9866115363955563</c:v>
                </c:pt>
                <c:pt idx="674">
                  <c:v>-5.9972054635922891</c:v>
                </c:pt>
                <c:pt idx="675">
                  <c:v>-6.0077994005020132</c:v>
                </c:pt>
                <c:pt idx="676">
                  <c:v>-6.0183933471244782</c:v>
                </c:pt>
                <c:pt idx="677">
                  <c:v>-6.0289873034594343</c:v>
                </c:pt>
                <c:pt idx="678">
                  <c:v>-6.0395812695066304</c:v>
                </c:pt>
                <c:pt idx="679">
                  <c:v>-6.050175245265816</c:v>
                </c:pt>
                <c:pt idx="680">
                  <c:v>-6.0607692307367405</c:v>
                </c:pt>
                <c:pt idx="681">
                  <c:v>-6.0713632259191535</c:v>
                </c:pt>
                <c:pt idx="682">
                  <c:v>-6.0819572308128045</c:v>
                </c:pt>
                <c:pt idx="683">
                  <c:v>-6.0925512454174431</c:v>
                </c:pt>
                <c:pt idx="684">
                  <c:v>-6.1031452697328188</c:v>
                </c:pt>
                <c:pt idx="685">
                  <c:v>-6.1137393037586811</c:v>
                </c:pt>
                <c:pt idx="686">
                  <c:v>-6.1243333474947796</c:v>
                </c:pt>
                <c:pt idx="687">
                  <c:v>-6.1349274009408639</c:v>
                </c:pt>
                <c:pt idx="688">
                  <c:v>-6.1455214640966833</c:v>
                </c:pt>
                <c:pt idx="689">
                  <c:v>-6.1561155369619867</c:v>
                </c:pt>
                <c:pt idx="690">
                  <c:v>-6.1667096195365243</c:v>
                </c:pt>
                <c:pt idx="691">
                  <c:v>-6.1773037118200458</c:v>
                </c:pt>
                <c:pt idx="692">
                  <c:v>-6.1878978138123006</c:v>
                </c:pt>
                <c:pt idx="693">
                  <c:v>-6.1984919255130384</c:v>
                </c:pt>
                <c:pt idx="694">
                  <c:v>-6.2090860469220077</c:v>
                </c:pt>
                <c:pt idx="695">
                  <c:v>-6.219680178038959</c:v>
                </c:pt>
                <c:pt idx="696">
                  <c:v>-6.2302743188636418</c:v>
                </c:pt>
                <c:pt idx="697">
                  <c:v>-6.2408684693958056</c:v>
                </c:pt>
                <c:pt idx="698">
                  <c:v>-6.2514626296352001</c:v>
                </c:pt>
                <c:pt idx="699">
                  <c:v>-6.2620567995815746</c:v>
                </c:pt>
                <c:pt idx="700">
                  <c:v>-6.2726509792346778</c:v>
                </c:pt>
                <c:pt idx="701">
                  <c:v>-6.2832451685942603</c:v>
                </c:pt>
                <c:pt idx="702">
                  <c:v>-6.2938393676600715</c:v>
                </c:pt>
                <c:pt idx="703">
                  <c:v>-6.3044335764318609</c:v>
                </c:pt>
                <c:pt idx="704">
                  <c:v>-6.315027794909378</c:v>
                </c:pt>
                <c:pt idx="705">
                  <c:v>-6.3256220230923725</c:v>
                </c:pt>
                <c:pt idx="706">
                  <c:v>-6.3362162609805939</c:v>
                </c:pt>
                <c:pt idx="707">
                  <c:v>-6.3468105085737925</c:v>
                </c:pt>
                <c:pt idx="708">
                  <c:v>-6.357404765871717</c:v>
                </c:pt>
                <c:pt idx="709">
                  <c:v>-6.3679990328741169</c:v>
                </c:pt>
                <c:pt idx="710">
                  <c:v>-6.3785933095807428</c:v>
                </c:pt>
                <c:pt idx="711">
                  <c:v>-6.3891875959913431</c:v>
                </c:pt>
                <c:pt idx="712">
                  <c:v>-6.3997818921056675</c:v>
                </c:pt>
                <c:pt idx="713">
                  <c:v>-6.4103761979234664</c:v>
                </c:pt>
                <c:pt idx="714">
                  <c:v>-6.4209705134444892</c:v>
                </c:pt>
                <c:pt idx="715">
                  <c:v>-6.4315648386684847</c:v>
                </c:pt>
                <c:pt idx="716">
                  <c:v>-6.4421591735952033</c:v>
                </c:pt>
                <c:pt idx="717">
                  <c:v>-6.4527535182243945</c:v>
                </c:pt>
                <c:pt idx="718">
                  <c:v>-6.4633478725558078</c:v>
                </c:pt>
                <c:pt idx="719">
                  <c:v>-6.4739422365891928</c:v>
                </c:pt>
                <c:pt idx="720">
                  <c:v>-6.484536610324299</c:v>
                </c:pt>
                <c:pt idx="721">
                  <c:v>-6.4951309937608768</c:v>
                </c:pt>
                <c:pt idx="722">
                  <c:v>-6.5057253868986749</c:v>
                </c:pt>
                <c:pt idx="723">
                  <c:v>-6.5163197897374436</c:v>
                </c:pt>
                <c:pt idx="724">
                  <c:v>-6.5269142022769318</c:v>
                </c:pt>
                <c:pt idx="725">
                  <c:v>-6.5375086245168896</c:v>
                </c:pt>
                <c:pt idx="726">
                  <c:v>-6.5481030564570668</c:v>
                </c:pt>
                <c:pt idx="727">
                  <c:v>-6.5586974980972128</c:v>
                </c:pt>
                <c:pt idx="728">
                  <c:v>-6.5692919494370772</c:v>
                </c:pt>
                <c:pt idx="729">
                  <c:v>-6.5798864104764094</c:v>
                </c:pt>
                <c:pt idx="730">
                  <c:v>-6.59048088121496</c:v>
                </c:pt>
                <c:pt idx="731">
                  <c:v>-6.6010753616524784</c:v>
                </c:pt>
                <c:pt idx="732">
                  <c:v>-6.6116698517887134</c:v>
                </c:pt>
                <c:pt idx="733">
                  <c:v>-6.6222643516234152</c:v>
                </c:pt>
                <c:pt idx="734">
                  <c:v>-6.6328588611563335</c:v>
                </c:pt>
                <c:pt idx="735">
                  <c:v>-6.6434533803872178</c:v>
                </c:pt>
                <c:pt idx="736">
                  <c:v>-6.6540479093158185</c:v>
                </c:pt>
                <c:pt idx="737">
                  <c:v>-6.6646424479418842</c:v>
                </c:pt>
                <c:pt idx="738">
                  <c:v>-6.6752369962651654</c:v>
                </c:pt>
                <c:pt idx="739">
                  <c:v>-6.6858315542854116</c:v>
                </c:pt>
                <c:pt idx="740">
                  <c:v>-6.6964261220023724</c:v>
                </c:pt>
                <c:pt idx="741">
                  <c:v>-6.7070206994157973</c:v>
                </c:pt>
                <c:pt idx="742">
                  <c:v>-6.7176152865254366</c:v>
                </c:pt>
                <c:pt idx="743">
                  <c:v>-6.7282098833310391</c:v>
                </c:pt>
                <c:pt idx="744">
                  <c:v>-6.7388044898323551</c:v>
                </c:pt>
                <c:pt idx="745">
                  <c:v>-6.7493991060291343</c:v>
                </c:pt>
                <c:pt idx="746">
                  <c:v>-6.7599937319211261</c:v>
                </c:pt>
                <c:pt idx="747">
                  <c:v>-6.7705883675080809</c:v>
                </c:pt>
                <c:pt idx="748">
                  <c:v>-6.7811830127897474</c:v>
                </c:pt>
                <c:pt idx="749">
                  <c:v>-6.7917776677658761</c:v>
                </c:pt>
                <c:pt idx="750">
                  <c:v>-6.8023723324362164</c:v>
                </c:pt>
                <c:pt idx="751">
                  <c:v>-6.8129670068005188</c:v>
                </c:pt>
                <c:pt idx="752">
                  <c:v>-6.8235616908585319</c:v>
                </c:pt>
                <c:pt idx="753">
                  <c:v>-6.8341563846100062</c:v>
                </c:pt>
                <c:pt idx="754">
                  <c:v>-6.8447510880546911</c:v>
                </c:pt>
                <c:pt idx="755">
                  <c:v>-6.8553458011923363</c:v>
                </c:pt>
                <c:pt idx="756">
                  <c:v>-6.8659405240226921</c:v>
                </c:pt>
                <c:pt idx="757">
                  <c:v>-6.8765352565455071</c:v>
                </c:pt>
                <c:pt idx="758">
                  <c:v>-6.8871299987605319</c:v>
                </c:pt>
                <c:pt idx="759">
                  <c:v>-6.8977247506675168</c:v>
                </c:pt>
                <c:pt idx="760">
                  <c:v>-6.9083195122662104</c:v>
                </c:pt>
                <c:pt idx="761">
                  <c:v>-6.9189142835563633</c:v>
                </c:pt>
                <c:pt idx="762">
                  <c:v>-6.9295090645377249</c:v>
                </c:pt>
                <c:pt idx="763">
                  <c:v>-6.9401038552100447</c:v>
                </c:pt>
                <c:pt idx="764">
                  <c:v>-6.9506986555730732</c:v>
                </c:pt>
                <c:pt idx="765">
                  <c:v>-6.9612934656265599</c:v>
                </c:pt>
                <c:pt idx="766">
                  <c:v>-6.9718882853702544</c:v>
                </c:pt>
                <c:pt idx="767">
                  <c:v>-6.9824831148039062</c:v>
                </c:pt>
                <c:pt idx="768">
                  <c:v>-6.9930779539272656</c:v>
                </c:pt>
                <c:pt idx="769">
                  <c:v>-7.0036728027400823</c:v>
                </c:pt>
                <c:pt idx="770">
                  <c:v>-7.0142676612421058</c:v>
                </c:pt>
                <c:pt idx="771">
                  <c:v>-7.0248625294330855</c:v>
                </c:pt>
                <c:pt idx="772">
                  <c:v>-7.035457407312772</c:v>
                </c:pt>
                <c:pt idx="773">
                  <c:v>-7.0460522948809157</c:v>
                </c:pt>
                <c:pt idx="774">
                  <c:v>-7.0566471921372651</c:v>
                </c:pt>
                <c:pt idx="775">
                  <c:v>-7.0672420990815707</c:v>
                </c:pt>
                <c:pt idx="776">
                  <c:v>-7.0778370157135821</c:v>
                </c:pt>
                <c:pt idx="777">
                  <c:v>-7.0884319420330488</c:v>
                </c:pt>
                <c:pt idx="778">
                  <c:v>-7.0990268780397212</c:v>
                </c:pt>
                <c:pt idx="779">
                  <c:v>-7.1096218237333488</c:v>
                </c:pt>
                <c:pt idx="780">
                  <c:v>-7.1202167791136821</c:v>
                </c:pt>
                <c:pt idx="781">
                  <c:v>-7.1308117441804697</c:v>
                </c:pt>
                <c:pt idx="782">
                  <c:v>-7.1414067189334629</c:v>
                </c:pt>
                <c:pt idx="783">
                  <c:v>-7.1520017033724104</c:v>
                </c:pt>
                <c:pt idx="784">
                  <c:v>-7.1625966974970625</c:v>
                </c:pt>
                <c:pt idx="785">
                  <c:v>-7.1731917013071689</c:v>
                </c:pt>
                <c:pt idx="786">
                  <c:v>-7.183786714802479</c:v>
                </c:pt>
                <c:pt idx="787">
                  <c:v>-7.1943817379827433</c:v>
                </c:pt>
                <c:pt idx="788">
                  <c:v>-7.2049767708477122</c:v>
                </c:pt>
                <c:pt idx="789">
                  <c:v>-7.2155718133971343</c:v>
                </c:pt>
                <c:pt idx="790">
                  <c:v>-7.2261668656307601</c:v>
                </c:pt>
                <c:pt idx="791">
                  <c:v>-7.2367619275483399</c:v>
                </c:pt>
                <c:pt idx="792">
                  <c:v>-7.2473569991496225</c:v>
                </c:pt>
                <c:pt idx="793">
                  <c:v>-7.2579520804343582</c:v>
                </c:pt>
                <c:pt idx="794">
                  <c:v>-7.2685471714022976</c:v>
                </c:pt>
                <c:pt idx="795">
                  <c:v>-7.27914227205319</c:v>
                </c:pt>
                <c:pt idx="796">
                  <c:v>-7.289737382386785</c:v>
                </c:pt>
                <c:pt idx="797">
                  <c:v>-7.3003325024028332</c:v>
                </c:pt>
                <c:pt idx="798">
                  <c:v>-7.3109276321010839</c:v>
                </c:pt>
                <c:pt idx="799">
                  <c:v>-7.3215227714812876</c:v>
                </c:pt>
                <c:pt idx="800">
                  <c:v>-7.332117920543193</c:v>
                </c:pt>
                <c:pt idx="801">
                  <c:v>-7.3427130792865514</c:v>
                </c:pt>
                <c:pt idx="802">
                  <c:v>-7.3533082477111122</c:v>
                </c:pt>
                <c:pt idx="803">
                  <c:v>-7.3639034258166252</c:v>
                </c:pt>
                <c:pt idx="804">
                  <c:v>-7.3744986136028396</c:v>
                </c:pt>
                <c:pt idx="805">
                  <c:v>-7.3850938110695061</c:v>
                </c:pt>
                <c:pt idx="806">
                  <c:v>-7.395689018216375</c:v>
                </c:pt>
                <c:pt idx="807">
                  <c:v>-7.4062842350431959</c:v>
                </c:pt>
                <c:pt idx="808">
                  <c:v>-7.4168794615497182</c:v>
                </c:pt>
                <c:pt idx="809">
                  <c:v>-7.4274746977356925</c:v>
                </c:pt>
                <c:pt idx="810">
                  <c:v>-7.4380699436008682</c:v>
                </c:pt>
                <c:pt idx="811">
                  <c:v>-7.4486651991449957</c:v>
                </c:pt>
                <c:pt idx="812">
                  <c:v>-7.4592604643678246</c:v>
                </c:pt>
                <c:pt idx="813">
                  <c:v>-7.4698557392691054</c:v>
                </c:pt>
                <c:pt idx="814">
                  <c:v>-7.4804510238485875</c:v>
                </c:pt>
                <c:pt idx="815">
                  <c:v>-7.4910463181060214</c:v>
                </c:pt>
                <c:pt idx="816">
                  <c:v>-7.5016416220411566</c:v>
                </c:pt>
                <c:pt idx="817">
                  <c:v>-7.5122369356537426</c:v>
                </c:pt>
                <c:pt idx="818">
                  <c:v>-7.5228322589435299</c:v>
                </c:pt>
                <c:pt idx="819">
                  <c:v>-7.5334275919102689</c:v>
                </c:pt>
                <c:pt idx="820">
                  <c:v>-7.5440229345537091</c:v>
                </c:pt>
                <c:pt idx="821">
                  <c:v>-7.5546182868736</c:v>
                </c:pt>
                <c:pt idx="822">
                  <c:v>-7.5652136488696922</c:v>
                </c:pt>
                <c:pt idx="823">
                  <c:v>-7.575809020541735</c:v>
                </c:pt>
                <c:pt idx="824">
                  <c:v>-7.586404401889479</c:v>
                </c:pt>
                <c:pt idx="825">
                  <c:v>-7.5969997929126745</c:v>
                </c:pt>
                <c:pt idx="826">
                  <c:v>-7.6075951936110711</c:v>
                </c:pt>
                <c:pt idx="827">
                  <c:v>-7.6181906039844183</c:v>
                </c:pt>
                <c:pt idx="828">
                  <c:v>-7.6287860240324665</c:v>
                </c:pt>
                <c:pt idx="829">
                  <c:v>-7.6393814537549662</c:v>
                </c:pt>
                <c:pt idx="830">
                  <c:v>-7.649976893151667</c:v>
                </c:pt>
                <c:pt idx="831">
                  <c:v>-7.6605723422223191</c:v>
                </c:pt>
                <c:pt idx="832">
                  <c:v>-7.6711678009666722</c:v>
                </c:pt>
                <c:pt idx="833">
                  <c:v>-7.6817632693844757</c:v>
                </c:pt>
                <c:pt idx="834">
                  <c:v>-7.6923587474754811</c:v>
                </c:pt>
                <c:pt idx="835">
                  <c:v>-7.7029542352394369</c:v>
                </c:pt>
                <c:pt idx="836">
                  <c:v>-7.7135497326760945</c:v>
                </c:pt>
                <c:pt idx="837">
                  <c:v>-7.7241452397852033</c:v>
                </c:pt>
                <c:pt idx="838">
                  <c:v>-7.7347407565665129</c:v>
                </c:pt>
                <c:pt idx="839">
                  <c:v>-7.7453362830197738</c:v>
                </c:pt>
                <c:pt idx="840">
                  <c:v>-7.7559318191447364</c:v>
                </c:pt>
                <c:pt idx="841">
                  <c:v>-7.7665273649411501</c:v>
                </c:pt>
                <c:pt idx="842">
                  <c:v>-7.7771229204087655</c:v>
                </c:pt>
                <c:pt idx="843">
                  <c:v>-7.787718485547332</c:v>
                </c:pt>
                <c:pt idx="844">
                  <c:v>-7.7983140603566001</c:v>
                </c:pt>
                <c:pt idx="845">
                  <c:v>-7.8089096448363193</c:v>
                </c:pt>
                <c:pt idx="846">
                  <c:v>-7.8195052389862401</c:v>
                </c:pt>
                <c:pt idx="847">
                  <c:v>-7.8301008428061127</c:v>
                </c:pt>
                <c:pt idx="848">
                  <c:v>-7.8406964562956869</c:v>
                </c:pt>
                <c:pt idx="849">
                  <c:v>-7.851292079454713</c:v>
                </c:pt>
                <c:pt idx="850">
                  <c:v>-7.8618877122829405</c:v>
                </c:pt>
                <c:pt idx="851">
                  <c:v>-7.8724833547801198</c:v>
                </c:pt>
                <c:pt idx="852">
                  <c:v>-7.8830790069460015</c:v>
                </c:pt>
                <c:pt idx="853">
                  <c:v>-7.893674668780335</c:v>
                </c:pt>
                <c:pt idx="854">
                  <c:v>-7.9042703402828707</c:v>
                </c:pt>
                <c:pt idx="855">
                  <c:v>-7.914866021453359</c:v>
                </c:pt>
                <c:pt idx="856">
                  <c:v>-7.9254617122915496</c:v>
                </c:pt>
                <c:pt idx="857">
                  <c:v>-7.9360574127971928</c:v>
                </c:pt>
                <c:pt idx="858">
                  <c:v>-7.9466531229700381</c:v>
                </c:pt>
                <c:pt idx="859">
                  <c:v>-7.957248842809836</c:v>
                </c:pt>
                <c:pt idx="860">
                  <c:v>-7.9678445723163369</c:v>
                </c:pt>
                <c:pt idx="861">
                  <c:v>-7.9784403114892903</c:v>
                </c:pt>
                <c:pt idx="862">
                  <c:v>-7.9890360603284467</c:v>
                </c:pt>
                <c:pt idx="863">
                  <c:v>-7.9996318188335565</c:v>
                </c:pt>
                <c:pt idx="864">
                  <c:v>-8.0102275870043691</c:v>
                </c:pt>
                <c:pt idx="865">
                  <c:v>-8.020823364840636</c:v>
                </c:pt>
                <c:pt idx="866">
                  <c:v>-8.0314191523421048</c:v>
                </c:pt>
                <c:pt idx="867">
                  <c:v>-8.0420149495085269</c:v>
                </c:pt>
                <c:pt idx="868">
                  <c:v>-8.0526107563396536</c:v>
                </c:pt>
                <c:pt idx="869">
                  <c:v>-8.0632065728352345</c:v>
                </c:pt>
                <c:pt idx="870">
                  <c:v>-8.0738023989950189</c:v>
                </c:pt>
                <c:pt idx="871">
                  <c:v>-8.0843982348187566</c:v>
                </c:pt>
                <c:pt idx="872">
                  <c:v>-8.0949940803061988</c:v>
                </c:pt>
                <c:pt idx="873">
                  <c:v>-8.1055899354570968</c:v>
                </c:pt>
                <c:pt idx="874">
                  <c:v>-8.1161858002711984</c:v>
                </c:pt>
                <c:pt idx="875">
                  <c:v>-8.1267816747482549</c:v>
                </c:pt>
                <c:pt idx="876">
                  <c:v>-8.1373775588880157</c:v>
                </c:pt>
                <c:pt idx="877">
                  <c:v>-8.1479734526902323</c:v>
                </c:pt>
                <c:pt idx="878">
                  <c:v>-8.1585693561546542</c:v>
                </c:pt>
                <c:pt idx="879">
                  <c:v>-8.1691652692810308</c:v>
                </c:pt>
                <c:pt idx="880">
                  <c:v>-8.1797611920691136</c:v>
                </c:pt>
                <c:pt idx="881">
                  <c:v>-8.1903571245186519</c:v>
                </c:pt>
                <c:pt idx="882">
                  <c:v>-8.2009530666293955</c:v>
                </c:pt>
                <c:pt idx="883">
                  <c:v>-8.2115490184010955</c:v>
                </c:pt>
                <c:pt idx="884">
                  <c:v>-8.2221449798335016</c:v>
                </c:pt>
                <c:pt idx="885">
                  <c:v>-8.2327409509263649</c:v>
                </c:pt>
                <c:pt idx="886">
                  <c:v>-8.2433369316794352</c:v>
                </c:pt>
                <c:pt idx="887">
                  <c:v>-8.2539329220924618</c:v>
                </c:pt>
                <c:pt idx="888">
                  <c:v>-8.2645289221651961</c:v>
                </c:pt>
                <c:pt idx="889">
                  <c:v>-8.2751249318973876</c:v>
                </c:pt>
                <c:pt idx="890">
                  <c:v>-8.2857209512887859</c:v>
                </c:pt>
                <c:pt idx="891">
                  <c:v>-8.2963169803391423</c:v>
                </c:pt>
                <c:pt idx="892">
                  <c:v>-8.3069130190482063</c:v>
                </c:pt>
                <c:pt idx="893">
                  <c:v>-8.3175090674157275</c:v>
                </c:pt>
                <c:pt idx="894">
                  <c:v>-8.3281051254414571</c:v>
                </c:pt>
                <c:pt idx="895">
                  <c:v>-8.3387011931251465</c:v>
                </c:pt>
                <c:pt idx="896">
                  <c:v>-8.3492972704665434</c:v>
                </c:pt>
                <c:pt idx="897">
                  <c:v>-8.3598933574653991</c:v>
                </c:pt>
                <c:pt idx="898">
                  <c:v>-8.3704894541214649</c:v>
                </c:pt>
                <c:pt idx="899">
                  <c:v>-8.3810855604344905</c:v>
                </c:pt>
                <c:pt idx="900">
                  <c:v>-8.3916816764042252</c:v>
                </c:pt>
                <c:pt idx="901">
                  <c:v>-8.4022778020304205</c:v>
                </c:pt>
                <c:pt idx="902">
                  <c:v>-8.4128739373128258</c:v>
                </c:pt>
                <c:pt idx="903">
                  <c:v>-8.4234700822511908</c:v>
                </c:pt>
                <c:pt idx="904">
                  <c:v>-8.4340662368452666</c:v>
                </c:pt>
                <c:pt idx="905">
                  <c:v>-8.4446624010948046</c:v>
                </c:pt>
                <c:pt idx="906">
                  <c:v>-8.4552585749995526</c:v>
                </c:pt>
                <c:pt idx="907">
                  <c:v>-8.4658547585592636</c:v>
                </c:pt>
                <c:pt idx="908">
                  <c:v>-8.4764509517736855</c:v>
                </c:pt>
                <c:pt idx="909">
                  <c:v>-8.4870471546425694</c:v>
                </c:pt>
                <c:pt idx="910">
                  <c:v>-8.497643367165665</c:v>
                </c:pt>
                <c:pt idx="911">
                  <c:v>-8.5082395893427236</c:v>
                </c:pt>
                <c:pt idx="912">
                  <c:v>-8.5188358211734947</c:v>
                </c:pt>
                <c:pt idx="913">
                  <c:v>-8.5294320626577296</c:v>
                </c:pt>
                <c:pt idx="914">
                  <c:v>-8.5400283137951778</c:v>
                </c:pt>
                <c:pt idx="915">
                  <c:v>-8.5506245745855907</c:v>
                </c:pt>
                <c:pt idx="916">
                  <c:v>-8.5612208450287177</c:v>
                </c:pt>
                <c:pt idx="917">
                  <c:v>-8.5718171251243085</c:v>
                </c:pt>
                <c:pt idx="918">
                  <c:v>-8.5824134148721143</c:v>
                </c:pt>
                <c:pt idx="919">
                  <c:v>-8.5930097142718846</c:v>
                </c:pt>
                <c:pt idx="920">
                  <c:v>-8.6036060233233709</c:v>
                </c:pt>
                <c:pt idx="921">
                  <c:v>-8.6142023420263225</c:v>
                </c:pt>
                <c:pt idx="922">
                  <c:v>-8.6247986703804891</c:v>
                </c:pt>
                <c:pt idx="923">
                  <c:v>-8.6353950083856219</c:v>
                </c:pt>
                <c:pt idx="924">
                  <c:v>-8.6459913560414723</c:v>
                </c:pt>
                <c:pt idx="925">
                  <c:v>-8.6565877133477898</c:v>
                </c:pt>
                <c:pt idx="926">
                  <c:v>-8.6671840803043239</c:v>
                </c:pt>
                <c:pt idx="927">
                  <c:v>-8.6777804569108259</c:v>
                </c:pt>
                <c:pt idx="928">
                  <c:v>-8.6883768431670454</c:v>
                </c:pt>
                <c:pt idx="929">
                  <c:v>-8.6989732390727337</c:v>
                </c:pt>
                <c:pt idx="930">
                  <c:v>-8.7095696446276403</c:v>
                </c:pt>
                <c:pt idx="931">
                  <c:v>-8.7201660598315165</c:v>
                </c:pt>
                <c:pt idx="932">
                  <c:v>-8.7307624846841119</c:v>
                </c:pt>
                <c:pt idx="933">
                  <c:v>-8.7413589191851759</c:v>
                </c:pt>
                <c:pt idx="934">
                  <c:v>-8.75195536333446</c:v>
                </c:pt>
                <c:pt idx="935">
                  <c:v>-8.7625518171317154</c:v>
                </c:pt>
                <c:pt idx="936">
                  <c:v>-8.7731482805766916</c:v>
                </c:pt>
                <c:pt idx="937">
                  <c:v>-8.7837447536691382</c:v>
                </c:pt>
                <c:pt idx="938">
                  <c:v>-8.7943412364088065</c:v>
                </c:pt>
                <c:pt idx="939">
                  <c:v>-8.804937728795446</c:v>
                </c:pt>
                <c:pt idx="940">
                  <c:v>-8.815534230828808</c:v>
                </c:pt>
                <c:pt idx="941">
                  <c:v>-8.8261307425086422</c:v>
                </c:pt>
                <c:pt idx="942">
                  <c:v>-8.8367272638346996</c:v>
                </c:pt>
                <c:pt idx="943">
                  <c:v>-8.84732379480673</c:v>
                </c:pt>
                <c:pt idx="944">
                  <c:v>-8.8579203354244846</c:v>
                </c:pt>
                <c:pt idx="945">
                  <c:v>-8.868516885687713</c:v>
                </c:pt>
                <c:pt idx="946">
                  <c:v>-8.8791134455961664</c:v>
                </c:pt>
                <c:pt idx="947">
                  <c:v>-8.8897100151495945</c:v>
                </c:pt>
                <c:pt idx="948">
                  <c:v>-8.9003065943477484</c:v>
                </c:pt>
                <c:pt idx="949">
                  <c:v>-8.9109031831903778</c:v>
                </c:pt>
                <c:pt idx="950">
                  <c:v>-8.9214997816772339</c:v>
                </c:pt>
                <c:pt idx="951">
                  <c:v>-8.9320963898080663</c:v>
                </c:pt>
                <c:pt idx="952">
                  <c:v>-8.9426930075826263</c:v>
                </c:pt>
                <c:pt idx="953">
                  <c:v>-8.9532896350006634</c:v>
                </c:pt>
                <c:pt idx="954">
                  <c:v>-8.963886272061929</c:v>
                </c:pt>
                <c:pt idx="955">
                  <c:v>-8.9744829187661725</c:v>
                </c:pt>
                <c:pt idx="956">
                  <c:v>-8.9850795751131454</c:v>
                </c:pt>
                <c:pt idx="957">
                  <c:v>-8.995676241102597</c:v>
                </c:pt>
                <c:pt idx="958">
                  <c:v>-9.006272916734277</c:v>
                </c:pt>
                <c:pt idx="959">
                  <c:v>-9.0168696020079384</c:v>
                </c:pt>
                <c:pt idx="960">
                  <c:v>-9.027466296923329</c:v>
                </c:pt>
                <c:pt idx="961">
                  <c:v>-9.0380630014802019</c:v>
                </c:pt>
                <c:pt idx="962">
                  <c:v>-9.0486597156783048</c:v>
                </c:pt>
                <c:pt idx="963">
                  <c:v>-9.0592564395173909</c:v>
                </c:pt>
                <c:pt idx="964">
                  <c:v>-9.0698531729972096</c:v>
                </c:pt>
                <c:pt idx="965">
                  <c:v>-9.0804499161175105</c:v>
                </c:pt>
                <c:pt idx="966">
                  <c:v>-9.0910466688780449</c:v>
                </c:pt>
                <c:pt idx="967">
                  <c:v>-9.1016434312785623</c:v>
                </c:pt>
                <c:pt idx="968">
                  <c:v>-9.1122402033188141</c:v>
                </c:pt>
                <c:pt idx="969">
                  <c:v>-9.1228369849985516</c:v>
                </c:pt>
                <c:pt idx="970">
                  <c:v>-9.1334337763175242</c:v>
                </c:pt>
                <c:pt idx="971">
                  <c:v>-9.1440305772754815</c:v>
                </c:pt>
                <c:pt idx="972">
                  <c:v>-9.1546273878721749</c:v>
                </c:pt>
                <c:pt idx="973">
                  <c:v>-9.1652242081073556</c:v>
                </c:pt>
                <c:pt idx="974">
                  <c:v>-9.1758210379807732</c:v>
                </c:pt>
                <c:pt idx="975">
                  <c:v>-9.186417877492179</c:v>
                </c:pt>
                <c:pt idx="976">
                  <c:v>-9.1970147266413225</c:v>
                </c:pt>
                <c:pt idx="977">
                  <c:v>-9.207611585427955</c:v>
                </c:pt>
                <c:pt idx="978">
                  <c:v>-9.2182084538518261</c:v>
                </c:pt>
                <c:pt idx="979">
                  <c:v>-9.228805331912687</c:v>
                </c:pt>
                <c:pt idx="980">
                  <c:v>-9.2394022196102874</c:v>
                </c:pt>
                <c:pt idx="981">
                  <c:v>-9.2499991169443785</c:v>
                </c:pt>
                <c:pt idx="982">
                  <c:v>-9.2605960239147116</c:v>
                </c:pt>
                <c:pt idx="983">
                  <c:v>-9.2711929405210363</c:v>
                </c:pt>
                <c:pt idx="984">
                  <c:v>-9.2817898667631038</c:v>
                </c:pt>
                <c:pt idx="985">
                  <c:v>-9.2923868026406637</c:v>
                </c:pt>
                <c:pt idx="986">
                  <c:v>-9.3029837481534674</c:v>
                </c:pt>
                <c:pt idx="987">
                  <c:v>-9.3135807033012643</c:v>
                </c:pt>
                <c:pt idx="988">
                  <c:v>-9.3241776680838058</c:v>
                </c:pt>
                <c:pt idx="989">
                  <c:v>-9.3347746425008431</c:v>
                </c:pt>
                <c:pt idx="990">
                  <c:v>-9.3453716265521258</c:v>
                </c:pt>
                <c:pt idx="991">
                  <c:v>-9.3559686202374035</c:v>
                </c:pt>
                <c:pt idx="992">
                  <c:v>-9.3665656235564292</c:v>
                </c:pt>
                <c:pt idx="993">
                  <c:v>-9.3771626365089507</c:v>
                </c:pt>
                <c:pt idx="994">
                  <c:v>-9.387759659094721</c:v>
                </c:pt>
                <c:pt idx="995">
                  <c:v>-9.3983566913134897</c:v>
                </c:pt>
                <c:pt idx="996">
                  <c:v>-9.4089537331650064</c:v>
                </c:pt>
                <c:pt idx="997">
                  <c:v>-9.4195507846490223</c:v>
                </c:pt>
                <c:pt idx="998">
                  <c:v>-9.4301478457652887</c:v>
                </c:pt>
                <c:pt idx="999">
                  <c:v>-9.4407449165135553</c:v>
                </c:pt>
                <c:pt idx="1000">
                  <c:v>-9.4513419968935732</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c:v>
                </c:pt>
                <c:pt idx="1">
                  <c:v>68.434981076247297</c:v>
                </c:pt>
                <c:pt idx="2">
                  <c:v>120.86996215249459</c:v>
                </c:pt>
                <c:pt idx="3">
                  <c:v>119.56856493015195</c:v>
                </c:pt>
                <c:pt idx="4">
                  <c:v>120.86996215249459</c:v>
                </c:pt>
                <c:pt idx="5">
                  <c:v>116.02856493015193</c:v>
                </c:pt>
                <c:pt idx="6">
                  <c:v>120.86996215249459</c:v>
                </c:pt>
              </c:numCache>
            </c:numRef>
          </c:xVal>
          <c:yVal>
            <c:numRef>
              <c:f>Trajecto!$C$132:$C$138</c:f>
              <c:numCache>
                <c:formatCode>0</c:formatCode>
                <c:ptCount val="7"/>
                <c:pt idx="0">
                  <c:v>1340.0791289597937</c:v>
                </c:pt>
                <c:pt idx="1">
                  <c:v>670.03956447989685</c:v>
                </c:pt>
                <c:pt idx="2">
                  <c:v>0</c:v>
                </c:pt>
                <c:pt idx="3">
                  <c:v>56.272887471345271</c:v>
                </c:pt>
                <c:pt idx="4">
                  <c:v>0</c:v>
                </c:pt>
                <c:pt idx="5">
                  <c:v>22.221143364182065</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Calculs!$AE$4:$AE$1004</c:f>
              <c:numCache>
                <c:formatCode>0</c:formatCode>
                <c:ptCount val="1001"/>
                <c:pt idx="0">
                  <c:v>564.13737529499281</c:v>
                </c:pt>
                <c:pt idx="1">
                  <c:v>565.62132705551073</c:v>
                </c:pt>
                <c:pt idx="2">
                  <c:v>567.10448213268512</c:v>
                </c:pt>
                <c:pt idx="3">
                  <c:v>568.58776057093303</c:v>
                </c:pt>
                <c:pt idx="4">
                  <c:v>570.0713026856597</c:v>
                </c:pt>
                <c:pt idx="5">
                  <c:v>571.55501358673837</c:v>
                </c:pt>
                <c:pt idx="6">
                  <c:v>573.03888329638869</c:v>
                </c:pt>
                <c:pt idx="7">
                  <c:v>574.52294422345585</c:v>
                </c:pt>
                <c:pt idx="8">
                  <c:v>576.00722871434323</c:v>
                </c:pt>
                <c:pt idx="9">
                  <c:v>577.49176905330819</c:v>
                </c:pt>
                <c:pt idx="10">
                  <c:v>578.97659746275178</c:v>
                </c:pt>
                <c:pt idx="11">
                  <c:v>580.46174610350306</c:v>
                </c:pt>
                <c:pt idx="12">
                  <c:v>581.94724707509761</c:v>
                </c:pt>
                <c:pt idx="13">
                  <c:v>583.43312199594675</c:v>
                </c:pt>
                <c:pt idx="14">
                  <c:v>584.91937755688366</c:v>
                </c:pt>
                <c:pt idx="15">
                  <c:v>586.40601596952115</c:v>
                </c:pt>
                <c:pt idx="16">
                  <c:v>587.89303944109815</c:v>
                </c:pt>
                <c:pt idx="17">
                  <c:v>589.38045017448667</c:v>
                </c:pt>
                <c:pt idx="18">
                  <c:v>590.86825036819801</c:v>
                </c:pt>
                <c:pt idx="19">
                  <c:v>592.3564422163895</c:v>
                </c:pt>
                <c:pt idx="20">
                  <c:v>593.84502790887109</c:v>
                </c:pt>
                <c:pt idx="21">
                  <c:v>595.33400963111148</c:v>
                </c:pt>
                <c:pt idx="22">
                  <c:v>596.82338956424485</c:v>
                </c:pt>
                <c:pt idx="23">
                  <c:v>598.31316988507717</c:v>
                </c:pt>
                <c:pt idx="24">
                  <c:v>599.80335276609276</c:v>
                </c:pt>
                <c:pt idx="25">
                  <c:v>601.29394037546035</c:v>
                </c:pt>
                <c:pt idx="26">
                  <c:v>602.78493487703963</c:v>
                </c:pt>
                <c:pt idx="27">
                  <c:v>604.27633843038757</c:v>
                </c:pt>
                <c:pt idx="28">
                  <c:v>605.76815319076456</c:v>
                </c:pt>
                <c:pt idx="29">
                  <c:v>607.26038024103491</c:v>
                </c:pt>
                <c:pt idx="30">
                  <c:v>608.75301532068249</c:v>
                </c:pt>
                <c:pt idx="31">
                  <c:v>610.24604990407727</c:v>
                </c:pt>
                <c:pt idx="32">
                  <c:v>611.73947548161823</c:v>
                </c:pt>
                <c:pt idx="33">
                  <c:v>613.23328355972558</c:v>
                </c:pt>
                <c:pt idx="34">
                  <c:v>614.72746566083242</c:v>
                </c:pt>
                <c:pt idx="35">
                  <c:v>616.22201332337602</c:v>
                </c:pt>
                <c:pt idx="36">
                  <c:v>617.71691810178868</c:v>
                </c:pt>
                <c:pt idx="37">
                  <c:v>619.21217156648845</c:v>
                </c:pt>
                <c:pt idx="38">
                  <c:v>620.70776530386911</c:v>
                </c:pt>
                <c:pt idx="39">
                  <c:v>622.20369091629016</c:v>
                </c:pt>
                <c:pt idx="40">
                  <c:v>623.69994002206613</c:v>
                </c:pt>
                <c:pt idx="41">
                  <c:v>625.19650425545569</c:v>
                </c:pt>
                <c:pt idx="42">
                  <c:v>626.69337526665038</c:v>
                </c:pt>
                <c:pt idx="43">
                  <c:v>628.19054472176288</c:v>
                </c:pt>
                <c:pt idx="44">
                  <c:v>629.68800430281533</c:v>
                </c:pt>
                <c:pt idx="45">
                  <c:v>631.1857457077266</c:v>
                </c:pt>
                <c:pt idx="46">
                  <c:v>632.68376065029963</c:v>
                </c:pt>
                <c:pt idx="47">
                  <c:v>634.18204086020876</c:v>
                </c:pt>
                <c:pt idx="48">
                  <c:v>635.68057808298602</c:v>
                </c:pt>
                <c:pt idx="49">
                  <c:v>637.17936408000742</c:v>
                </c:pt>
                <c:pt idx="50">
                  <c:v>638.67839062847895</c:v>
                </c:pt>
                <c:pt idx="51">
                  <c:v>640.17764952142227</c:v>
                </c:pt>
                <c:pt idx="52">
                  <c:v>641.67713072980087</c:v>
                </c:pt>
                <c:pt idx="53">
                  <c:v>643.17682056799856</c:v>
                </c:pt>
                <c:pt idx="54">
                  <c:v>644.67670353884375</c:v>
                </c:pt>
                <c:pt idx="55">
                  <c:v>646.17676417528185</c:v>
                </c:pt>
                <c:pt idx="56">
                  <c:v>647.67698704036434</c:v>
                </c:pt>
                <c:pt idx="57">
                  <c:v>649.17735672723575</c:v>
                </c:pt>
                <c:pt idx="58">
                  <c:v>650.67785785912019</c:v>
                </c:pt>
                <c:pt idx="59">
                  <c:v>652.17847508930606</c:v>
                </c:pt>
                <c:pt idx="60">
                  <c:v>653.67919310113007</c:v>
                </c:pt>
                <c:pt idx="61">
                  <c:v>655.17999660795977</c:v>
                </c:pt>
                <c:pt idx="62">
                  <c:v>656.68087035317512</c:v>
                </c:pt>
                <c:pt idx="63">
                  <c:v>658.18179911014863</c:v>
                </c:pt>
                <c:pt idx="64">
                  <c:v>659.68276768222495</c:v>
                </c:pt>
                <c:pt idx="65">
                  <c:v>661.18376090269851</c:v>
                </c:pt>
                <c:pt idx="66">
                  <c:v>662.68476363479078</c:v>
                </c:pt>
                <c:pt idx="67">
                  <c:v>664.18576077162595</c:v>
                </c:pt>
                <c:pt idx="68">
                  <c:v>665.68673723620566</c:v>
                </c:pt>
                <c:pt idx="69">
                  <c:v>667.18767798138299</c:v>
                </c:pt>
                <c:pt idx="70">
                  <c:v>668.68850754067932</c:v>
                </c:pt>
                <c:pt idx="71">
                  <c:v>670.189064242516</c:v>
                </c:pt>
                <c:pt idx="72">
                  <c:v>671.68916083812019</c:v>
                </c:pt>
                <c:pt idx="73">
                  <c:v>673.18861046857023</c:v>
                </c:pt>
                <c:pt idx="74">
                  <c:v>674.68722666978056</c:v>
                </c:pt>
                <c:pt idx="75">
                  <c:v>676.18482337729847</c:v>
                </c:pt>
                <c:pt idx="76">
                  <c:v>677.68121493091405</c:v>
                </c:pt>
                <c:pt idx="77">
                  <c:v>679.17621607908438</c:v>
                </c:pt>
                <c:pt idx="78">
                  <c:v>680.66964198317305</c:v>
                </c:pt>
                <c:pt idx="79">
                  <c:v>682.16130822150649</c:v>
                </c:pt>
                <c:pt idx="80">
                  <c:v>683.65107118665389</c:v>
                </c:pt>
                <c:pt idx="81">
                  <c:v>685.13883809135041</c:v>
                </c:pt>
                <c:pt idx="82">
                  <c:v>686.62452645719748</c:v>
                </c:pt>
                <c:pt idx="83">
                  <c:v>688.10805399277194</c:v>
                </c:pt>
                <c:pt idx="84">
                  <c:v>689.58933859368005</c:v>
                </c:pt>
                <c:pt idx="85">
                  <c:v>691.06829834257985</c:v>
                </c:pt>
                <c:pt idx="86">
                  <c:v>692.54484899648116</c:v>
                </c:pt>
                <c:pt idx="87">
                  <c:v>694.01889813013042</c:v>
                </c:pt>
                <c:pt idx="88">
                  <c:v>695.49035805143433</c:v>
                </c:pt>
                <c:pt idx="89">
                  <c:v>696.95919318041217</c:v>
                </c:pt>
                <c:pt idx="90">
                  <c:v>698.42540954005472</c:v>
                </c:pt>
                <c:pt idx="91">
                  <c:v>699.88901312763926</c:v>
                </c:pt>
                <c:pt idx="92">
                  <c:v>701.350009914873</c:v>
                </c:pt>
                <c:pt idx="93">
                  <c:v>702.80840584803593</c:v>
                </c:pt>
                <c:pt idx="94">
                  <c:v>704.26420684812251</c:v>
                </c:pt>
                <c:pt idx="95">
                  <c:v>705.71741881098228</c:v>
                </c:pt>
                <c:pt idx="96">
                  <c:v>707.1680476074597</c:v>
                </c:pt>
                <c:pt idx="97">
                  <c:v>708.61609908353273</c:v>
                </c:pt>
                <c:pt idx="98">
                  <c:v>710.06157906045064</c:v>
                </c:pt>
                <c:pt idx="99">
                  <c:v>711.50449333487086</c:v>
                </c:pt>
                <c:pt idx="100">
                  <c:v>712.94484767899473</c:v>
                </c:pt>
                <c:pt idx="101">
                  <c:v>714.38264784070259</c:v>
                </c:pt>
                <c:pt idx="102">
                  <c:v>715.81789954368742</c:v>
                </c:pt>
                <c:pt idx="103">
                  <c:v>717.25060848758801</c:v>
                </c:pt>
                <c:pt idx="104">
                  <c:v>718.68078034812106</c:v>
                </c:pt>
                <c:pt idx="105">
                  <c:v>720.10842077721236</c:v>
                </c:pt>
                <c:pt idx="106">
                  <c:v>721.53353540312696</c:v>
                </c:pt>
                <c:pt idx="107">
                  <c:v>722.95612983059868</c:v>
                </c:pt>
                <c:pt idx="108">
                  <c:v>724.37620964095834</c:v>
                </c:pt>
                <c:pt idx="109">
                  <c:v>725.79378039226151</c:v>
                </c:pt>
                <c:pt idx="110">
                  <c:v>727.20884761941522</c:v>
                </c:pt>
                <c:pt idx="111">
                  <c:v>728.62141683430377</c:v>
                </c:pt>
                <c:pt idx="112">
                  <c:v>730.03149352591356</c:v>
                </c:pt>
                <c:pt idx="113">
                  <c:v>731.43908316045724</c:v>
                </c:pt>
                <c:pt idx="114">
                  <c:v>732.84419118149719</c:v>
                </c:pt>
                <c:pt idx="115">
                  <c:v>734.24682301006749</c:v>
                </c:pt>
                <c:pt idx="116">
                  <c:v>735.64698404479589</c:v>
                </c:pt>
                <c:pt idx="117">
                  <c:v>737.04467966202446</c:v>
                </c:pt>
                <c:pt idx="118">
                  <c:v>738.4399152159292</c:v>
                </c:pt>
                <c:pt idx="119">
                  <c:v>739.8326960386396</c:v>
                </c:pt>
                <c:pt idx="120">
                  <c:v>741.22302744035653</c:v>
                </c:pt>
                <c:pt idx="121">
                  <c:v>742.61091470946997</c:v>
                </c:pt>
                <c:pt idx="122">
                  <c:v>743.99636311267568</c:v>
                </c:pt>
                <c:pt idx="123">
                  <c:v>745.3793778950909</c:v>
                </c:pt>
                <c:pt idx="124">
                  <c:v>746.75996428036967</c:v>
                </c:pt>
                <c:pt idx="125">
                  <c:v>748.13812747081704</c:v>
                </c:pt>
                <c:pt idx="126">
                  <c:v>749.51387264750281</c:v>
                </c:pt>
                <c:pt idx="127">
                  <c:v>750.88720497037411</c:v>
                </c:pt>
                <c:pt idx="128">
                  <c:v>752.25812957836752</c:v>
                </c:pt>
                <c:pt idx="129">
                  <c:v>753.62665158952041</c:v>
                </c:pt>
                <c:pt idx="130">
                  <c:v>754.9927761010814</c:v>
                </c:pt>
                <c:pt idx="131">
                  <c:v>756.35650818962029</c:v>
                </c:pt>
                <c:pt idx="132">
                  <c:v>757.71785291113679</c:v>
                </c:pt>
                <c:pt idx="133">
                  <c:v>759.0768153011694</c:v>
                </c:pt>
                <c:pt idx="134">
                  <c:v>760.43340037490259</c:v>
                </c:pt>
                <c:pt idx="135">
                  <c:v>761.78761312727386</c:v>
                </c:pt>
                <c:pt idx="136">
                  <c:v>763.13945853307973</c:v>
                </c:pt>
                <c:pt idx="137">
                  <c:v>764.48894154708159</c:v>
                </c:pt>
                <c:pt idx="138">
                  <c:v>765.83606710411016</c:v>
                </c:pt>
                <c:pt idx="139">
                  <c:v>767.18084011916972</c:v>
                </c:pt>
                <c:pt idx="140">
                  <c:v>768.52326548754138</c:v>
                </c:pt>
                <c:pt idx="141">
                  <c:v>769.86334808488596</c:v>
                </c:pt>
                <c:pt idx="142">
                  <c:v>771.20109276734581</c:v>
                </c:pt>
                <c:pt idx="143">
                  <c:v>772.53650437164652</c:v>
                </c:pt>
                <c:pt idx="144">
                  <c:v>773.86958771519721</c:v>
                </c:pt>
                <c:pt idx="145">
                  <c:v>775.2003475961908</c:v>
                </c:pt>
                <c:pt idx="146">
                  <c:v>776.52878879370337</c:v>
                </c:pt>
                <c:pt idx="147">
                  <c:v>777.8549160677926</c:v>
                </c:pt>
                <c:pt idx="148">
                  <c:v>779.17873415959639</c:v>
                </c:pt>
                <c:pt idx="149">
                  <c:v>780.50024779142984</c:v>
                </c:pt>
                <c:pt idx="150">
                  <c:v>781.81946166688215</c:v>
                </c:pt>
                <c:pt idx="151">
                  <c:v>783.13638047091274</c:v>
                </c:pt>
                <c:pt idx="152">
                  <c:v>784.45100886994715</c:v>
                </c:pt>
                <c:pt idx="153">
                  <c:v>785.76335151197145</c:v>
                </c:pt>
                <c:pt idx="154">
                  <c:v>787.07341302662678</c:v>
                </c:pt>
                <c:pt idx="155">
                  <c:v>788.38119802530309</c:v>
                </c:pt>
                <c:pt idx="156">
                  <c:v>789.68671110123216</c:v>
                </c:pt>
                <c:pt idx="157">
                  <c:v>790.98995682957991</c:v>
                </c:pt>
                <c:pt idx="158">
                  <c:v>792.2909397675387</c:v>
                </c:pt>
                <c:pt idx="159">
                  <c:v>793.5896644544182</c:v>
                </c:pt>
                <c:pt idx="160">
                  <c:v>794.88613541173629</c:v>
                </c:pt>
                <c:pt idx="161">
                  <c:v>796.18035714330904</c:v>
                </c:pt>
                <c:pt idx="162">
                  <c:v>797.47233413534036</c:v>
                </c:pt>
                <c:pt idx="163">
                  <c:v>798.76207085651106</c:v>
                </c:pt>
                <c:pt idx="164">
                  <c:v>800.04957175806703</c:v>
                </c:pt>
                <c:pt idx="165">
                  <c:v>801.33484127390716</c:v>
                </c:pt>
                <c:pt idx="166">
                  <c:v>802.61788382067039</c:v>
                </c:pt>
                <c:pt idx="167">
                  <c:v>803.89870379782292</c:v>
                </c:pt>
                <c:pt idx="168">
                  <c:v>805.17730558774383</c:v>
                </c:pt>
                <c:pt idx="169">
                  <c:v>806.45369355581101</c:v>
                </c:pt>
                <c:pt idx="170">
                  <c:v>807.72787205048598</c:v>
                </c:pt>
                <c:pt idx="171">
                  <c:v>808.99984540339858</c:v>
                </c:pt>
                <c:pt idx="172">
                  <c:v>810.26961792943086</c:v>
                </c:pt>
                <c:pt idx="173">
                  <c:v>811.53719392680057</c:v>
                </c:pt>
                <c:pt idx="174">
                  <c:v>812.8025776771442</c:v>
                </c:pt>
                <c:pt idx="175">
                  <c:v>814.06577344559901</c:v>
                </c:pt>
                <c:pt idx="176">
                  <c:v>815.32678548088518</c:v>
                </c:pt>
                <c:pt idx="177">
                  <c:v>816.58561801538724</c:v>
                </c:pt>
                <c:pt idx="178">
                  <c:v>817.84227526523455</c:v>
                </c:pt>
                <c:pt idx="179">
                  <c:v>819.09676143038212</c:v>
                </c:pt>
                <c:pt idx="180">
                  <c:v>820.34908069468997</c:v>
                </c:pt>
                <c:pt idx="181">
                  <c:v>821.59923722600286</c:v>
                </c:pt>
                <c:pt idx="182">
                  <c:v>822.84723517622876</c:v>
                </c:pt>
                <c:pt idx="183">
                  <c:v>824.09307868141741</c:v>
                </c:pt>
                <c:pt idx="184">
                  <c:v>825.33677186183809</c:v>
                </c:pt>
                <c:pt idx="185">
                  <c:v>826.57831882205699</c:v>
                </c:pt>
                <c:pt idx="186">
                  <c:v>827.81772365101415</c:v>
                </c:pt>
                <c:pt idx="187">
                  <c:v>829.05499042209976</c:v>
                </c:pt>
                <c:pt idx="188">
                  <c:v>830.29012319323022</c:v>
                </c:pt>
                <c:pt idx="189">
                  <c:v>831.52312600692335</c:v>
                </c:pt>
                <c:pt idx="190">
                  <c:v>832.75400289037361</c:v>
                </c:pt>
                <c:pt idx="191">
                  <c:v>833.98275785552653</c:v>
                </c:pt>
                <c:pt idx="192">
                  <c:v>835.2093948991527</c:v>
                </c:pt>
                <c:pt idx="193">
                  <c:v>836.43391800292147</c:v>
                </c:pt>
                <c:pt idx="194">
                  <c:v>837.65633113347405</c:v>
                </c:pt>
                <c:pt idx="195">
                  <c:v>838.87663824249614</c:v>
                </c:pt>
                <c:pt idx="196">
                  <c:v>840.09484326679035</c:v>
                </c:pt>
                <c:pt idx="197">
                  <c:v>841.31095012834783</c:v>
                </c:pt>
                <c:pt idx="198">
                  <c:v>842.52496273441966</c:v>
                </c:pt>
                <c:pt idx="199">
                  <c:v>843.73688497758781</c:v>
                </c:pt>
                <c:pt idx="200">
                  <c:v>844.9467207358357</c:v>
                </c:pt>
                <c:pt idx="201">
                  <c:v>856.93062090238777</c:v>
                </c:pt>
                <c:pt idx="202">
                  <c:v>868.70835587486988</c:v>
                </c:pt>
                <c:pt idx="203">
                  <c:v>880.28366379649526</c:v>
                </c:pt>
                <c:pt idx="204">
                  <c:v>891.66014579811167</c:v>
                </c:pt>
                <c:pt idx="205">
                  <c:v>902.8412723445208</c:v>
                </c:pt>
                <c:pt idx="206">
                  <c:v>913.83038920867182</c:v>
                </c:pt>
                <c:pt idx="207">
                  <c:v>924.63072309961262</c:v>
                </c:pt>
                <c:pt idx="208">
                  <c:v>935.245386967998</c:v>
                </c:pt>
                <c:pt idx="209">
                  <c:v>945.67738501105578</c:v>
                </c:pt>
                <c:pt idx="210">
                  <c:v>955.92961739718885</c:v>
                </c:pt>
                <c:pt idx="211">
                  <c:v>966.00488472881977</c:v>
                </c:pt>
                <c:pt idx="212">
                  <c:v>975.90589226065129</c:v>
                </c:pt>
                <c:pt idx="213">
                  <c:v>985.63525388921096</c:v>
                </c:pt>
                <c:pt idx="214">
                  <c:v>995.19549592835187</c:v>
                </c:pt>
                <c:pt idx="215">
                  <c:v>1004.5890606842886</c:v>
                </c:pt>
                <c:pt idx="216">
                  <c:v>1013.8183098427498</c:v>
                </c:pt>
                <c:pt idx="217">
                  <c:v>1022.8855276799097</c:v>
                </c:pt>
                <c:pt idx="218">
                  <c:v>1031.79292410792</c:v>
                </c:pt>
                <c:pt idx="219">
                  <c:v>1040.5426375650948</c:v>
                </c:pt>
                <c:pt idx="220">
                  <c:v>1049.1367377600861</c:v>
                </c:pt>
                <c:pt idx="221">
                  <c:v>1057.5772282787411</c:v>
                </c:pt>
                <c:pt idx="222">
                  <c:v>1065.8660490617265</c:v>
                </c:pt>
                <c:pt idx="223">
                  <c:v>1074.0050787604555</c:v>
                </c:pt>
                <c:pt idx="224">
                  <c:v>1081.9961369783387</c:v>
                </c:pt>
                <c:pt idx="225">
                  <c:v>1089.840986403914</c:v>
                </c:pt>
                <c:pt idx="226">
                  <c:v>1097.5413348419715</c:v>
                </c:pt>
                <c:pt idx="227">
                  <c:v>1105.0988371483882</c:v>
                </c:pt>
                <c:pt idx="228">
                  <c:v>1112.5150970740181</c:v>
                </c:pt>
                <c:pt idx="229">
                  <c:v>1119.7916690226366</c:v>
                </c:pt>
                <c:pt idx="230">
                  <c:v>1126.9300597276188</c:v>
                </c:pt>
                <c:pt idx="231">
                  <c:v>1133.9317298517392</c:v>
                </c:pt>
                <c:pt idx="232">
                  <c:v>1140.7980955142043</c:v>
                </c:pt>
                <c:pt idx="233">
                  <c:v>1147.5305297487755</c:v>
                </c:pt>
                <c:pt idx="234">
                  <c:v>1154.1303638966042</c:v>
                </c:pt>
                <c:pt idx="235">
                  <c:v>1160.5988889371852</c:v>
                </c:pt>
                <c:pt idx="236">
                  <c:v>1166.9373567606251</c:v>
                </c:pt>
                <c:pt idx="237">
                  <c:v>1173.14698138424</c:v>
                </c:pt>
                <c:pt idx="238">
                  <c:v>1179.2289401163173</c:v>
                </c:pt>
                <c:pt idx="239">
                  <c:v>1185.1843746697148</c:v>
                </c:pt>
                <c:pt idx="240">
                  <c:v>1191.0143922278191</c:v>
                </c:pt>
                <c:pt idx="241">
                  <c:v>1196.7200664652446</c:v>
                </c:pt>
                <c:pt idx="242">
                  <c:v>1202.3024385255212</c:v>
                </c:pt>
                <c:pt idx="243">
                  <c:v>1207.7625179579038</c:v>
                </c:pt>
                <c:pt idx="244">
                  <c:v>1213.1012836153154</c:v>
                </c:pt>
                <c:pt idx="245">
                  <c:v>1218.3196845153409</c:v>
                </c:pt>
                <c:pt idx="246">
                  <c:v>1223.4186406660845</c:v>
                </c:pt>
                <c:pt idx="247">
                  <c:v>1228.39904385862</c:v>
                </c:pt>
                <c:pt idx="248">
                  <c:v>1233.2617584276793</c:v>
                </c:pt>
                <c:pt idx="249">
                  <c:v>1238.0076219821506</c:v>
                </c:pt>
                <c:pt idx="250">
                  <c:v>1242.6374461068865</c:v>
                </c:pt>
                <c:pt idx="251">
                  <c:v>1247.1520170372667</c:v>
                </c:pt>
                <c:pt idx="252">
                  <c:v>1251.5520963078955</c:v>
                </c:pt>
                <c:pt idx="253">
                  <c:v>1255.8384213767729</c:v>
                </c:pt>
                <c:pt idx="254">
                  <c:v>1260.0117062262279</c:v>
                </c:pt>
                <c:pt idx="255">
                  <c:v>1264.0726419418681</c:v>
                </c:pt>
                <c:pt idx="256">
                  <c:v>1268.0218972707682</c:v>
                </c:pt>
                <c:pt idx="257">
                  <c:v>1271.8601191600933</c:v>
                </c:pt>
                <c:pt idx="258">
                  <c:v>1275.5879332773325</c:v>
                </c:pt>
                <c:pt idx="259">
                  <c:v>1279.2059445133079</c:v>
                </c:pt>
                <c:pt idx="260">
                  <c:v>1282.7147374691165</c:v>
                </c:pt>
                <c:pt idx="261">
                  <c:v>1286.1148769281622</c:v>
                </c:pt>
                <c:pt idx="262">
                  <c:v>1289.4069083144439</c:v>
                </c:pt>
                <c:pt idx="263">
                  <c:v>1292.5913581382813</c:v>
                </c:pt>
                <c:pt idx="264">
                  <c:v>1295.6687344306813</c:v>
                </c:pt>
                <c:pt idx="265">
                  <c:v>1298.6395271675819</c:v>
                </c:pt>
                <c:pt idx="266">
                  <c:v>1301.5042086852479</c:v>
                </c:pt>
                <c:pt idx="267">
                  <c:v>1304.2632340881428</c:v>
                </c:pt>
                <c:pt idx="268">
                  <c:v>1306.9170416506593</c:v>
                </c:pt>
                <c:pt idx="269">
                  <c:v>1309.4660532141577</c:v>
                </c:pt>
                <c:pt idx="270">
                  <c:v>1311.9106745808358</c:v>
                </c:pt>
                <c:pt idx="271">
                  <c:v>1314.2512959060423</c:v>
                </c:pt>
                <c:pt idx="272">
                  <c:v>1316.4882920907351</c:v>
                </c:pt>
                <c:pt idx="273">
                  <c:v>1318.6220231758848</c:v>
                </c:pt>
                <c:pt idx="274">
                  <c:v>1320.6528347407309</c:v>
                </c:pt>
                <c:pt idx="275">
                  <c:v>1322.5810583068996</c:v>
                </c:pt>
                <c:pt idx="276">
                  <c:v>1324.4070117504982</c:v>
                </c:pt>
                <c:pt idx="277">
                  <c:v>1326.1309997243964</c:v>
                </c:pt>
                <c:pt idx="278">
                  <c:v>1327.7533140929902</c:v>
                </c:pt>
                <c:pt idx="279">
                  <c:v>1329.2742343818056</c:v>
                </c:pt>
                <c:pt idx="280">
                  <c:v>1330.6940282443306</c:v>
                </c:pt>
                <c:pt idx="281">
                  <c:v>1332.0129519484578</c:v>
                </c:pt>
                <c:pt idx="282">
                  <c:v>1333.2312508848588</c:v>
                </c:pt>
                <c:pt idx="283">
                  <c:v>1334.3491600994785</c:v>
                </c:pt>
                <c:pt idx="284">
                  <c:v>1335.3669048521378</c:v>
                </c:pt>
                <c:pt idx="285">
                  <c:v>1336.2847012029281</c:v>
                </c:pt>
                <c:pt idx="286">
                  <c:v>1337.1027566276825</c:v>
                </c:pt>
                <c:pt idx="287">
                  <c:v>1337.8212706633035</c:v>
                </c:pt>
                <c:pt idx="288">
                  <c:v>1338.4404355831018</c:v>
                </c:pt>
                <c:pt idx="289">
                  <c:v>1338.9604371015889</c:v>
                </c:pt>
                <c:pt idx="290">
                  <c:v>1339.3814551073554</c:v>
                </c:pt>
                <c:pt idx="291">
                  <c:v>1339.7036644217997</c:v>
                </c:pt>
                <c:pt idx="292">
                  <c:v>1339.9272355805745</c:v>
                </c:pt>
                <c:pt idx="293">
                  <c:v>1340.0523356337403</c:v>
                </c:pt>
                <c:pt idx="294">
                  <c:v>1340.0791289597937</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c:v>
                </c:pt>
              </c:numCache>
            </c:numRef>
          </c:xVal>
          <c:yVal>
            <c:numRef>
              <c:f>Trajecto!$C$158</c:f>
              <c:numCache>
                <c:formatCode>0</c:formatCode>
                <c:ptCount val="1"/>
                <c:pt idx="0">
                  <c:v>670.03956447989685</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25.650000000000063</c:v>
                </c:pt>
              </c:numCache>
            </c:numRef>
          </c:xVal>
          <c:yVal>
            <c:numRef>
              <c:f>Trajecto!$C$159</c:f>
              <c:numCache>
                <c:formatCode>0</c:formatCode>
                <c:ptCount val="1"/>
                <c:pt idx="0">
                  <c:v>670.02616781687016</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Calculs!$Q$4:$Q$1004</c:f>
              <c:numCache>
                <c:formatCode>0.00</c:formatCode>
                <c:ptCount val="1001"/>
                <c:pt idx="0">
                  <c:v>0</c:v>
                </c:pt>
                <c:pt idx="1">
                  <c:v>38.036999999999189</c:v>
                </c:pt>
                <c:pt idx="2">
                  <c:v>85.347461538460948</c:v>
                </c:pt>
                <c:pt idx="3">
                  <c:v>99.272058823529662</c:v>
                </c:pt>
                <c:pt idx="4">
                  <c:v>94.707352941176808</c:v>
                </c:pt>
                <c:pt idx="5">
                  <c:v>92.966858974358871</c:v>
                </c:pt>
                <c:pt idx="6">
                  <c:v>94.05057692307679</c:v>
                </c:pt>
                <c:pt idx="7">
                  <c:v>95.134294871794722</c:v>
                </c:pt>
                <c:pt idx="8">
                  <c:v>96.218012820512641</c:v>
                </c:pt>
                <c:pt idx="9">
                  <c:v>97.301730769230574</c:v>
                </c:pt>
                <c:pt idx="10">
                  <c:v>98.385448717948492</c:v>
                </c:pt>
                <c:pt idx="11">
                  <c:v>99.469166666666425</c:v>
                </c:pt>
                <c:pt idx="12">
                  <c:v>100.55288461538436</c:v>
                </c:pt>
                <c:pt idx="13">
                  <c:v>100.94265454545452</c:v>
                </c:pt>
                <c:pt idx="14">
                  <c:v>101.03501818181816</c:v>
                </c:pt>
                <c:pt idx="15">
                  <c:v>101.12738181818179</c:v>
                </c:pt>
                <c:pt idx="16">
                  <c:v>101.21974545454542</c:v>
                </c:pt>
                <c:pt idx="17">
                  <c:v>101.31210909090906</c:v>
                </c:pt>
                <c:pt idx="18">
                  <c:v>101.40447272727269</c:v>
                </c:pt>
                <c:pt idx="19">
                  <c:v>101.49683636363633</c:v>
                </c:pt>
                <c:pt idx="20">
                  <c:v>101.58919999999996</c:v>
                </c:pt>
                <c:pt idx="21">
                  <c:v>101.68156363636359</c:v>
                </c:pt>
                <c:pt idx="22">
                  <c:v>101.77392727272724</c:v>
                </c:pt>
                <c:pt idx="23">
                  <c:v>101.86629090909086</c:v>
                </c:pt>
                <c:pt idx="24">
                  <c:v>101.95865454545449</c:v>
                </c:pt>
                <c:pt idx="25">
                  <c:v>102.05101818181814</c:v>
                </c:pt>
                <c:pt idx="26">
                  <c:v>102.14338181818177</c:v>
                </c:pt>
                <c:pt idx="27">
                  <c:v>102.23574545454541</c:v>
                </c:pt>
                <c:pt idx="28">
                  <c:v>102.32810909090904</c:v>
                </c:pt>
                <c:pt idx="29">
                  <c:v>102.34949779735699</c:v>
                </c:pt>
                <c:pt idx="30">
                  <c:v>102.08698678414113</c:v>
                </c:pt>
                <c:pt idx="31">
                  <c:v>101.82447577092528</c:v>
                </c:pt>
                <c:pt idx="32">
                  <c:v>101.56196475770943</c:v>
                </c:pt>
                <c:pt idx="33">
                  <c:v>101.29945374449358</c:v>
                </c:pt>
                <c:pt idx="34">
                  <c:v>101.03694273127772</c:v>
                </c:pt>
                <c:pt idx="35">
                  <c:v>100.77443171806186</c:v>
                </c:pt>
                <c:pt idx="36">
                  <c:v>100.51192070484602</c:v>
                </c:pt>
                <c:pt idx="37">
                  <c:v>100.24940969163016</c:v>
                </c:pt>
                <c:pt idx="38">
                  <c:v>99.986898678414306</c:v>
                </c:pt>
                <c:pt idx="39">
                  <c:v>99.724387665198449</c:v>
                </c:pt>
                <c:pt idx="40">
                  <c:v>99.461876651982593</c:v>
                </c:pt>
                <c:pt idx="41">
                  <c:v>99.19936563876675</c:v>
                </c:pt>
                <c:pt idx="42">
                  <c:v>98.936854625550893</c:v>
                </c:pt>
                <c:pt idx="43">
                  <c:v>98.674343612335036</c:v>
                </c:pt>
                <c:pt idx="44">
                  <c:v>98.41183259911918</c:v>
                </c:pt>
                <c:pt idx="45">
                  <c:v>98.149321585903337</c:v>
                </c:pt>
                <c:pt idx="46">
                  <c:v>97.88681057268748</c:v>
                </c:pt>
                <c:pt idx="47">
                  <c:v>97.624299559471623</c:v>
                </c:pt>
                <c:pt idx="48">
                  <c:v>97.361788546255767</c:v>
                </c:pt>
                <c:pt idx="49">
                  <c:v>97.099277533039924</c:v>
                </c:pt>
                <c:pt idx="50">
                  <c:v>96.836766519824067</c:v>
                </c:pt>
                <c:pt idx="51">
                  <c:v>96.57425550660821</c:v>
                </c:pt>
                <c:pt idx="52">
                  <c:v>96.189994382023031</c:v>
                </c:pt>
                <c:pt idx="53">
                  <c:v>95.683983146067987</c:v>
                </c:pt>
                <c:pt idx="54">
                  <c:v>95.17797191011293</c:v>
                </c:pt>
                <c:pt idx="55">
                  <c:v>94.671960674157887</c:v>
                </c:pt>
                <c:pt idx="56">
                  <c:v>94.165949438202844</c:v>
                </c:pt>
                <c:pt idx="57">
                  <c:v>93.659938202247801</c:v>
                </c:pt>
                <c:pt idx="58">
                  <c:v>93.153926966292758</c:v>
                </c:pt>
                <c:pt idx="59">
                  <c:v>92.647915730337715</c:v>
                </c:pt>
                <c:pt idx="60">
                  <c:v>92.141904494382672</c:v>
                </c:pt>
                <c:pt idx="61">
                  <c:v>91.635893258427615</c:v>
                </c:pt>
                <c:pt idx="62">
                  <c:v>91.129882022472572</c:v>
                </c:pt>
                <c:pt idx="63">
                  <c:v>90.623870786517529</c:v>
                </c:pt>
                <c:pt idx="64">
                  <c:v>90.117859550562486</c:v>
                </c:pt>
                <c:pt idx="65">
                  <c:v>89.611848314607442</c:v>
                </c:pt>
                <c:pt idx="66">
                  <c:v>89.105837078652399</c:v>
                </c:pt>
                <c:pt idx="67">
                  <c:v>88.599825842697356</c:v>
                </c:pt>
                <c:pt idx="68">
                  <c:v>88.093814606742299</c:v>
                </c:pt>
                <c:pt idx="69">
                  <c:v>87.587803370787256</c:v>
                </c:pt>
                <c:pt idx="70">
                  <c:v>83.085818181827364</c:v>
                </c:pt>
                <c:pt idx="71">
                  <c:v>76.871272727282047</c:v>
                </c:pt>
                <c:pt idx="72">
                  <c:v>70.656727272736731</c:v>
                </c:pt>
                <c:pt idx="73">
                  <c:v>64.442181818191415</c:v>
                </c:pt>
                <c:pt idx="74">
                  <c:v>58.227636363646099</c:v>
                </c:pt>
                <c:pt idx="75">
                  <c:v>52.013090909100782</c:v>
                </c:pt>
                <c:pt idx="76">
                  <c:v>45.798545454555466</c:v>
                </c:pt>
                <c:pt idx="77">
                  <c:v>39.58400000001015</c:v>
                </c:pt>
                <c:pt idx="78">
                  <c:v>33.369454545464833</c:v>
                </c:pt>
                <c:pt idx="79">
                  <c:v>27.154909090919517</c:v>
                </c:pt>
                <c:pt idx="80">
                  <c:v>23.60972307692796</c:v>
                </c:pt>
                <c:pt idx="81">
                  <c:v>20.731876923081867</c:v>
                </c:pt>
                <c:pt idx="82">
                  <c:v>17.85403076923577</c:v>
                </c:pt>
                <c:pt idx="83">
                  <c:v>14.976184615389675</c:v>
                </c:pt>
                <c:pt idx="84">
                  <c:v>12.09833846154358</c:v>
                </c:pt>
                <c:pt idx="85">
                  <c:v>9.2204923076974872</c:v>
                </c:pt>
                <c:pt idx="86">
                  <c:v>6.1765714285776765</c:v>
                </c:pt>
                <c:pt idx="87">
                  <c:v>2.7451428571491814</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Calculs!$T$4:$T$1004</c:f>
              <c:numCache>
                <c:formatCode>0.00</c:formatCode>
                <c:ptCount val="1001"/>
                <c:pt idx="0">
                  <c:v>31.666680000000003</c:v>
                </c:pt>
                <c:pt idx="1">
                  <c:v>31.664538123824187</c:v>
                </c:pt>
                <c:pt idx="2">
                  <c:v>31.65973217975564</c:v>
                </c:pt>
                <c:pt idx="3">
                  <c:v>31.654142136962616</c:v>
                </c:pt>
                <c:pt idx="4">
                  <c:v>31.648809134282619</c:v>
                </c:pt>
                <c:pt idx="5">
                  <c:v>31.643574139399281</c:v>
                </c:pt>
                <c:pt idx="6">
                  <c:v>31.638278119996247</c:v>
                </c:pt>
                <c:pt idx="7">
                  <c:v>31.632921076073522</c:v>
                </c:pt>
                <c:pt idx="8">
                  <c:v>31.627503007631098</c:v>
                </c:pt>
                <c:pt idx="9">
                  <c:v>31.622023914668979</c:v>
                </c:pt>
                <c:pt idx="10">
                  <c:v>31.616483797187165</c:v>
                </c:pt>
                <c:pt idx="11">
                  <c:v>31.610882655185659</c:v>
                </c:pt>
                <c:pt idx="12">
                  <c:v>31.605220488664454</c:v>
                </c:pt>
                <c:pt idx="13">
                  <c:v>31.599536374068286</c:v>
                </c:pt>
                <c:pt idx="14">
                  <c:v>31.593847058444904</c:v>
                </c:pt>
                <c:pt idx="15">
                  <c:v>31.588152541794305</c:v>
                </c:pt>
                <c:pt idx="16">
                  <c:v>31.582452824116491</c:v>
                </c:pt>
                <c:pt idx="17">
                  <c:v>31.576747905411459</c:v>
                </c:pt>
                <c:pt idx="18">
                  <c:v>31.571037785679209</c:v>
                </c:pt>
                <c:pt idx="19">
                  <c:v>31.565322464919745</c:v>
                </c:pt>
                <c:pt idx="20">
                  <c:v>31.559601943133064</c:v>
                </c:pt>
                <c:pt idx="21">
                  <c:v>31.553876220319165</c:v>
                </c:pt>
                <c:pt idx="22">
                  <c:v>31.548145296478047</c:v>
                </c:pt>
                <c:pt idx="23">
                  <c:v>31.542409171609716</c:v>
                </c:pt>
                <c:pt idx="24">
                  <c:v>31.536667845714167</c:v>
                </c:pt>
                <c:pt idx="25">
                  <c:v>31.530921318791403</c:v>
                </c:pt>
                <c:pt idx="26">
                  <c:v>31.525169590841418</c:v>
                </c:pt>
                <c:pt idx="27">
                  <c:v>31.519412661864223</c:v>
                </c:pt>
                <c:pt idx="28">
                  <c:v>31.513650531859806</c:v>
                </c:pt>
                <c:pt idx="29">
                  <c:v>31.507887197450188</c:v>
                </c:pt>
                <c:pt idx="30">
                  <c:v>31.502138645123409</c:v>
                </c:pt>
                <c:pt idx="31">
                  <c:v>31.496404874879477</c:v>
                </c:pt>
                <c:pt idx="32">
                  <c:v>31.490685886718389</c:v>
                </c:pt>
                <c:pt idx="33">
                  <c:v>31.484981680640139</c:v>
                </c:pt>
                <c:pt idx="34">
                  <c:v>31.479292256644733</c:v>
                </c:pt>
                <c:pt idx="35">
                  <c:v>31.47361761473217</c:v>
                </c:pt>
                <c:pt idx="36">
                  <c:v>31.46795775490245</c:v>
                </c:pt>
                <c:pt idx="37">
                  <c:v>31.462312677155577</c:v>
                </c:pt>
                <c:pt idx="38">
                  <c:v>31.456682381491543</c:v>
                </c:pt>
                <c:pt idx="39">
                  <c:v>31.451066867910352</c:v>
                </c:pt>
                <c:pt idx="40">
                  <c:v>31.445466136412005</c:v>
                </c:pt>
                <c:pt idx="41">
                  <c:v>31.439880186996497</c:v>
                </c:pt>
                <c:pt idx="42">
                  <c:v>31.434309019663839</c:v>
                </c:pt>
                <c:pt idx="43">
                  <c:v>31.428752634414021</c:v>
                </c:pt>
                <c:pt idx="44">
                  <c:v>31.423211031247046</c:v>
                </c:pt>
                <c:pt idx="45">
                  <c:v>31.417684210162914</c:v>
                </c:pt>
                <c:pt idx="46">
                  <c:v>31.412172171161622</c:v>
                </c:pt>
                <c:pt idx="47">
                  <c:v>31.406674914243172</c:v>
                </c:pt>
                <c:pt idx="48">
                  <c:v>31.40119243940757</c:v>
                </c:pt>
                <c:pt idx="49">
                  <c:v>31.39572474665481</c:v>
                </c:pt>
                <c:pt idx="50">
                  <c:v>31.39027183598489</c:v>
                </c:pt>
                <c:pt idx="51">
                  <c:v>31.384833707397817</c:v>
                </c:pt>
                <c:pt idx="52">
                  <c:v>31.379417216683024</c:v>
                </c:pt>
                <c:pt idx="53">
                  <c:v>31.374029219629957</c:v>
                </c:pt>
                <c:pt idx="54">
                  <c:v>31.36866971623861</c:v>
                </c:pt>
                <c:pt idx="55">
                  <c:v>31.363338706508991</c:v>
                </c:pt>
                <c:pt idx="56">
                  <c:v>31.358036190441094</c:v>
                </c:pt>
                <c:pt idx="57">
                  <c:v>31.352762168034918</c:v>
                </c:pt>
                <c:pt idx="58">
                  <c:v>31.347516639290468</c:v>
                </c:pt>
                <c:pt idx="59">
                  <c:v>31.342299604207742</c:v>
                </c:pt>
                <c:pt idx="60">
                  <c:v>31.33711106278674</c:v>
                </c:pt>
                <c:pt idx="61">
                  <c:v>31.33195101502746</c:v>
                </c:pt>
                <c:pt idx="62">
                  <c:v>31.326819460929908</c:v>
                </c:pt>
                <c:pt idx="63">
                  <c:v>31.321716400494079</c:v>
                </c:pt>
                <c:pt idx="64">
                  <c:v>31.31664183371997</c:v>
                </c:pt>
                <c:pt idx="65">
                  <c:v>31.311595760607585</c:v>
                </c:pt>
                <c:pt idx="66">
                  <c:v>31.306578181156926</c:v>
                </c:pt>
                <c:pt idx="67">
                  <c:v>31.301589095367991</c:v>
                </c:pt>
                <c:pt idx="68">
                  <c:v>31.296628503240779</c:v>
                </c:pt>
                <c:pt idx="69">
                  <c:v>31.291696404775287</c:v>
                </c:pt>
                <c:pt idx="70">
                  <c:v>31.287017814599626</c:v>
                </c:pt>
                <c:pt idx="71">
                  <c:v>31.282689167554402</c:v>
                </c:pt>
                <c:pt idx="72">
                  <c:v>31.278710463639623</c:v>
                </c:pt>
                <c:pt idx="73">
                  <c:v>31.275081702855285</c:v>
                </c:pt>
                <c:pt idx="74">
                  <c:v>31.271802885201389</c:v>
                </c:pt>
                <c:pt idx="75">
                  <c:v>31.268874010677933</c:v>
                </c:pt>
                <c:pt idx="76">
                  <c:v>31.266295079284923</c:v>
                </c:pt>
                <c:pt idx="77">
                  <c:v>31.26406609102235</c:v>
                </c:pt>
                <c:pt idx="78">
                  <c:v>31.262187045890219</c:v>
                </c:pt>
                <c:pt idx="79">
                  <c:v>31.260657943888528</c:v>
                </c:pt>
                <c:pt idx="80">
                  <c:v>31.259328472495518</c:v>
                </c:pt>
                <c:pt idx="81">
                  <c:v>31.258161053580736</c:v>
                </c:pt>
                <c:pt idx="82">
                  <c:v>31.257155687144191</c:v>
                </c:pt>
                <c:pt idx="83">
                  <c:v>31.256312373185878</c:v>
                </c:pt>
                <c:pt idx="84">
                  <c:v>31.255631111705799</c:v>
                </c:pt>
                <c:pt idx="85">
                  <c:v>31.255111902703959</c:v>
                </c:pt>
                <c:pt idx="86">
                  <c:v>31.2547640979036</c:v>
                </c:pt>
                <c:pt idx="87">
                  <c:v>31.254609517992332</c:v>
                </c:pt>
                <c:pt idx="88">
                  <c:v>31.254609517992332</c:v>
                </c:pt>
                <c:pt idx="89">
                  <c:v>31.254609517992332</c:v>
                </c:pt>
                <c:pt idx="90">
                  <c:v>31.254609517992332</c:v>
                </c:pt>
                <c:pt idx="91">
                  <c:v>31.254609517992332</c:v>
                </c:pt>
                <c:pt idx="92">
                  <c:v>31.254609517992332</c:v>
                </c:pt>
                <c:pt idx="93">
                  <c:v>31.254609517992332</c:v>
                </c:pt>
                <c:pt idx="94">
                  <c:v>31.254609517992332</c:v>
                </c:pt>
                <c:pt idx="95">
                  <c:v>31.254609517992332</c:v>
                </c:pt>
                <c:pt idx="96">
                  <c:v>31.254609517992332</c:v>
                </c:pt>
                <c:pt idx="97">
                  <c:v>31.254609517992332</c:v>
                </c:pt>
                <c:pt idx="98">
                  <c:v>31.254609517992332</c:v>
                </c:pt>
                <c:pt idx="99">
                  <c:v>31.254609517992332</c:v>
                </c:pt>
                <c:pt idx="100">
                  <c:v>31.254609517992332</c:v>
                </c:pt>
                <c:pt idx="101">
                  <c:v>31.254609517992332</c:v>
                </c:pt>
                <c:pt idx="102">
                  <c:v>31.254609517992332</c:v>
                </c:pt>
                <c:pt idx="103">
                  <c:v>31.254609517992332</c:v>
                </c:pt>
                <c:pt idx="104">
                  <c:v>31.254609517992332</c:v>
                </c:pt>
                <c:pt idx="105">
                  <c:v>31.254609517992332</c:v>
                </c:pt>
                <c:pt idx="106">
                  <c:v>31.254609517992332</c:v>
                </c:pt>
                <c:pt idx="107">
                  <c:v>31.254609517992332</c:v>
                </c:pt>
                <c:pt idx="108">
                  <c:v>31.254609517992332</c:v>
                </c:pt>
                <c:pt idx="109">
                  <c:v>31.254609517992332</c:v>
                </c:pt>
                <c:pt idx="110">
                  <c:v>31.254609517992332</c:v>
                </c:pt>
                <c:pt idx="111">
                  <c:v>31.254609517992332</c:v>
                </c:pt>
                <c:pt idx="112">
                  <c:v>31.254609517992332</c:v>
                </c:pt>
                <c:pt idx="113">
                  <c:v>31.254609517992332</c:v>
                </c:pt>
                <c:pt idx="114">
                  <c:v>31.254609517992332</c:v>
                </c:pt>
                <c:pt idx="115">
                  <c:v>31.254609517992332</c:v>
                </c:pt>
                <c:pt idx="116">
                  <c:v>31.254609517992332</c:v>
                </c:pt>
                <c:pt idx="117">
                  <c:v>31.254609517992332</c:v>
                </c:pt>
                <c:pt idx="118">
                  <c:v>31.254609517992332</c:v>
                </c:pt>
                <c:pt idx="119">
                  <c:v>31.254609517992332</c:v>
                </c:pt>
                <c:pt idx="120">
                  <c:v>31.254609517992332</c:v>
                </c:pt>
                <c:pt idx="121">
                  <c:v>31.254609517992332</c:v>
                </c:pt>
                <c:pt idx="122">
                  <c:v>31.254609517992332</c:v>
                </c:pt>
                <c:pt idx="123">
                  <c:v>31.254609517992332</c:v>
                </c:pt>
                <c:pt idx="124">
                  <c:v>31.254609517992332</c:v>
                </c:pt>
                <c:pt idx="125">
                  <c:v>31.254609517992332</c:v>
                </c:pt>
                <c:pt idx="126">
                  <c:v>31.254609517992332</c:v>
                </c:pt>
                <c:pt idx="127">
                  <c:v>31.254609517992332</c:v>
                </c:pt>
                <c:pt idx="128">
                  <c:v>31.254609517992332</c:v>
                </c:pt>
                <c:pt idx="129">
                  <c:v>31.254609517992332</c:v>
                </c:pt>
                <c:pt idx="130">
                  <c:v>31.254609517992332</c:v>
                </c:pt>
                <c:pt idx="131">
                  <c:v>31.254609517992332</c:v>
                </c:pt>
                <c:pt idx="132">
                  <c:v>31.254609517992332</c:v>
                </c:pt>
                <c:pt idx="133">
                  <c:v>31.254609517992332</c:v>
                </c:pt>
                <c:pt idx="134">
                  <c:v>31.254609517992332</c:v>
                </c:pt>
                <c:pt idx="135">
                  <c:v>31.254609517992332</c:v>
                </c:pt>
                <c:pt idx="136">
                  <c:v>31.254609517992332</c:v>
                </c:pt>
                <c:pt idx="137">
                  <c:v>31.254609517992332</c:v>
                </c:pt>
                <c:pt idx="138">
                  <c:v>31.254609517992332</c:v>
                </c:pt>
                <c:pt idx="139">
                  <c:v>31.254609517992332</c:v>
                </c:pt>
                <c:pt idx="140">
                  <c:v>31.254609517992332</c:v>
                </c:pt>
                <c:pt idx="141">
                  <c:v>31.254609517992332</c:v>
                </c:pt>
                <c:pt idx="142">
                  <c:v>31.254609517992332</c:v>
                </c:pt>
                <c:pt idx="143">
                  <c:v>31.254609517992332</c:v>
                </c:pt>
                <c:pt idx="144">
                  <c:v>31.254609517992332</c:v>
                </c:pt>
                <c:pt idx="145">
                  <c:v>31.254609517992332</c:v>
                </c:pt>
                <c:pt idx="146">
                  <c:v>31.254609517992332</c:v>
                </c:pt>
                <c:pt idx="147">
                  <c:v>31.254609517992332</c:v>
                </c:pt>
                <c:pt idx="148">
                  <c:v>31.254609517992332</c:v>
                </c:pt>
                <c:pt idx="149">
                  <c:v>31.254609517992332</c:v>
                </c:pt>
                <c:pt idx="150">
                  <c:v>31.254609517992332</c:v>
                </c:pt>
                <c:pt idx="151">
                  <c:v>31.254609517992332</c:v>
                </c:pt>
                <c:pt idx="152">
                  <c:v>31.254609517992332</c:v>
                </c:pt>
                <c:pt idx="153">
                  <c:v>31.254609517992332</c:v>
                </c:pt>
                <c:pt idx="154">
                  <c:v>31.254609517992332</c:v>
                </c:pt>
                <c:pt idx="155">
                  <c:v>31.254609517992332</c:v>
                </c:pt>
                <c:pt idx="156">
                  <c:v>31.254609517992332</c:v>
                </c:pt>
                <c:pt idx="157">
                  <c:v>31.254609517992332</c:v>
                </c:pt>
                <c:pt idx="158">
                  <c:v>31.254609517992332</c:v>
                </c:pt>
                <c:pt idx="159">
                  <c:v>31.254609517992332</c:v>
                </c:pt>
                <c:pt idx="160">
                  <c:v>31.254609517992332</c:v>
                </c:pt>
                <c:pt idx="161">
                  <c:v>31.254609517992332</c:v>
                </c:pt>
                <c:pt idx="162">
                  <c:v>31.254609517992332</c:v>
                </c:pt>
                <c:pt idx="163">
                  <c:v>31.254609517992332</c:v>
                </c:pt>
                <c:pt idx="164">
                  <c:v>31.254609517992332</c:v>
                </c:pt>
                <c:pt idx="165">
                  <c:v>31.254609517992332</c:v>
                </c:pt>
                <c:pt idx="166">
                  <c:v>31.254609517992332</c:v>
                </c:pt>
                <c:pt idx="167">
                  <c:v>31.254609517992332</c:v>
                </c:pt>
                <c:pt idx="168">
                  <c:v>31.254609517992332</c:v>
                </c:pt>
                <c:pt idx="169">
                  <c:v>31.254609517992332</c:v>
                </c:pt>
                <c:pt idx="170">
                  <c:v>31.254609517992332</c:v>
                </c:pt>
                <c:pt idx="171">
                  <c:v>31.254609517992332</c:v>
                </c:pt>
                <c:pt idx="172">
                  <c:v>31.254609517992332</c:v>
                </c:pt>
                <c:pt idx="173">
                  <c:v>31.254609517992332</c:v>
                </c:pt>
                <c:pt idx="174">
                  <c:v>31.254609517992332</c:v>
                </c:pt>
                <c:pt idx="175">
                  <c:v>31.254609517992332</c:v>
                </c:pt>
                <c:pt idx="176">
                  <c:v>31.254609517992332</c:v>
                </c:pt>
                <c:pt idx="177">
                  <c:v>31.254609517992332</c:v>
                </c:pt>
                <c:pt idx="178">
                  <c:v>31.254609517992332</c:v>
                </c:pt>
                <c:pt idx="179">
                  <c:v>31.254609517992332</c:v>
                </c:pt>
                <c:pt idx="180">
                  <c:v>31.254609517992332</c:v>
                </c:pt>
                <c:pt idx="181">
                  <c:v>31.254609517992332</c:v>
                </c:pt>
                <c:pt idx="182">
                  <c:v>31.254609517992332</c:v>
                </c:pt>
                <c:pt idx="183">
                  <c:v>31.254609517992332</c:v>
                </c:pt>
                <c:pt idx="184">
                  <c:v>31.254609517992332</c:v>
                </c:pt>
                <c:pt idx="185">
                  <c:v>31.254609517992332</c:v>
                </c:pt>
                <c:pt idx="186">
                  <c:v>31.254609517992332</c:v>
                </c:pt>
                <c:pt idx="187">
                  <c:v>31.254609517992332</c:v>
                </c:pt>
                <c:pt idx="188">
                  <c:v>31.254609517992332</c:v>
                </c:pt>
                <c:pt idx="189">
                  <c:v>31.254609517992332</c:v>
                </c:pt>
                <c:pt idx="190">
                  <c:v>31.254609517992332</c:v>
                </c:pt>
                <c:pt idx="191">
                  <c:v>31.254609517992332</c:v>
                </c:pt>
                <c:pt idx="192">
                  <c:v>31.254609517992332</c:v>
                </c:pt>
                <c:pt idx="193">
                  <c:v>31.254609517992332</c:v>
                </c:pt>
                <c:pt idx="194">
                  <c:v>31.254609517992332</c:v>
                </c:pt>
                <c:pt idx="195">
                  <c:v>31.254609517992332</c:v>
                </c:pt>
                <c:pt idx="196">
                  <c:v>31.254609517992332</c:v>
                </c:pt>
                <c:pt idx="197">
                  <c:v>31.254609517992332</c:v>
                </c:pt>
                <c:pt idx="198">
                  <c:v>31.254609517992332</c:v>
                </c:pt>
                <c:pt idx="199">
                  <c:v>31.254609517992332</c:v>
                </c:pt>
                <c:pt idx="200">
                  <c:v>31.254609517992332</c:v>
                </c:pt>
                <c:pt idx="201">
                  <c:v>31.254609517992332</c:v>
                </c:pt>
                <c:pt idx="202">
                  <c:v>31.254609517992332</c:v>
                </c:pt>
                <c:pt idx="203">
                  <c:v>31.254609517992332</c:v>
                </c:pt>
                <c:pt idx="204">
                  <c:v>31.254609517992332</c:v>
                </c:pt>
                <c:pt idx="205">
                  <c:v>31.254609517992332</c:v>
                </c:pt>
                <c:pt idx="206">
                  <c:v>31.254609517992332</c:v>
                </c:pt>
                <c:pt idx="207">
                  <c:v>31.254609517992332</c:v>
                </c:pt>
                <c:pt idx="208">
                  <c:v>31.254609517992332</c:v>
                </c:pt>
                <c:pt idx="209">
                  <c:v>31.254609517992332</c:v>
                </c:pt>
                <c:pt idx="210">
                  <c:v>31.254609517992332</c:v>
                </c:pt>
                <c:pt idx="211">
                  <c:v>31.254609517992332</c:v>
                </c:pt>
                <c:pt idx="212">
                  <c:v>31.254609517992332</c:v>
                </c:pt>
                <c:pt idx="213">
                  <c:v>31.254609517992332</c:v>
                </c:pt>
                <c:pt idx="214">
                  <c:v>31.254609517992332</c:v>
                </c:pt>
                <c:pt idx="215">
                  <c:v>31.254609517992332</c:v>
                </c:pt>
                <c:pt idx="216">
                  <c:v>31.254609517992332</c:v>
                </c:pt>
                <c:pt idx="217">
                  <c:v>31.254609517992332</c:v>
                </c:pt>
                <c:pt idx="218">
                  <c:v>31.254609517992332</c:v>
                </c:pt>
                <c:pt idx="219">
                  <c:v>31.254609517992332</c:v>
                </c:pt>
                <c:pt idx="220">
                  <c:v>31.254609517992332</c:v>
                </c:pt>
                <c:pt idx="221">
                  <c:v>31.254609517992332</c:v>
                </c:pt>
                <c:pt idx="222">
                  <c:v>31.254609517992332</c:v>
                </c:pt>
                <c:pt idx="223">
                  <c:v>31.254609517992332</c:v>
                </c:pt>
                <c:pt idx="224">
                  <c:v>31.254609517992332</c:v>
                </c:pt>
                <c:pt idx="225">
                  <c:v>31.254609517992332</c:v>
                </c:pt>
                <c:pt idx="226">
                  <c:v>31.254609517992332</c:v>
                </c:pt>
                <c:pt idx="227">
                  <c:v>31.254609517992332</c:v>
                </c:pt>
                <c:pt idx="228">
                  <c:v>31.254609517992332</c:v>
                </c:pt>
                <c:pt idx="229">
                  <c:v>31.254609517992332</c:v>
                </c:pt>
                <c:pt idx="230">
                  <c:v>31.254609517992332</c:v>
                </c:pt>
                <c:pt idx="231">
                  <c:v>31.254609517992332</c:v>
                </c:pt>
                <c:pt idx="232">
                  <c:v>31.254609517992332</c:v>
                </c:pt>
                <c:pt idx="233">
                  <c:v>31.254609517992332</c:v>
                </c:pt>
                <c:pt idx="234">
                  <c:v>31.254609517992332</c:v>
                </c:pt>
                <c:pt idx="235">
                  <c:v>31.254609517992332</c:v>
                </c:pt>
                <c:pt idx="236">
                  <c:v>31.254609517992332</c:v>
                </c:pt>
                <c:pt idx="237">
                  <c:v>31.254609517992332</c:v>
                </c:pt>
                <c:pt idx="238">
                  <c:v>31.254609517992332</c:v>
                </c:pt>
                <c:pt idx="239">
                  <c:v>31.254609517992332</c:v>
                </c:pt>
                <c:pt idx="240">
                  <c:v>31.254609517992332</c:v>
                </c:pt>
                <c:pt idx="241">
                  <c:v>31.254609517992332</c:v>
                </c:pt>
                <c:pt idx="242">
                  <c:v>31.254609517992332</c:v>
                </c:pt>
                <c:pt idx="243">
                  <c:v>31.254609517992332</c:v>
                </c:pt>
                <c:pt idx="244">
                  <c:v>31.254609517992332</c:v>
                </c:pt>
                <c:pt idx="245">
                  <c:v>31.254609517992332</c:v>
                </c:pt>
                <c:pt idx="246">
                  <c:v>31.254609517992332</c:v>
                </c:pt>
                <c:pt idx="247">
                  <c:v>31.254609517992332</c:v>
                </c:pt>
                <c:pt idx="248">
                  <c:v>31.254609517992332</c:v>
                </c:pt>
                <c:pt idx="249">
                  <c:v>31.254609517992332</c:v>
                </c:pt>
                <c:pt idx="250">
                  <c:v>31.254609517992332</c:v>
                </c:pt>
                <c:pt idx="251">
                  <c:v>31.254609517992332</c:v>
                </c:pt>
                <c:pt idx="252">
                  <c:v>31.254609517992332</c:v>
                </c:pt>
                <c:pt idx="253">
                  <c:v>31.254609517992332</c:v>
                </c:pt>
                <c:pt idx="254">
                  <c:v>31.254609517992332</c:v>
                </c:pt>
                <c:pt idx="255">
                  <c:v>31.254609517992332</c:v>
                </c:pt>
                <c:pt idx="256">
                  <c:v>31.254609517992332</c:v>
                </c:pt>
                <c:pt idx="257">
                  <c:v>31.254609517992332</c:v>
                </c:pt>
                <c:pt idx="258">
                  <c:v>31.254609517992332</c:v>
                </c:pt>
                <c:pt idx="259">
                  <c:v>31.254609517992332</c:v>
                </c:pt>
                <c:pt idx="260">
                  <c:v>31.254609517992332</c:v>
                </c:pt>
                <c:pt idx="261">
                  <c:v>31.254609517992332</c:v>
                </c:pt>
                <c:pt idx="262">
                  <c:v>31.254609517992332</c:v>
                </c:pt>
                <c:pt idx="263">
                  <c:v>31.254609517992332</c:v>
                </c:pt>
                <c:pt idx="264">
                  <c:v>31.254609517992332</c:v>
                </c:pt>
                <c:pt idx="265">
                  <c:v>31.254609517992332</c:v>
                </c:pt>
                <c:pt idx="266">
                  <c:v>31.254609517992332</c:v>
                </c:pt>
                <c:pt idx="267">
                  <c:v>31.254609517992332</c:v>
                </c:pt>
                <c:pt idx="268">
                  <c:v>31.254609517992332</c:v>
                </c:pt>
                <c:pt idx="269">
                  <c:v>31.254609517992332</c:v>
                </c:pt>
                <c:pt idx="270">
                  <c:v>31.254609517992332</c:v>
                </c:pt>
                <c:pt idx="271">
                  <c:v>31.254609517992332</c:v>
                </c:pt>
                <c:pt idx="272">
                  <c:v>31.254609517992332</c:v>
                </c:pt>
                <c:pt idx="273">
                  <c:v>31.254609517992332</c:v>
                </c:pt>
                <c:pt idx="274">
                  <c:v>31.254609517992332</c:v>
                </c:pt>
                <c:pt idx="275">
                  <c:v>31.254609517992332</c:v>
                </c:pt>
                <c:pt idx="276">
                  <c:v>31.254609517992332</c:v>
                </c:pt>
                <c:pt idx="277">
                  <c:v>31.254609517992332</c:v>
                </c:pt>
                <c:pt idx="278">
                  <c:v>31.254609517992332</c:v>
                </c:pt>
                <c:pt idx="279">
                  <c:v>31.254609517992332</c:v>
                </c:pt>
                <c:pt idx="280">
                  <c:v>31.254609517992332</c:v>
                </c:pt>
                <c:pt idx="281">
                  <c:v>31.254609517992332</c:v>
                </c:pt>
                <c:pt idx="282">
                  <c:v>31.254609517992332</c:v>
                </c:pt>
                <c:pt idx="283">
                  <c:v>31.254609517992332</c:v>
                </c:pt>
                <c:pt idx="284">
                  <c:v>31.254609517992332</c:v>
                </c:pt>
                <c:pt idx="285">
                  <c:v>31.254609517992332</c:v>
                </c:pt>
                <c:pt idx="286">
                  <c:v>31.254609517992332</c:v>
                </c:pt>
                <c:pt idx="287">
                  <c:v>31.254609517992332</c:v>
                </c:pt>
                <c:pt idx="288">
                  <c:v>31.254609517992332</c:v>
                </c:pt>
                <c:pt idx="289">
                  <c:v>31.254609517992332</c:v>
                </c:pt>
                <c:pt idx="290">
                  <c:v>31.254609517992332</c:v>
                </c:pt>
                <c:pt idx="291">
                  <c:v>31.254609517992332</c:v>
                </c:pt>
                <c:pt idx="292">
                  <c:v>31.254609517992332</c:v>
                </c:pt>
                <c:pt idx="293">
                  <c:v>31.254609517992332</c:v>
                </c:pt>
                <c:pt idx="294">
                  <c:v>31.254609517992332</c:v>
                </c:pt>
                <c:pt idx="295">
                  <c:v>31.254609517992332</c:v>
                </c:pt>
                <c:pt idx="296">
                  <c:v>31.254609517992332</c:v>
                </c:pt>
                <c:pt idx="297">
                  <c:v>31.254609517992332</c:v>
                </c:pt>
                <c:pt idx="298">
                  <c:v>31.254609517992332</c:v>
                </c:pt>
                <c:pt idx="299">
                  <c:v>31.254609517992332</c:v>
                </c:pt>
                <c:pt idx="300">
                  <c:v>31.254609517992332</c:v>
                </c:pt>
                <c:pt idx="301">
                  <c:v>31.254609517992332</c:v>
                </c:pt>
                <c:pt idx="302">
                  <c:v>31.254609517992332</c:v>
                </c:pt>
                <c:pt idx="303">
                  <c:v>31.254609517992332</c:v>
                </c:pt>
                <c:pt idx="304">
                  <c:v>31.254609517992332</c:v>
                </c:pt>
                <c:pt idx="305">
                  <c:v>31.254609517992332</c:v>
                </c:pt>
                <c:pt idx="306">
                  <c:v>31.254609517992332</c:v>
                </c:pt>
                <c:pt idx="307">
                  <c:v>31.254609517992332</c:v>
                </c:pt>
                <c:pt idx="308">
                  <c:v>31.254609517992332</c:v>
                </c:pt>
                <c:pt idx="309">
                  <c:v>31.254609517992332</c:v>
                </c:pt>
                <c:pt idx="310">
                  <c:v>31.254609517992332</c:v>
                </c:pt>
                <c:pt idx="311">
                  <c:v>31.254609517992332</c:v>
                </c:pt>
                <c:pt idx="312">
                  <c:v>31.254609517992332</c:v>
                </c:pt>
                <c:pt idx="313">
                  <c:v>31.254609517992332</c:v>
                </c:pt>
                <c:pt idx="314">
                  <c:v>31.254609517992332</c:v>
                </c:pt>
                <c:pt idx="315">
                  <c:v>31.254609517992332</c:v>
                </c:pt>
                <c:pt idx="316">
                  <c:v>31.254609517992332</c:v>
                </c:pt>
                <c:pt idx="317">
                  <c:v>31.254609517992332</c:v>
                </c:pt>
                <c:pt idx="318">
                  <c:v>31.254609517992332</c:v>
                </c:pt>
                <c:pt idx="319">
                  <c:v>31.254609517992332</c:v>
                </c:pt>
                <c:pt idx="320">
                  <c:v>31.254609517992332</c:v>
                </c:pt>
                <c:pt idx="321">
                  <c:v>31.254609517992332</c:v>
                </c:pt>
                <c:pt idx="322">
                  <c:v>31.254609517992332</c:v>
                </c:pt>
                <c:pt idx="323">
                  <c:v>31.254609517992332</c:v>
                </c:pt>
                <c:pt idx="324">
                  <c:v>31.254609517992332</c:v>
                </c:pt>
                <c:pt idx="325">
                  <c:v>31.254609517992332</c:v>
                </c:pt>
                <c:pt idx="326">
                  <c:v>31.254609517992332</c:v>
                </c:pt>
                <c:pt idx="327">
                  <c:v>31.254609517992332</c:v>
                </c:pt>
                <c:pt idx="328">
                  <c:v>31.254609517992332</c:v>
                </c:pt>
                <c:pt idx="329">
                  <c:v>31.254609517992332</c:v>
                </c:pt>
                <c:pt idx="330">
                  <c:v>31.254609517992332</c:v>
                </c:pt>
                <c:pt idx="331">
                  <c:v>31.254609517992332</c:v>
                </c:pt>
                <c:pt idx="332">
                  <c:v>31.254609517992332</c:v>
                </c:pt>
                <c:pt idx="333">
                  <c:v>31.254609517992332</c:v>
                </c:pt>
                <c:pt idx="334">
                  <c:v>31.254609517992332</c:v>
                </c:pt>
                <c:pt idx="335">
                  <c:v>31.254609517992332</c:v>
                </c:pt>
                <c:pt idx="336">
                  <c:v>31.254609517992332</c:v>
                </c:pt>
                <c:pt idx="337">
                  <c:v>31.254609517992332</c:v>
                </c:pt>
                <c:pt idx="338">
                  <c:v>31.254609517992332</c:v>
                </c:pt>
                <c:pt idx="339">
                  <c:v>31.254609517992332</c:v>
                </c:pt>
                <c:pt idx="340">
                  <c:v>31.254609517992332</c:v>
                </c:pt>
                <c:pt idx="341">
                  <c:v>31.254609517992332</c:v>
                </c:pt>
                <c:pt idx="342">
                  <c:v>31.254609517992332</c:v>
                </c:pt>
                <c:pt idx="343">
                  <c:v>31.254609517992332</c:v>
                </c:pt>
                <c:pt idx="344">
                  <c:v>31.254609517992332</c:v>
                </c:pt>
                <c:pt idx="345">
                  <c:v>31.254609517992332</c:v>
                </c:pt>
                <c:pt idx="346">
                  <c:v>31.254609517992332</c:v>
                </c:pt>
                <c:pt idx="347">
                  <c:v>31.254609517992332</c:v>
                </c:pt>
                <c:pt idx="348">
                  <c:v>31.254609517992332</c:v>
                </c:pt>
                <c:pt idx="349">
                  <c:v>31.254609517992332</c:v>
                </c:pt>
                <c:pt idx="350">
                  <c:v>31.254609517992332</c:v>
                </c:pt>
                <c:pt idx="351">
                  <c:v>31.254609517992332</c:v>
                </c:pt>
                <c:pt idx="352">
                  <c:v>31.254609517992332</c:v>
                </c:pt>
                <c:pt idx="353">
                  <c:v>31.254609517992332</c:v>
                </c:pt>
                <c:pt idx="354">
                  <c:v>31.254609517992332</c:v>
                </c:pt>
                <c:pt idx="355">
                  <c:v>31.254609517992332</c:v>
                </c:pt>
                <c:pt idx="356">
                  <c:v>31.254609517992332</c:v>
                </c:pt>
                <c:pt idx="357">
                  <c:v>31.254609517992332</c:v>
                </c:pt>
                <c:pt idx="358">
                  <c:v>31.254609517992332</c:v>
                </c:pt>
                <c:pt idx="359">
                  <c:v>31.254609517992332</c:v>
                </c:pt>
                <c:pt idx="360">
                  <c:v>31.254609517992332</c:v>
                </c:pt>
                <c:pt idx="361">
                  <c:v>31.254609517992332</c:v>
                </c:pt>
                <c:pt idx="362">
                  <c:v>31.254609517992332</c:v>
                </c:pt>
                <c:pt idx="363">
                  <c:v>31.254609517992332</c:v>
                </c:pt>
                <c:pt idx="364">
                  <c:v>31.254609517992332</c:v>
                </c:pt>
                <c:pt idx="365">
                  <c:v>31.254609517992332</c:v>
                </c:pt>
                <c:pt idx="366">
                  <c:v>31.254609517992332</c:v>
                </c:pt>
                <c:pt idx="367">
                  <c:v>31.254609517992332</c:v>
                </c:pt>
                <c:pt idx="368">
                  <c:v>31.254609517992332</c:v>
                </c:pt>
                <c:pt idx="369">
                  <c:v>31.254609517992332</c:v>
                </c:pt>
                <c:pt idx="370">
                  <c:v>31.254609517992332</c:v>
                </c:pt>
                <c:pt idx="371">
                  <c:v>31.254609517992332</c:v>
                </c:pt>
                <c:pt idx="372">
                  <c:v>31.254609517992332</c:v>
                </c:pt>
                <c:pt idx="373">
                  <c:v>31.254609517992332</c:v>
                </c:pt>
                <c:pt idx="374">
                  <c:v>31.254609517992332</c:v>
                </c:pt>
                <c:pt idx="375">
                  <c:v>31.254609517992332</c:v>
                </c:pt>
                <c:pt idx="376">
                  <c:v>31.254609517992332</c:v>
                </c:pt>
                <c:pt idx="377">
                  <c:v>31.254609517992332</c:v>
                </c:pt>
                <c:pt idx="378">
                  <c:v>31.254609517992332</c:v>
                </c:pt>
                <c:pt idx="379">
                  <c:v>31.254609517992332</c:v>
                </c:pt>
                <c:pt idx="380">
                  <c:v>31.254609517992332</c:v>
                </c:pt>
                <c:pt idx="381">
                  <c:v>31.254609517992332</c:v>
                </c:pt>
                <c:pt idx="382">
                  <c:v>31.254609517992332</c:v>
                </c:pt>
                <c:pt idx="383">
                  <c:v>31.254609517992332</c:v>
                </c:pt>
                <c:pt idx="384">
                  <c:v>31.254609517992332</c:v>
                </c:pt>
                <c:pt idx="385">
                  <c:v>31.254609517992332</c:v>
                </c:pt>
                <c:pt idx="386">
                  <c:v>31.254609517992332</c:v>
                </c:pt>
                <c:pt idx="387">
                  <c:v>31.254609517992332</c:v>
                </c:pt>
                <c:pt idx="388">
                  <c:v>31.254609517992332</c:v>
                </c:pt>
                <c:pt idx="389">
                  <c:v>31.254609517992332</c:v>
                </c:pt>
                <c:pt idx="390">
                  <c:v>31.254609517992332</c:v>
                </c:pt>
                <c:pt idx="391">
                  <c:v>31.254609517992332</c:v>
                </c:pt>
                <c:pt idx="392">
                  <c:v>31.254609517992332</c:v>
                </c:pt>
                <c:pt idx="393">
                  <c:v>31.254609517992332</c:v>
                </c:pt>
                <c:pt idx="394">
                  <c:v>31.254609517992332</c:v>
                </c:pt>
                <c:pt idx="395">
                  <c:v>31.254609517992332</c:v>
                </c:pt>
                <c:pt idx="396">
                  <c:v>31.254609517992332</c:v>
                </c:pt>
                <c:pt idx="397">
                  <c:v>31.254609517992332</c:v>
                </c:pt>
                <c:pt idx="398">
                  <c:v>31.254609517992332</c:v>
                </c:pt>
                <c:pt idx="399">
                  <c:v>31.254609517992332</c:v>
                </c:pt>
                <c:pt idx="400">
                  <c:v>31.254609517992332</c:v>
                </c:pt>
                <c:pt idx="401">
                  <c:v>31.254609517992332</c:v>
                </c:pt>
                <c:pt idx="402">
                  <c:v>31.254609517992332</c:v>
                </c:pt>
                <c:pt idx="403">
                  <c:v>31.254609517992332</c:v>
                </c:pt>
                <c:pt idx="404">
                  <c:v>31.254609517992332</c:v>
                </c:pt>
                <c:pt idx="405">
                  <c:v>31.254609517992332</c:v>
                </c:pt>
                <c:pt idx="406">
                  <c:v>31.254609517992332</c:v>
                </c:pt>
                <c:pt idx="407">
                  <c:v>31.254609517992332</c:v>
                </c:pt>
                <c:pt idx="408">
                  <c:v>31.254609517992332</c:v>
                </c:pt>
                <c:pt idx="409">
                  <c:v>31.254609517992332</c:v>
                </c:pt>
                <c:pt idx="410">
                  <c:v>31.254609517992332</c:v>
                </c:pt>
                <c:pt idx="411">
                  <c:v>31.254609517992332</c:v>
                </c:pt>
                <c:pt idx="412">
                  <c:v>31.254609517992332</c:v>
                </c:pt>
                <c:pt idx="413">
                  <c:v>31.254609517992332</c:v>
                </c:pt>
                <c:pt idx="414">
                  <c:v>31.254609517992332</c:v>
                </c:pt>
                <c:pt idx="415">
                  <c:v>31.254609517992332</c:v>
                </c:pt>
                <c:pt idx="416">
                  <c:v>31.254609517992332</c:v>
                </c:pt>
                <c:pt idx="417">
                  <c:v>31.254609517992332</c:v>
                </c:pt>
                <c:pt idx="418">
                  <c:v>31.254609517992332</c:v>
                </c:pt>
                <c:pt idx="419">
                  <c:v>31.254609517992332</c:v>
                </c:pt>
                <c:pt idx="420">
                  <c:v>31.254609517992332</c:v>
                </c:pt>
                <c:pt idx="421">
                  <c:v>31.254609517992332</c:v>
                </c:pt>
                <c:pt idx="422">
                  <c:v>31.254609517992332</c:v>
                </c:pt>
                <c:pt idx="423">
                  <c:v>31.254609517992332</c:v>
                </c:pt>
                <c:pt idx="424">
                  <c:v>31.254609517992332</c:v>
                </c:pt>
                <c:pt idx="425">
                  <c:v>31.254609517992332</c:v>
                </c:pt>
                <c:pt idx="426">
                  <c:v>31.254609517992332</c:v>
                </c:pt>
                <c:pt idx="427">
                  <c:v>31.254609517992332</c:v>
                </c:pt>
                <c:pt idx="428">
                  <c:v>31.254609517992332</c:v>
                </c:pt>
                <c:pt idx="429">
                  <c:v>31.254609517992332</c:v>
                </c:pt>
                <c:pt idx="430">
                  <c:v>31.254609517992332</c:v>
                </c:pt>
                <c:pt idx="431">
                  <c:v>31.254609517992332</c:v>
                </c:pt>
                <c:pt idx="432">
                  <c:v>31.254609517992332</c:v>
                </c:pt>
                <c:pt idx="433">
                  <c:v>31.254609517992332</c:v>
                </c:pt>
                <c:pt idx="434">
                  <c:v>31.254609517992332</c:v>
                </c:pt>
                <c:pt idx="435">
                  <c:v>31.254609517992332</c:v>
                </c:pt>
                <c:pt idx="436">
                  <c:v>31.254609517992332</c:v>
                </c:pt>
                <c:pt idx="437">
                  <c:v>31.254609517992332</c:v>
                </c:pt>
                <c:pt idx="438">
                  <c:v>31.254609517992332</c:v>
                </c:pt>
                <c:pt idx="439">
                  <c:v>31.254609517992332</c:v>
                </c:pt>
                <c:pt idx="440">
                  <c:v>31.254609517992332</c:v>
                </c:pt>
                <c:pt idx="441">
                  <c:v>31.254609517992332</c:v>
                </c:pt>
                <c:pt idx="442">
                  <c:v>31.254609517992332</c:v>
                </c:pt>
                <c:pt idx="443">
                  <c:v>31.254609517992332</c:v>
                </c:pt>
                <c:pt idx="444">
                  <c:v>31.254609517992332</c:v>
                </c:pt>
                <c:pt idx="445">
                  <c:v>31.254609517992332</c:v>
                </c:pt>
                <c:pt idx="446">
                  <c:v>31.254609517992332</c:v>
                </c:pt>
                <c:pt idx="447">
                  <c:v>31.254609517992332</c:v>
                </c:pt>
                <c:pt idx="448">
                  <c:v>31.254609517992332</c:v>
                </c:pt>
                <c:pt idx="449">
                  <c:v>31.254609517992332</c:v>
                </c:pt>
                <c:pt idx="450">
                  <c:v>31.254609517992332</c:v>
                </c:pt>
                <c:pt idx="451">
                  <c:v>31.254609517992332</c:v>
                </c:pt>
                <c:pt idx="452">
                  <c:v>31.254609517992332</c:v>
                </c:pt>
                <c:pt idx="453">
                  <c:v>31.254609517992332</c:v>
                </c:pt>
                <c:pt idx="454">
                  <c:v>31.254609517992332</c:v>
                </c:pt>
                <c:pt idx="455">
                  <c:v>31.254609517992332</c:v>
                </c:pt>
                <c:pt idx="456">
                  <c:v>31.254609517992332</c:v>
                </c:pt>
                <c:pt idx="457">
                  <c:v>31.254609517992332</c:v>
                </c:pt>
                <c:pt idx="458">
                  <c:v>31.254609517992332</c:v>
                </c:pt>
                <c:pt idx="459">
                  <c:v>31.254609517992332</c:v>
                </c:pt>
                <c:pt idx="460">
                  <c:v>31.254609517992332</c:v>
                </c:pt>
                <c:pt idx="461">
                  <c:v>31.254609517992332</c:v>
                </c:pt>
                <c:pt idx="462">
                  <c:v>31.254609517992332</c:v>
                </c:pt>
                <c:pt idx="463">
                  <c:v>31.254609517992332</c:v>
                </c:pt>
                <c:pt idx="464">
                  <c:v>31.254609517992332</c:v>
                </c:pt>
                <c:pt idx="465">
                  <c:v>31.254609517992332</c:v>
                </c:pt>
                <c:pt idx="466">
                  <c:v>31.254609517992332</c:v>
                </c:pt>
                <c:pt idx="467">
                  <c:v>31.254609517992332</c:v>
                </c:pt>
                <c:pt idx="468">
                  <c:v>31.254609517992332</c:v>
                </c:pt>
                <c:pt idx="469">
                  <c:v>31.254609517992332</c:v>
                </c:pt>
                <c:pt idx="470">
                  <c:v>31.254609517992332</c:v>
                </c:pt>
                <c:pt idx="471">
                  <c:v>31.254609517992332</c:v>
                </c:pt>
                <c:pt idx="472">
                  <c:v>31.254609517992332</c:v>
                </c:pt>
                <c:pt idx="473">
                  <c:v>31.254609517992332</c:v>
                </c:pt>
                <c:pt idx="474">
                  <c:v>31.254609517992332</c:v>
                </c:pt>
                <c:pt idx="475">
                  <c:v>31.254609517992332</c:v>
                </c:pt>
                <c:pt idx="476">
                  <c:v>31.254609517992332</c:v>
                </c:pt>
                <c:pt idx="477">
                  <c:v>31.254609517992332</c:v>
                </c:pt>
                <c:pt idx="478">
                  <c:v>31.254609517992332</c:v>
                </c:pt>
                <c:pt idx="479">
                  <c:v>31.254609517992332</c:v>
                </c:pt>
                <c:pt idx="480">
                  <c:v>31.254609517992332</c:v>
                </c:pt>
                <c:pt idx="481">
                  <c:v>31.254609517992332</c:v>
                </c:pt>
                <c:pt idx="482">
                  <c:v>31.254609517992332</c:v>
                </c:pt>
                <c:pt idx="483">
                  <c:v>31.254609517992332</c:v>
                </c:pt>
                <c:pt idx="484">
                  <c:v>31.254609517992332</c:v>
                </c:pt>
                <c:pt idx="485">
                  <c:v>31.254609517992332</c:v>
                </c:pt>
                <c:pt idx="486">
                  <c:v>31.254609517992332</c:v>
                </c:pt>
                <c:pt idx="487">
                  <c:v>31.254609517992332</c:v>
                </c:pt>
                <c:pt idx="488">
                  <c:v>31.254609517992332</c:v>
                </c:pt>
                <c:pt idx="489">
                  <c:v>31.254609517992332</c:v>
                </c:pt>
                <c:pt idx="490">
                  <c:v>31.254609517992332</c:v>
                </c:pt>
                <c:pt idx="491">
                  <c:v>31.254609517992332</c:v>
                </c:pt>
                <c:pt idx="492">
                  <c:v>31.254609517992332</c:v>
                </c:pt>
                <c:pt idx="493">
                  <c:v>31.254609517992332</c:v>
                </c:pt>
                <c:pt idx="494">
                  <c:v>31.254609517992332</c:v>
                </c:pt>
                <c:pt idx="495">
                  <c:v>31.254609517992332</c:v>
                </c:pt>
                <c:pt idx="496">
                  <c:v>31.254609517992332</c:v>
                </c:pt>
                <c:pt idx="497">
                  <c:v>31.254609517992332</c:v>
                </c:pt>
                <c:pt idx="498">
                  <c:v>31.254609517992332</c:v>
                </c:pt>
                <c:pt idx="499">
                  <c:v>31.254609517992332</c:v>
                </c:pt>
                <c:pt idx="500">
                  <c:v>31.254609517992332</c:v>
                </c:pt>
                <c:pt idx="501">
                  <c:v>31.254609517992332</c:v>
                </c:pt>
                <c:pt idx="502">
                  <c:v>31.254609517992332</c:v>
                </c:pt>
                <c:pt idx="503">
                  <c:v>31.254609517992332</c:v>
                </c:pt>
                <c:pt idx="504">
                  <c:v>31.254609517992332</c:v>
                </c:pt>
                <c:pt idx="505">
                  <c:v>31.254609517992332</c:v>
                </c:pt>
                <c:pt idx="506">
                  <c:v>31.254609517992332</c:v>
                </c:pt>
                <c:pt idx="507">
                  <c:v>31.254609517992332</c:v>
                </c:pt>
                <c:pt idx="508">
                  <c:v>31.254609517992332</c:v>
                </c:pt>
                <c:pt idx="509">
                  <c:v>31.254609517992332</c:v>
                </c:pt>
                <c:pt idx="510">
                  <c:v>31.254609517992332</c:v>
                </c:pt>
                <c:pt idx="511">
                  <c:v>31.254609517992332</c:v>
                </c:pt>
                <c:pt idx="512">
                  <c:v>31.254609517992332</c:v>
                </c:pt>
                <c:pt idx="513">
                  <c:v>31.254609517992332</c:v>
                </c:pt>
                <c:pt idx="514">
                  <c:v>31.254609517992332</c:v>
                </c:pt>
                <c:pt idx="515">
                  <c:v>31.254609517992332</c:v>
                </c:pt>
                <c:pt idx="516">
                  <c:v>31.254609517992332</c:v>
                </c:pt>
                <c:pt idx="517">
                  <c:v>31.254609517992332</c:v>
                </c:pt>
                <c:pt idx="518">
                  <c:v>31.254609517992332</c:v>
                </c:pt>
                <c:pt idx="519">
                  <c:v>31.254609517992332</c:v>
                </c:pt>
                <c:pt idx="520">
                  <c:v>31.254609517992332</c:v>
                </c:pt>
                <c:pt idx="521">
                  <c:v>31.254609517992332</c:v>
                </c:pt>
                <c:pt idx="522">
                  <c:v>31.254609517992332</c:v>
                </c:pt>
                <c:pt idx="523">
                  <c:v>31.254609517992332</c:v>
                </c:pt>
                <c:pt idx="524">
                  <c:v>31.254609517992332</c:v>
                </c:pt>
                <c:pt idx="525">
                  <c:v>31.254609517992332</c:v>
                </c:pt>
                <c:pt idx="526">
                  <c:v>31.254609517992332</c:v>
                </c:pt>
                <c:pt idx="527">
                  <c:v>31.254609517992332</c:v>
                </c:pt>
                <c:pt idx="528">
                  <c:v>31.254609517992332</c:v>
                </c:pt>
                <c:pt idx="529">
                  <c:v>31.254609517992332</c:v>
                </c:pt>
                <c:pt idx="530">
                  <c:v>31.254609517992332</c:v>
                </c:pt>
                <c:pt idx="531">
                  <c:v>31.254609517992332</c:v>
                </c:pt>
                <c:pt idx="532">
                  <c:v>31.254609517992332</c:v>
                </c:pt>
                <c:pt idx="533">
                  <c:v>31.254609517992332</c:v>
                </c:pt>
                <c:pt idx="534">
                  <c:v>31.254609517992332</c:v>
                </c:pt>
                <c:pt idx="535">
                  <c:v>31.254609517992332</c:v>
                </c:pt>
                <c:pt idx="536">
                  <c:v>31.254609517992332</c:v>
                </c:pt>
                <c:pt idx="537">
                  <c:v>31.254609517992332</c:v>
                </c:pt>
                <c:pt idx="538">
                  <c:v>31.254609517992332</c:v>
                </c:pt>
                <c:pt idx="539">
                  <c:v>31.254609517992332</c:v>
                </c:pt>
                <c:pt idx="540">
                  <c:v>31.254609517992332</c:v>
                </c:pt>
                <c:pt idx="541">
                  <c:v>31.254609517992332</c:v>
                </c:pt>
                <c:pt idx="542">
                  <c:v>31.254609517992332</c:v>
                </c:pt>
                <c:pt idx="543">
                  <c:v>31.254609517992332</c:v>
                </c:pt>
                <c:pt idx="544">
                  <c:v>31.254609517992332</c:v>
                </c:pt>
                <c:pt idx="545">
                  <c:v>31.254609517992332</c:v>
                </c:pt>
                <c:pt idx="546">
                  <c:v>31.254609517992332</c:v>
                </c:pt>
                <c:pt idx="547">
                  <c:v>31.254609517992332</c:v>
                </c:pt>
                <c:pt idx="548">
                  <c:v>31.254609517992332</c:v>
                </c:pt>
                <c:pt idx="549">
                  <c:v>31.254609517992332</c:v>
                </c:pt>
                <c:pt idx="550">
                  <c:v>31.254609517992332</c:v>
                </c:pt>
                <c:pt idx="551">
                  <c:v>31.254609517992332</c:v>
                </c:pt>
                <c:pt idx="552">
                  <c:v>31.254609517992332</c:v>
                </c:pt>
                <c:pt idx="553">
                  <c:v>31.254609517992332</c:v>
                </c:pt>
                <c:pt idx="554">
                  <c:v>31.254609517992332</c:v>
                </c:pt>
                <c:pt idx="555">
                  <c:v>31.254609517992332</c:v>
                </c:pt>
                <c:pt idx="556">
                  <c:v>31.254609517992332</c:v>
                </c:pt>
                <c:pt idx="557">
                  <c:v>31.254609517992332</c:v>
                </c:pt>
                <c:pt idx="558">
                  <c:v>31.254609517992332</c:v>
                </c:pt>
                <c:pt idx="559">
                  <c:v>31.254609517992332</c:v>
                </c:pt>
                <c:pt idx="560">
                  <c:v>31.254609517992332</c:v>
                </c:pt>
                <c:pt idx="561">
                  <c:v>31.254609517992332</c:v>
                </c:pt>
                <c:pt idx="562">
                  <c:v>31.254609517992332</c:v>
                </c:pt>
                <c:pt idx="563">
                  <c:v>31.254609517992332</c:v>
                </c:pt>
                <c:pt idx="564">
                  <c:v>31.254609517992332</c:v>
                </c:pt>
                <c:pt idx="565">
                  <c:v>31.254609517992332</c:v>
                </c:pt>
                <c:pt idx="566">
                  <c:v>31.254609517992332</c:v>
                </c:pt>
                <c:pt idx="567">
                  <c:v>31.254609517992332</c:v>
                </c:pt>
                <c:pt idx="568">
                  <c:v>31.254609517992332</c:v>
                </c:pt>
                <c:pt idx="569">
                  <c:v>31.254609517992332</c:v>
                </c:pt>
                <c:pt idx="570">
                  <c:v>31.254609517992332</c:v>
                </c:pt>
                <c:pt idx="571">
                  <c:v>31.254609517992332</c:v>
                </c:pt>
                <c:pt idx="572">
                  <c:v>31.254609517992332</c:v>
                </c:pt>
                <c:pt idx="573">
                  <c:v>31.254609517992332</c:v>
                </c:pt>
                <c:pt idx="574">
                  <c:v>31.254609517992332</c:v>
                </c:pt>
                <c:pt idx="575">
                  <c:v>31.254609517992332</c:v>
                </c:pt>
                <c:pt idx="576">
                  <c:v>31.254609517992332</c:v>
                </c:pt>
                <c:pt idx="577">
                  <c:v>31.254609517992332</c:v>
                </c:pt>
                <c:pt idx="578">
                  <c:v>31.254609517992332</c:v>
                </c:pt>
                <c:pt idx="579">
                  <c:v>31.254609517992332</c:v>
                </c:pt>
                <c:pt idx="580">
                  <c:v>31.254609517992332</c:v>
                </c:pt>
                <c:pt idx="581">
                  <c:v>31.254609517992332</c:v>
                </c:pt>
                <c:pt idx="582">
                  <c:v>31.254609517992332</c:v>
                </c:pt>
                <c:pt idx="583">
                  <c:v>31.254609517992332</c:v>
                </c:pt>
                <c:pt idx="584">
                  <c:v>31.254609517992332</c:v>
                </c:pt>
                <c:pt idx="585">
                  <c:v>31.254609517992332</c:v>
                </c:pt>
                <c:pt idx="586">
                  <c:v>31.254609517992332</c:v>
                </c:pt>
                <c:pt idx="587">
                  <c:v>31.254609517992332</c:v>
                </c:pt>
                <c:pt idx="588">
                  <c:v>31.254609517992332</c:v>
                </c:pt>
                <c:pt idx="589">
                  <c:v>31.254609517992332</c:v>
                </c:pt>
                <c:pt idx="590">
                  <c:v>31.254609517992332</c:v>
                </c:pt>
                <c:pt idx="591">
                  <c:v>31.254609517992332</c:v>
                </c:pt>
                <c:pt idx="592">
                  <c:v>31.254609517992332</c:v>
                </c:pt>
                <c:pt idx="593">
                  <c:v>31.254609517992332</c:v>
                </c:pt>
                <c:pt idx="594">
                  <c:v>31.254609517992332</c:v>
                </c:pt>
                <c:pt idx="595">
                  <c:v>31.254609517992332</c:v>
                </c:pt>
                <c:pt idx="596">
                  <c:v>31.254609517992332</c:v>
                </c:pt>
                <c:pt idx="597">
                  <c:v>31.254609517992332</c:v>
                </c:pt>
                <c:pt idx="598">
                  <c:v>31.254609517992332</c:v>
                </c:pt>
                <c:pt idx="599">
                  <c:v>31.254609517992332</c:v>
                </c:pt>
                <c:pt idx="600">
                  <c:v>31.254609517992332</c:v>
                </c:pt>
                <c:pt idx="601">
                  <c:v>31.254609517992332</c:v>
                </c:pt>
                <c:pt idx="602">
                  <c:v>31.254609517992332</c:v>
                </c:pt>
                <c:pt idx="603">
                  <c:v>31.254609517992332</c:v>
                </c:pt>
                <c:pt idx="604">
                  <c:v>31.254609517992332</c:v>
                </c:pt>
                <c:pt idx="605">
                  <c:v>31.254609517992332</c:v>
                </c:pt>
                <c:pt idx="606">
                  <c:v>31.254609517992332</c:v>
                </c:pt>
                <c:pt idx="607">
                  <c:v>31.254609517992332</c:v>
                </c:pt>
                <c:pt idx="608">
                  <c:v>31.254609517992332</c:v>
                </c:pt>
                <c:pt idx="609">
                  <c:v>31.254609517992332</c:v>
                </c:pt>
                <c:pt idx="610">
                  <c:v>31.254609517992332</c:v>
                </c:pt>
                <c:pt idx="611">
                  <c:v>31.254609517992332</c:v>
                </c:pt>
                <c:pt idx="612">
                  <c:v>31.254609517992332</c:v>
                </c:pt>
                <c:pt idx="613">
                  <c:v>31.254609517992332</c:v>
                </c:pt>
                <c:pt idx="614">
                  <c:v>31.254609517992332</c:v>
                </c:pt>
                <c:pt idx="615">
                  <c:v>31.254609517992332</c:v>
                </c:pt>
                <c:pt idx="616">
                  <c:v>31.254609517992332</c:v>
                </c:pt>
                <c:pt idx="617">
                  <c:v>31.254609517992332</c:v>
                </c:pt>
                <c:pt idx="618">
                  <c:v>31.254609517992332</c:v>
                </c:pt>
                <c:pt idx="619">
                  <c:v>31.254609517992332</c:v>
                </c:pt>
                <c:pt idx="620">
                  <c:v>31.254609517992332</c:v>
                </c:pt>
                <c:pt idx="621">
                  <c:v>31.254609517992332</c:v>
                </c:pt>
                <c:pt idx="622">
                  <c:v>31.254609517992332</c:v>
                </c:pt>
                <c:pt idx="623">
                  <c:v>31.254609517992332</c:v>
                </c:pt>
                <c:pt idx="624">
                  <c:v>31.254609517992332</c:v>
                </c:pt>
                <c:pt idx="625">
                  <c:v>31.254609517992332</c:v>
                </c:pt>
                <c:pt idx="626">
                  <c:v>31.254609517992332</c:v>
                </c:pt>
                <c:pt idx="627">
                  <c:v>31.254609517992332</c:v>
                </c:pt>
                <c:pt idx="628">
                  <c:v>31.254609517992332</c:v>
                </c:pt>
                <c:pt idx="629">
                  <c:v>31.254609517992332</c:v>
                </c:pt>
                <c:pt idx="630">
                  <c:v>31.254609517992332</c:v>
                </c:pt>
                <c:pt idx="631">
                  <c:v>31.254609517992332</c:v>
                </c:pt>
                <c:pt idx="632">
                  <c:v>31.254609517992332</c:v>
                </c:pt>
                <c:pt idx="633">
                  <c:v>31.254609517992332</c:v>
                </c:pt>
                <c:pt idx="634">
                  <c:v>31.254609517992332</c:v>
                </c:pt>
                <c:pt idx="635">
                  <c:v>31.254609517992332</c:v>
                </c:pt>
                <c:pt idx="636">
                  <c:v>31.254609517992332</c:v>
                </c:pt>
                <c:pt idx="637">
                  <c:v>31.254609517992332</c:v>
                </c:pt>
                <c:pt idx="638">
                  <c:v>31.254609517992332</c:v>
                </c:pt>
                <c:pt idx="639">
                  <c:v>31.254609517992332</c:v>
                </c:pt>
                <c:pt idx="640">
                  <c:v>31.254609517992332</c:v>
                </c:pt>
                <c:pt idx="641">
                  <c:v>31.254609517992332</c:v>
                </c:pt>
                <c:pt idx="642">
                  <c:v>31.254609517992332</c:v>
                </c:pt>
                <c:pt idx="643">
                  <c:v>31.254609517992332</c:v>
                </c:pt>
                <c:pt idx="644">
                  <c:v>31.254609517992332</c:v>
                </c:pt>
                <c:pt idx="645">
                  <c:v>31.254609517992332</c:v>
                </c:pt>
                <c:pt idx="646">
                  <c:v>31.254609517992332</c:v>
                </c:pt>
                <c:pt idx="647">
                  <c:v>31.254609517992332</c:v>
                </c:pt>
                <c:pt idx="648">
                  <c:v>31.254609517992332</c:v>
                </c:pt>
                <c:pt idx="649">
                  <c:v>31.254609517992332</c:v>
                </c:pt>
                <c:pt idx="650">
                  <c:v>31.254609517992332</c:v>
                </c:pt>
                <c:pt idx="651">
                  <c:v>31.254609517992332</c:v>
                </c:pt>
                <c:pt idx="652">
                  <c:v>31.254609517992332</c:v>
                </c:pt>
                <c:pt idx="653">
                  <c:v>31.254609517992332</c:v>
                </c:pt>
                <c:pt idx="654">
                  <c:v>31.254609517992332</c:v>
                </c:pt>
                <c:pt idx="655">
                  <c:v>31.254609517992332</c:v>
                </c:pt>
                <c:pt idx="656">
                  <c:v>31.254609517992332</c:v>
                </c:pt>
                <c:pt idx="657">
                  <c:v>31.254609517992332</c:v>
                </c:pt>
                <c:pt idx="658">
                  <c:v>31.254609517992332</c:v>
                </c:pt>
                <c:pt idx="659">
                  <c:v>31.254609517992332</c:v>
                </c:pt>
                <c:pt idx="660">
                  <c:v>31.254609517992332</c:v>
                </c:pt>
                <c:pt idx="661">
                  <c:v>31.254609517992332</c:v>
                </c:pt>
                <c:pt idx="662">
                  <c:v>31.254609517992332</c:v>
                </c:pt>
                <c:pt idx="663">
                  <c:v>31.254609517992332</c:v>
                </c:pt>
                <c:pt idx="664">
                  <c:v>31.254609517992332</c:v>
                </c:pt>
                <c:pt idx="665">
                  <c:v>31.254609517992332</c:v>
                </c:pt>
                <c:pt idx="666">
                  <c:v>31.254609517992332</c:v>
                </c:pt>
                <c:pt idx="667">
                  <c:v>31.254609517992332</c:v>
                </c:pt>
                <c:pt idx="668">
                  <c:v>31.254609517992332</c:v>
                </c:pt>
                <c:pt idx="669">
                  <c:v>31.254609517992332</c:v>
                </c:pt>
                <c:pt idx="670">
                  <c:v>31.254609517992332</c:v>
                </c:pt>
                <c:pt idx="671">
                  <c:v>31.254609517992332</c:v>
                </c:pt>
                <c:pt idx="672">
                  <c:v>31.254609517992332</c:v>
                </c:pt>
                <c:pt idx="673">
                  <c:v>31.254609517992332</c:v>
                </c:pt>
                <c:pt idx="674">
                  <c:v>31.254609517992332</c:v>
                </c:pt>
                <c:pt idx="675">
                  <c:v>31.254609517992332</c:v>
                </c:pt>
                <c:pt idx="676">
                  <c:v>31.254609517992332</c:v>
                </c:pt>
                <c:pt idx="677">
                  <c:v>31.254609517992332</c:v>
                </c:pt>
                <c:pt idx="678">
                  <c:v>31.254609517992332</c:v>
                </c:pt>
                <c:pt idx="679">
                  <c:v>31.254609517992332</c:v>
                </c:pt>
                <c:pt idx="680">
                  <c:v>31.254609517992332</c:v>
                </c:pt>
                <c:pt idx="681">
                  <c:v>31.254609517992332</c:v>
                </c:pt>
                <c:pt idx="682">
                  <c:v>31.254609517992332</c:v>
                </c:pt>
                <c:pt idx="683">
                  <c:v>31.254609517992332</c:v>
                </c:pt>
                <c:pt idx="684">
                  <c:v>31.254609517992332</c:v>
                </c:pt>
                <c:pt idx="685">
                  <c:v>31.254609517992332</c:v>
                </c:pt>
                <c:pt idx="686">
                  <c:v>31.254609517992332</c:v>
                </c:pt>
                <c:pt idx="687">
                  <c:v>31.254609517992332</c:v>
                </c:pt>
                <c:pt idx="688">
                  <c:v>31.254609517992332</c:v>
                </c:pt>
                <c:pt idx="689">
                  <c:v>31.254609517992332</c:v>
                </c:pt>
                <c:pt idx="690">
                  <c:v>31.254609517992332</c:v>
                </c:pt>
                <c:pt idx="691">
                  <c:v>31.254609517992332</c:v>
                </c:pt>
                <c:pt idx="692">
                  <c:v>31.254609517992332</c:v>
                </c:pt>
                <c:pt idx="693">
                  <c:v>31.254609517992332</c:v>
                </c:pt>
                <c:pt idx="694">
                  <c:v>31.254609517992332</c:v>
                </c:pt>
                <c:pt idx="695">
                  <c:v>31.254609517992332</c:v>
                </c:pt>
                <c:pt idx="696">
                  <c:v>31.254609517992332</c:v>
                </c:pt>
                <c:pt idx="697">
                  <c:v>31.254609517992332</c:v>
                </c:pt>
                <c:pt idx="698">
                  <c:v>31.254609517992332</c:v>
                </c:pt>
                <c:pt idx="699">
                  <c:v>31.254609517992332</c:v>
                </c:pt>
                <c:pt idx="700">
                  <c:v>31.254609517992332</c:v>
                </c:pt>
                <c:pt idx="701">
                  <c:v>31.254609517992332</c:v>
                </c:pt>
                <c:pt idx="702">
                  <c:v>31.254609517992332</c:v>
                </c:pt>
                <c:pt idx="703">
                  <c:v>31.254609517992332</c:v>
                </c:pt>
                <c:pt idx="704">
                  <c:v>31.254609517992332</c:v>
                </c:pt>
                <c:pt idx="705">
                  <c:v>31.254609517992332</c:v>
                </c:pt>
                <c:pt idx="706">
                  <c:v>31.254609517992332</c:v>
                </c:pt>
                <c:pt idx="707">
                  <c:v>31.254609517992332</c:v>
                </c:pt>
                <c:pt idx="708">
                  <c:v>31.254609517992332</c:v>
                </c:pt>
                <c:pt idx="709">
                  <c:v>31.254609517992332</c:v>
                </c:pt>
                <c:pt idx="710">
                  <c:v>31.254609517992332</c:v>
                </c:pt>
                <c:pt idx="711">
                  <c:v>31.254609517992332</c:v>
                </c:pt>
                <c:pt idx="712">
                  <c:v>31.254609517992332</c:v>
                </c:pt>
                <c:pt idx="713">
                  <c:v>31.254609517992332</c:v>
                </c:pt>
                <c:pt idx="714">
                  <c:v>31.254609517992332</c:v>
                </c:pt>
                <c:pt idx="715">
                  <c:v>31.254609517992332</c:v>
                </c:pt>
                <c:pt idx="716">
                  <c:v>31.254609517992332</c:v>
                </c:pt>
                <c:pt idx="717">
                  <c:v>31.254609517992332</c:v>
                </c:pt>
                <c:pt idx="718">
                  <c:v>31.254609517992332</c:v>
                </c:pt>
                <c:pt idx="719">
                  <c:v>31.254609517992332</c:v>
                </c:pt>
                <c:pt idx="720">
                  <c:v>31.254609517992332</c:v>
                </c:pt>
                <c:pt idx="721">
                  <c:v>31.254609517992332</c:v>
                </c:pt>
                <c:pt idx="722">
                  <c:v>31.254609517992332</c:v>
                </c:pt>
                <c:pt idx="723">
                  <c:v>31.254609517992332</c:v>
                </c:pt>
                <c:pt idx="724">
                  <c:v>31.254609517992332</c:v>
                </c:pt>
                <c:pt idx="725">
                  <c:v>31.254609517992332</c:v>
                </c:pt>
                <c:pt idx="726">
                  <c:v>31.254609517992332</c:v>
                </c:pt>
                <c:pt idx="727">
                  <c:v>31.254609517992332</c:v>
                </c:pt>
                <c:pt idx="728">
                  <c:v>31.254609517992332</c:v>
                </c:pt>
                <c:pt idx="729">
                  <c:v>31.254609517992332</c:v>
                </c:pt>
                <c:pt idx="730">
                  <c:v>31.254609517992332</c:v>
                </c:pt>
                <c:pt idx="731">
                  <c:v>31.254609517992332</c:v>
                </c:pt>
                <c:pt idx="732">
                  <c:v>31.254609517992332</c:v>
                </c:pt>
                <c:pt idx="733">
                  <c:v>31.254609517992332</c:v>
                </c:pt>
                <c:pt idx="734">
                  <c:v>31.254609517992332</c:v>
                </c:pt>
                <c:pt idx="735">
                  <c:v>31.254609517992332</c:v>
                </c:pt>
                <c:pt idx="736">
                  <c:v>31.254609517992332</c:v>
                </c:pt>
                <c:pt idx="737">
                  <c:v>31.254609517992332</c:v>
                </c:pt>
                <c:pt idx="738">
                  <c:v>31.254609517992332</c:v>
                </c:pt>
                <c:pt idx="739">
                  <c:v>31.254609517992332</c:v>
                </c:pt>
                <c:pt idx="740">
                  <c:v>31.254609517992332</c:v>
                </c:pt>
                <c:pt idx="741">
                  <c:v>31.254609517992332</c:v>
                </c:pt>
                <c:pt idx="742">
                  <c:v>31.254609517992332</c:v>
                </c:pt>
                <c:pt idx="743">
                  <c:v>31.254609517992332</c:v>
                </c:pt>
                <c:pt idx="744">
                  <c:v>31.254609517992332</c:v>
                </c:pt>
                <c:pt idx="745">
                  <c:v>31.254609517992332</c:v>
                </c:pt>
                <c:pt idx="746">
                  <c:v>31.254609517992332</c:v>
                </c:pt>
                <c:pt idx="747">
                  <c:v>31.254609517992332</c:v>
                </c:pt>
                <c:pt idx="748">
                  <c:v>31.254609517992332</c:v>
                </c:pt>
                <c:pt idx="749">
                  <c:v>31.254609517992332</c:v>
                </c:pt>
                <c:pt idx="750">
                  <c:v>31.254609517992332</c:v>
                </c:pt>
                <c:pt idx="751">
                  <c:v>31.254609517992332</c:v>
                </c:pt>
                <c:pt idx="752">
                  <c:v>31.254609517992332</c:v>
                </c:pt>
                <c:pt idx="753">
                  <c:v>31.254609517992332</c:v>
                </c:pt>
                <c:pt idx="754">
                  <c:v>31.254609517992332</c:v>
                </c:pt>
                <c:pt idx="755">
                  <c:v>31.254609517992332</c:v>
                </c:pt>
                <c:pt idx="756">
                  <c:v>31.254609517992332</c:v>
                </c:pt>
                <c:pt idx="757">
                  <c:v>31.254609517992332</c:v>
                </c:pt>
                <c:pt idx="758">
                  <c:v>31.254609517992332</c:v>
                </c:pt>
                <c:pt idx="759">
                  <c:v>31.254609517992332</c:v>
                </c:pt>
                <c:pt idx="760">
                  <c:v>31.254609517992332</c:v>
                </c:pt>
                <c:pt idx="761">
                  <c:v>31.254609517992332</c:v>
                </c:pt>
                <c:pt idx="762">
                  <c:v>31.254609517992332</c:v>
                </c:pt>
                <c:pt idx="763">
                  <c:v>31.254609517992332</c:v>
                </c:pt>
                <c:pt idx="764">
                  <c:v>31.254609517992332</c:v>
                </c:pt>
                <c:pt idx="765">
                  <c:v>31.254609517992332</c:v>
                </c:pt>
                <c:pt idx="766">
                  <c:v>31.254609517992332</c:v>
                </c:pt>
                <c:pt idx="767">
                  <c:v>31.254609517992332</c:v>
                </c:pt>
                <c:pt idx="768">
                  <c:v>31.254609517992332</c:v>
                </c:pt>
                <c:pt idx="769">
                  <c:v>31.254609517992332</c:v>
                </c:pt>
                <c:pt idx="770">
                  <c:v>31.254609517992332</c:v>
                </c:pt>
                <c:pt idx="771">
                  <c:v>31.254609517992332</c:v>
                </c:pt>
                <c:pt idx="772">
                  <c:v>31.254609517992332</c:v>
                </c:pt>
                <c:pt idx="773">
                  <c:v>31.254609517992332</c:v>
                </c:pt>
                <c:pt idx="774">
                  <c:v>31.254609517992332</c:v>
                </c:pt>
                <c:pt idx="775">
                  <c:v>31.254609517992332</c:v>
                </c:pt>
                <c:pt idx="776">
                  <c:v>31.254609517992332</c:v>
                </c:pt>
                <c:pt idx="777">
                  <c:v>31.254609517992332</c:v>
                </c:pt>
                <c:pt idx="778">
                  <c:v>31.254609517992332</c:v>
                </c:pt>
                <c:pt idx="779">
                  <c:v>31.254609517992332</c:v>
                </c:pt>
                <c:pt idx="780">
                  <c:v>31.254609517992332</c:v>
                </c:pt>
                <c:pt idx="781">
                  <c:v>31.254609517992332</c:v>
                </c:pt>
                <c:pt idx="782">
                  <c:v>31.254609517992332</c:v>
                </c:pt>
                <c:pt idx="783">
                  <c:v>31.254609517992332</c:v>
                </c:pt>
                <c:pt idx="784">
                  <c:v>31.254609517992332</c:v>
                </c:pt>
                <c:pt idx="785">
                  <c:v>31.254609517992332</c:v>
                </c:pt>
                <c:pt idx="786">
                  <c:v>31.254609517992332</c:v>
                </c:pt>
                <c:pt idx="787">
                  <c:v>31.254609517992332</c:v>
                </c:pt>
                <c:pt idx="788">
                  <c:v>31.254609517992332</c:v>
                </c:pt>
                <c:pt idx="789">
                  <c:v>31.254609517992332</c:v>
                </c:pt>
                <c:pt idx="790">
                  <c:v>31.254609517992332</c:v>
                </c:pt>
                <c:pt idx="791">
                  <c:v>31.254609517992332</c:v>
                </c:pt>
                <c:pt idx="792">
                  <c:v>31.254609517992332</c:v>
                </c:pt>
                <c:pt idx="793">
                  <c:v>31.254609517992332</c:v>
                </c:pt>
                <c:pt idx="794">
                  <c:v>31.254609517992332</c:v>
                </c:pt>
                <c:pt idx="795">
                  <c:v>31.254609517992332</c:v>
                </c:pt>
                <c:pt idx="796">
                  <c:v>31.254609517992332</c:v>
                </c:pt>
                <c:pt idx="797">
                  <c:v>31.254609517992332</c:v>
                </c:pt>
                <c:pt idx="798">
                  <c:v>31.254609517992332</c:v>
                </c:pt>
                <c:pt idx="799">
                  <c:v>31.254609517992332</c:v>
                </c:pt>
                <c:pt idx="800">
                  <c:v>31.254609517992332</c:v>
                </c:pt>
                <c:pt idx="801">
                  <c:v>31.254609517992332</c:v>
                </c:pt>
                <c:pt idx="802">
                  <c:v>31.254609517992332</c:v>
                </c:pt>
                <c:pt idx="803">
                  <c:v>31.254609517992332</c:v>
                </c:pt>
                <c:pt idx="804">
                  <c:v>31.254609517992332</c:v>
                </c:pt>
                <c:pt idx="805">
                  <c:v>31.254609517992332</c:v>
                </c:pt>
                <c:pt idx="806">
                  <c:v>31.254609517992332</c:v>
                </c:pt>
                <c:pt idx="807">
                  <c:v>31.254609517992332</c:v>
                </c:pt>
                <c:pt idx="808">
                  <c:v>31.254609517992332</c:v>
                </c:pt>
                <c:pt idx="809">
                  <c:v>31.254609517992332</c:v>
                </c:pt>
                <c:pt idx="810">
                  <c:v>31.254609517992332</c:v>
                </c:pt>
                <c:pt idx="811">
                  <c:v>31.254609517992332</c:v>
                </c:pt>
                <c:pt idx="812">
                  <c:v>31.254609517992332</c:v>
                </c:pt>
                <c:pt idx="813">
                  <c:v>31.254609517992332</c:v>
                </c:pt>
                <c:pt idx="814">
                  <c:v>31.254609517992332</c:v>
                </c:pt>
                <c:pt idx="815">
                  <c:v>31.254609517992332</c:v>
                </c:pt>
                <c:pt idx="816">
                  <c:v>31.254609517992332</c:v>
                </c:pt>
                <c:pt idx="817">
                  <c:v>31.254609517992332</c:v>
                </c:pt>
                <c:pt idx="818">
                  <c:v>31.254609517992332</c:v>
                </c:pt>
                <c:pt idx="819">
                  <c:v>31.254609517992332</c:v>
                </c:pt>
                <c:pt idx="820">
                  <c:v>31.254609517992332</c:v>
                </c:pt>
                <c:pt idx="821">
                  <c:v>31.254609517992332</c:v>
                </c:pt>
                <c:pt idx="822">
                  <c:v>31.254609517992332</c:v>
                </c:pt>
                <c:pt idx="823">
                  <c:v>31.254609517992332</c:v>
                </c:pt>
                <c:pt idx="824">
                  <c:v>31.254609517992332</c:v>
                </c:pt>
                <c:pt idx="825">
                  <c:v>31.254609517992332</c:v>
                </c:pt>
                <c:pt idx="826">
                  <c:v>31.254609517992332</c:v>
                </c:pt>
                <c:pt idx="827">
                  <c:v>31.254609517992332</c:v>
                </c:pt>
                <c:pt idx="828">
                  <c:v>31.254609517992332</c:v>
                </c:pt>
                <c:pt idx="829">
                  <c:v>31.254609517992332</c:v>
                </c:pt>
                <c:pt idx="830">
                  <c:v>31.254609517992332</c:v>
                </c:pt>
                <c:pt idx="831">
                  <c:v>31.254609517992332</c:v>
                </c:pt>
                <c:pt idx="832">
                  <c:v>31.254609517992332</c:v>
                </c:pt>
                <c:pt idx="833">
                  <c:v>31.254609517992332</c:v>
                </c:pt>
                <c:pt idx="834">
                  <c:v>31.254609517992332</c:v>
                </c:pt>
                <c:pt idx="835">
                  <c:v>31.254609517992332</c:v>
                </c:pt>
                <c:pt idx="836">
                  <c:v>31.254609517992332</c:v>
                </c:pt>
                <c:pt idx="837">
                  <c:v>31.254609517992332</c:v>
                </c:pt>
                <c:pt idx="838">
                  <c:v>31.254609517992332</c:v>
                </c:pt>
                <c:pt idx="839">
                  <c:v>31.254609517992332</c:v>
                </c:pt>
                <c:pt idx="840">
                  <c:v>31.254609517992332</c:v>
                </c:pt>
                <c:pt idx="841">
                  <c:v>31.254609517992332</c:v>
                </c:pt>
                <c:pt idx="842">
                  <c:v>31.254609517992332</c:v>
                </c:pt>
                <c:pt idx="843">
                  <c:v>31.254609517992332</c:v>
                </c:pt>
                <c:pt idx="844">
                  <c:v>31.254609517992332</c:v>
                </c:pt>
                <c:pt idx="845">
                  <c:v>31.254609517992332</c:v>
                </c:pt>
                <c:pt idx="846">
                  <c:v>31.254609517992332</c:v>
                </c:pt>
                <c:pt idx="847">
                  <c:v>31.254609517992332</c:v>
                </c:pt>
                <c:pt idx="848">
                  <c:v>31.254609517992332</c:v>
                </c:pt>
                <c:pt idx="849">
                  <c:v>31.254609517992332</c:v>
                </c:pt>
                <c:pt idx="850">
                  <c:v>31.254609517992332</c:v>
                </c:pt>
                <c:pt idx="851">
                  <c:v>31.254609517992332</c:v>
                </c:pt>
                <c:pt idx="852">
                  <c:v>31.254609517992332</c:v>
                </c:pt>
                <c:pt idx="853">
                  <c:v>31.254609517992332</c:v>
                </c:pt>
                <c:pt idx="854">
                  <c:v>31.254609517992332</c:v>
                </c:pt>
                <c:pt idx="855">
                  <c:v>31.254609517992332</c:v>
                </c:pt>
                <c:pt idx="856">
                  <c:v>31.254609517992332</c:v>
                </c:pt>
                <c:pt idx="857">
                  <c:v>31.254609517992332</c:v>
                </c:pt>
                <c:pt idx="858">
                  <c:v>31.254609517992332</c:v>
                </c:pt>
                <c:pt idx="859">
                  <c:v>31.254609517992332</c:v>
                </c:pt>
                <c:pt idx="860">
                  <c:v>31.254609517992332</c:v>
                </c:pt>
                <c:pt idx="861">
                  <c:v>31.254609517992332</c:v>
                </c:pt>
                <c:pt idx="862">
                  <c:v>31.254609517992332</c:v>
                </c:pt>
                <c:pt idx="863">
                  <c:v>31.254609517992332</c:v>
                </c:pt>
                <c:pt idx="864">
                  <c:v>31.254609517992332</c:v>
                </c:pt>
                <c:pt idx="865">
                  <c:v>31.254609517992332</c:v>
                </c:pt>
                <c:pt idx="866">
                  <c:v>31.254609517992332</c:v>
                </c:pt>
                <c:pt idx="867">
                  <c:v>31.254609517992332</c:v>
                </c:pt>
                <c:pt idx="868">
                  <c:v>31.254609517992332</c:v>
                </c:pt>
                <c:pt idx="869">
                  <c:v>31.254609517992332</c:v>
                </c:pt>
                <c:pt idx="870">
                  <c:v>31.254609517992332</c:v>
                </c:pt>
                <c:pt idx="871">
                  <c:v>31.254609517992332</c:v>
                </c:pt>
                <c:pt idx="872">
                  <c:v>31.254609517992332</c:v>
                </c:pt>
                <c:pt idx="873">
                  <c:v>31.254609517992332</c:v>
                </c:pt>
                <c:pt idx="874">
                  <c:v>31.254609517992332</c:v>
                </c:pt>
                <c:pt idx="875">
                  <c:v>31.254609517992332</c:v>
                </c:pt>
                <c:pt idx="876">
                  <c:v>31.254609517992332</c:v>
                </c:pt>
                <c:pt idx="877">
                  <c:v>31.254609517992332</c:v>
                </c:pt>
                <c:pt idx="878">
                  <c:v>31.254609517992332</c:v>
                </c:pt>
                <c:pt idx="879">
                  <c:v>31.254609517992332</c:v>
                </c:pt>
                <c:pt idx="880">
                  <c:v>31.254609517992332</c:v>
                </c:pt>
                <c:pt idx="881">
                  <c:v>31.254609517992332</c:v>
                </c:pt>
                <c:pt idx="882">
                  <c:v>31.254609517992332</c:v>
                </c:pt>
                <c:pt idx="883">
                  <c:v>31.254609517992332</c:v>
                </c:pt>
                <c:pt idx="884">
                  <c:v>31.254609517992332</c:v>
                </c:pt>
                <c:pt idx="885">
                  <c:v>31.254609517992332</c:v>
                </c:pt>
                <c:pt idx="886">
                  <c:v>31.254609517992332</c:v>
                </c:pt>
                <c:pt idx="887">
                  <c:v>31.254609517992332</c:v>
                </c:pt>
                <c:pt idx="888">
                  <c:v>31.254609517992332</c:v>
                </c:pt>
                <c:pt idx="889">
                  <c:v>31.254609517992332</c:v>
                </c:pt>
                <c:pt idx="890">
                  <c:v>31.254609517992332</c:v>
                </c:pt>
                <c:pt idx="891">
                  <c:v>31.254609517992332</c:v>
                </c:pt>
                <c:pt idx="892">
                  <c:v>31.254609517992332</c:v>
                </c:pt>
                <c:pt idx="893">
                  <c:v>31.254609517992332</c:v>
                </c:pt>
                <c:pt idx="894">
                  <c:v>31.254609517992332</c:v>
                </c:pt>
                <c:pt idx="895">
                  <c:v>31.254609517992332</c:v>
                </c:pt>
                <c:pt idx="896">
                  <c:v>31.254609517992332</c:v>
                </c:pt>
                <c:pt idx="897">
                  <c:v>31.254609517992332</c:v>
                </c:pt>
                <c:pt idx="898">
                  <c:v>31.254609517992332</c:v>
                </c:pt>
                <c:pt idx="899">
                  <c:v>31.254609517992332</c:v>
                </c:pt>
                <c:pt idx="900">
                  <c:v>31.254609517992332</c:v>
                </c:pt>
                <c:pt idx="901">
                  <c:v>31.254609517992332</c:v>
                </c:pt>
                <c:pt idx="902">
                  <c:v>31.254609517992332</c:v>
                </c:pt>
                <c:pt idx="903">
                  <c:v>31.254609517992332</c:v>
                </c:pt>
                <c:pt idx="904">
                  <c:v>31.254609517992332</c:v>
                </c:pt>
                <c:pt idx="905">
                  <c:v>31.254609517992332</c:v>
                </c:pt>
                <c:pt idx="906">
                  <c:v>31.254609517992332</c:v>
                </c:pt>
                <c:pt idx="907">
                  <c:v>31.254609517992332</c:v>
                </c:pt>
                <c:pt idx="908">
                  <c:v>31.254609517992332</c:v>
                </c:pt>
                <c:pt idx="909">
                  <c:v>31.254609517992332</c:v>
                </c:pt>
                <c:pt idx="910">
                  <c:v>31.254609517992332</c:v>
                </c:pt>
                <c:pt idx="911">
                  <c:v>31.254609517992332</c:v>
                </c:pt>
                <c:pt idx="912">
                  <c:v>31.254609517992332</c:v>
                </c:pt>
                <c:pt idx="913">
                  <c:v>31.254609517992332</c:v>
                </c:pt>
                <c:pt idx="914">
                  <c:v>31.254609517992332</c:v>
                </c:pt>
                <c:pt idx="915">
                  <c:v>31.254609517992332</c:v>
                </c:pt>
                <c:pt idx="916">
                  <c:v>31.254609517992332</c:v>
                </c:pt>
                <c:pt idx="917">
                  <c:v>31.254609517992332</c:v>
                </c:pt>
                <c:pt idx="918">
                  <c:v>31.254609517992332</c:v>
                </c:pt>
                <c:pt idx="919">
                  <c:v>31.254609517992332</c:v>
                </c:pt>
                <c:pt idx="920">
                  <c:v>31.254609517992332</c:v>
                </c:pt>
                <c:pt idx="921">
                  <c:v>31.254609517992332</c:v>
                </c:pt>
                <c:pt idx="922">
                  <c:v>31.254609517992332</c:v>
                </c:pt>
                <c:pt idx="923">
                  <c:v>31.254609517992332</c:v>
                </c:pt>
                <c:pt idx="924">
                  <c:v>31.254609517992332</c:v>
                </c:pt>
                <c:pt idx="925">
                  <c:v>31.254609517992332</c:v>
                </c:pt>
                <c:pt idx="926">
                  <c:v>31.254609517992332</c:v>
                </c:pt>
                <c:pt idx="927">
                  <c:v>31.254609517992332</c:v>
                </c:pt>
                <c:pt idx="928">
                  <c:v>31.254609517992332</c:v>
                </c:pt>
                <c:pt idx="929">
                  <c:v>31.254609517992332</c:v>
                </c:pt>
                <c:pt idx="930">
                  <c:v>31.254609517992332</c:v>
                </c:pt>
                <c:pt idx="931">
                  <c:v>31.254609517992332</c:v>
                </c:pt>
                <c:pt idx="932">
                  <c:v>31.254609517992332</c:v>
                </c:pt>
                <c:pt idx="933">
                  <c:v>31.254609517992332</c:v>
                </c:pt>
                <c:pt idx="934">
                  <c:v>31.254609517992332</c:v>
                </c:pt>
                <c:pt idx="935">
                  <c:v>31.254609517992332</c:v>
                </c:pt>
                <c:pt idx="936">
                  <c:v>31.254609517992332</c:v>
                </c:pt>
                <c:pt idx="937">
                  <c:v>31.254609517992332</c:v>
                </c:pt>
                <c:pt idx="938">
                  <c:v>31.254609517992332</c:v>
                </c:pt>
                <c:pt idx="939">
                  <c:v>31.254609517992332</c:v>
                </c:pt>
                <c:pt idx="940">
                  <c:v>31.254609517992332</c:v>
                </c:pt>
                <c:pt idx="941">
                  <c:v>31.254609517992332</c:v>
                </c:pt>
                <c:pt idx="942">
                  <c:v>31.254609517992332</c:v>
                </c:pt>
                <c:pt idx="943">
                  <c:v>31.254609517992332</c:v>
                </c:pt>
                <c:pt idx="944">
                  <c:v>31.254609517992332</c:v>
                </c:pt>
                <c:pt idx="945">
                  <c:v>31.254609517992332</c:v>
                </c:pt>
                <c:pt idx="946">
                  <c:v>31.254609517992332</c:v>
                </c:pt>
                <c:pt idx="947">
                  <c:v>31.254609517992332</c:v>
                </c:pt>
                <c:pt idx="948">
                  <c:v>31.254609517992332</c:v>
                </c:pt>
                <c:pt idx="949">
                  <c:v>31.254609517992332</c:v>
                </c:pt>
                <c:pt idx="950">
                  <c:v>31.254609517992332</c:v>
                </c:pt>
                <c:pt idx="951">
                  <c:v>31.254609517992332</c:v>
                </c:pt>
                <c:pt idx="952">
                  <c:v>31.254609517992332</c:v>
                </c:pt>
                <c:pt idx="953">
                  <c:v>31.254609517992332</c:v>
                </c:pt>
                <c:pt idx="954">
                  <c:v>31.254609517992332</c:v>
                </c:pt>
                <c:pt idx="955">
                  <c:v>31.254609517992332</c:v>
                </c:pt>
                <c:pt idx="956">
                  <c:v>31.254609517992332</c:v>
                </c:pt>
                <c:pt idx="957">
                  <c:v>31.254609517992332</c:v>
                </c:pt>
                <c:pt idx="958">
                  <c:v>31.254609517992332</c:v>
                </c:pt>
                <c:pt idx="959">
                  <c:v>31.254609517992332</c:v>
                </c:pt>
                <c:pt idx="960">
                  <c:v>31.254609517992332</c:v>
                </c:pt>
                <c:pt idx="961">
                  <c:v>31.254609517992332</c:v>
                </c:pt>
                <c:pt idx="962">
                  <c:v>31.254609517992332</c:v>
                </c:pt>
                <c:pt idx="963">
                  <c:v>31.254609517992332</c:v>
                </c:pt>
                <c:pt idx="964">
                  <c:v>31.254609517992332</c:v>
                </c:pt>
                <c:pt idx="965">
                  <c:v>31.254609517992332</c:v>
                </c:pt>
                <c:pt idx="966">
                  <c:v>31.254609517992332</c:v>
                </c:pt>
                <c:pt idx="967">
                  <c:v>31.254609517992332</c:v>
                </c:pt>
                <c:pt idx="968">
                  <c:v>31.254609517992332</c:v>
                </c:pt>
                <c:pt idx="969">
                  <c:v>31.254609517992332</c:v>
                </c:pt>
                <c:pt idx="970">
                  <c:v>31.254609517992332</c:v>
                </c:pt>
                <c:pt idx="971">
                  <c:v>31.254609517992332</c:v>
                </c:pt>
                <c:pt idx="972">
                  <c:v>31.254609517992332</c:v>
                </c:pt>
                <c:pt idx="973">
                  <c:v>31.254609517992332</c:v>
                </c:pt>
                <c:pt idx="974">
                  <c:v>31.254609517992332</c:v>
                </c:pt>
                <c:pt idx="975">
                  <c:v>31.254609517992332</c:v>
                </c:pt>
                <c:pt idx="976">
                  <c:v>31.254609517992332</c:v>
                </c:pt>
                <c:pt idx="977">
                  <c:v>31.254609517992332</c:v>
                </c:pt>
                <c:pt idx="978">
                  <c:v>31.254609517992332</c:v>
                </c:pt>
                <c:pt idx="979">
                  <c:v>31.254609517992332</c:v>
                </c:pt>
                <c:pt idx="980">
                  <c:v>31.254609517992332</c:v>
                </c:pt>
                <c:pt idx="981">
                  <c:v>31.254609517992332</c:v>
                </c:pt>
                <c:pt idx="982">
                  <c:v>31.254609517992332</c:v>
                </c:pt>
                <c:pt idx="983">
                  <c:v>31.254609517992332</c:v>
                </c:pt>
                <c:pt idx="984">
                  <c:v>31.254609517992332</c:v>
                </c:pt>
                <c:pt idx="985">
                  <c:v>31.254609517992332</c:v>
                </c:pt>
                <c:pt idx="986">
                  <c:v>31.254609517992332</c:v>
                </c:pt>
                <c:pt idx="987">
                  <c:v>31.254609517992332</c:v>
                </c:pt>
                <c:pt idx="988">
                  <c:v>31.254609517992332</c:v>
                </c:pt>
                <c:pt idx="989">
                  <c:v>31.254609517992332</c:v>
                </c:pt>
                <c:pt idx="990">
                  <c:v>31.254609517992332</c:v>
                </c:pt>
                <c:pt idx="991">
                  <c:v>31.254609517992332</c:v>
                </c:pt>
                <c:pt idx="992">
                  <c:v>31.254609517992332</c:v>
                </c:pt>
                <c:pt idx="993">
                  <c:v>31.254609517992332</c:v>
                </c:pt>
                <c:pt idx="994">
                  <c:v>31.254609517992332</c:v>
                </c:pt>
                <c:pt idx="995">
                  <c:v>31.254609517992332</c:v>
                </c:pt>
                <c:pt idx="996">
                  <c:v>31.254609517992332</c:v>
                </c:pt>
                <c:pt idx="997">
                  <c:v>31.254609517992332</c:v>
                </c:pt>
                <c:pt idx="998">
                  <c:v>31.254609517992332</c:v>
                </c:pt>
                <c:pt idx="999">
                  <c:v>31.254609517992332</c:v>
                </c:pt>
                <c:pt idx="1000">
                  <c:v>31.254609517992332</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Calculs!$W$4:$W$1004</c:f>
              <c:numCache>
                <c:formatCode>0.00</c:formatCode>
                <c:ptCount val="1001"/>
                <c:pt idx="0">
                  <c:v>55.604614932705779</c:v>
                </c:pt>
                <c:pt idx="1">
                  <c:v>55.488155125771819</c:v>
                </c:pt>
                <c:pt idx="2">
                  <c:v>55.478174043850615</c:v>
                </c:pt>
                <c:pt idx="3">
                  <c:v>55.499472046838783</c:v>
                </c:pt>
                <c:pt idx="4">
                  <c:v>55.510495338485804</c:v>
                </c:pt>
                <c:pt idx="5">
                  <c:v>55.517602296336825</c:v>
                </c:pt>
                <c:pt idx="6">
                  <c:v>55.527141147244222</c:v>
                </c:pt>
                <c:pt idx="7">
                  <c:v>55.539107323104908</c:v>
                </c:pt>
                <c:pt idx="8">
                  <c:v>55.553496436341433</c:v>
                </c:pt>
                <c:pt idx="9">
                  <c:v>55.570304278295282</c:v>
                </c:pt>
                <c:pt idx="10">
                  <c:v>55.589526817633967</c:v>
                </c:pt>
                <c:pt idx="11">
                  <c:v>55.611160198771515</c:v>
                </c:pt>
                <c:pt idx="12">
                  <c:v>55.635200740302018</c:v>
                </c:pt>
                <c:pt idx="13">
                  <c:v>55.660083920193529</c:v>
                </c:pt>
                <c:pt idx="14">
                  <c:v>55.685139305401407</c:v>
                </c:pt>
                <c:pt idx="15">
                  <c:v>55.710366649654809</c:v>
                </c:pt>
                <c:pt idx="16">
                  <c:v>55.735765707662154</c:v>
                </c:pt>
                <c:pt idx="17">
                  <c:v>55.76133623510384</c:v>
                </c:pt>
                <c:pt idx="18">
                  <c:v>55.787077988625079</c:v>
                </c:pt>
                <c:pt idx="19">
                  <c:v>55.812990725828868</c:v>
                </c:pt>
                <c:pt idx="20">
                  <c:v>55.839074205268766</c:v>
                </c:pt>
                <c:pt idx="21">
                  <c:v>55.8653281864419</c:v>
                </c:pt>
                <c:pt idx="22">
                  <c:v>55.891752429782002</c:v>
                </c:pt>
                <c:pt idx="23">
                  <c:v>55.918346696652272</c:v>
                </c:pt>
                <c:pt idx="24">
                  <c:v>55.945110749338589</c:v>
                </c:pt>
                <c:pt idx="25">
                  <c:v>55.972044351042463</c:v>
                </c:pt>
                <c:pt idx="26">
                  <c:v>55.999147265874356</c:v>
                </c:pt>
                <c:pt idx="27">
                  <c:v>56.026419258846609</c:v>
                </c:pt>
                <c:pt idx="28">
                  <c:v>56.053860095866831</c:v>
                </c:pt>
                <c:pt idx="29">
                  <c:v>56.081309011250994</c:v>
                </c:pt>
                <c:pt idx="30">
                  <c:v>56.10812363923781</c:v>
                </c:pt>
                <c:pt idx="31">
                  <c:v>56.134304866216446</c:v>
                </c:pt>
                <c:pt idx="32">
                  <c:v>56.159853589989986</c:v>
                </c:pt>
                <c:pt idx="33">
                  <c:v>56.184770719665579</c:v>
                </c:pt>
                <c:pt idx="34">
                  <c:v>56.209057175545446</c:v>
                </c:pt>
                <c:pt idx="35">
                  <c:v>56.232713889017738</c:v>
                </c:pt>
                <c:pt idx="36">
                  <c:v>56.255741802448348</c:v>
                </c:pt>
                <c:pt idx="37">
                  <c:v>56.278141869072883</c:v>
                </c:pt>
                <c:pt idx="38">
                  <c:v>56.299915052889283</c:v>
                </c:pt>
                <c:pt idx="39">
                  <c:v>56.321062328550752</c:v>
                </c:pt>
                <c:pt idx="40">
                  <c:v>56.341584681259221</c:v>
                </c:pt>
                <c:pt idx="41">
                  <c:v>56.361483106659243</c:v>
                </c:pt>
                <c:pt idx="42">
                  <c:v>56.380758610732535</c:v>
                </c:pt>
                <c:pt idx="43">
                  <c:v>56.399412209692677</c:v>
                </c:pt>
                <c:pt idx="44">
                  <c:v>56.417444929880453</c:v>
                </c:pt>
                <c:pt idx="45">
                  <c:v>56.434857807659753</c:v>
                </c:pt>
                <c:pt idx="46">
                  <c:v>56.451651889313965</c:v>
                </c:pt>
                <c:pt idx="47">
                  <c:v>56.467828230942452</c:v>
                </c:pt>
                <c:pt idx="48">
                  <c:v>56.483387898358032</c:v>
                </c:pt>
                <c:pt idx="49">
                  <c:v>56.498331966984765</c:v>
                </c:pt>
                <c:pt idx="50">
                  <c:v>56.512661521756002</c:v>
                </c:pt>
                <c:pt idx="51">
                  <c:v>56.526377657013278</c:v>
                </c:pt>
                <c:pt idx="52">
                  <c:v>56.539204326602444</c:v>
                </c:pt>
                <c:pt idx="53">
                  <c:v>56.550865948161146</c:v>
                </c:pt>
                <c:pt idx="54">
                  <c:v>56.561364686103786</c:v>
                </c:pt>
                <c:pt idx="55">
                  <c:v>56.570702740403128</c:v>
                </c:pt>
                <c:pt idx="56">
                  <c:v>56.578882346228269</c:v>
                </c:pt>
                <c:pt idx="57">
                  <c:v>56.585905773584038</c:v>
                </c:pt>
                <c:pt idx="58">
                  <c:v>56.591775326951861</c:v>
                </c:pt>
                <c:pt idx="59">
                  <c:v>56.596493344932789</c:v>
                </c:pt>
                <c:pt idx="60">
                  <c:v>56.600062199891703</c:v>
                </c:pt>
                <c:pt idx="61">
                  <c:v>56.602484297603219</c:v>
                </c:pt>
                <c:pt idx="62">
                  <c:v>56.603762076899599</c:v>
                </c:pt>
                <c:pt idx="63">
                  <c:v>56.60389800932014</c:v>
                </c:pt>
                <c:pt idx="64">
                  <c:v>56.60289459876229</c:v>
                </c:pt>
                <c:pt idx="65">
                  <c:v>56.600754381134514</c:v>
                </c:pt>
                <c:pt idx="66">
                  <c:v>56.597479924011147</c:v>
                </c:pt>
                <c:pt idx="67">
                  <c:v>56.593073826288588</c:v>
                </c:pt>
                <c:pt idx="68">
                  <c:v>56.587538717843671</c:v>
                </c:pt>
                <c:pt idx="69">
                  <c:v>56.580877259193642</c:v>
                </c:pt>
                <c:pt idx="70">
                  <c:v>56.563979037839694</c:v>
                </c:pt>
                <c:pt idx="71">
                  <c:v>56.53296694841984</c:v>
                </c:pt>
                <c:pt idx="72">
                  <c:v>56.487884747634567</c:v>
                </c:pt>
                <c:pt idx="73">
                  <c:v>56.42878178110611</c:v>
                </c:pt>
                <c:pt idx="74">
                  <c:v>56.35571292627052</c:v>
                </c:pt>
                <c:pt idx="75">
                  <c:v>56.26873853484728</c:v>
                </c:pt>
                <c:pt idx="76">
                  <c:v>56.167924374933904</c:v>
                </c:pt>
                <c:pt idx="77">
                  <c:v>56.053341572773014</c:v>
                </c:pt>
                <c:pt idx="78">
                  <c:v>55.925066554238427</c:v>
                </c:pt>
                <c:pt idx="79">
                  <c:v>55.783180986085547</c:v>
                </c:pt>
                <c:pt idx="80">
                  <c:v>55.633808827531695</c:v>
                </c:pt>
                <c:pt idx="81">
                  <c:v>55.478507099339431</c:v>
                </c:pt>
                <c:pt idx="82">
                  <c:v>55.317316665941711</c:v>
                </c:pt>
                <c:pt idx="83">
                  <c:v>55.150279309368912</c:v>
                </c:pt>
                <c:pt idx="84">
                  <c:v>54.977437718250762</c:v>
                </c:pt>
                <c:pt idx="85">
                  <c:v>54.798835476899121</c:v>
                </c:pt>
                <c:pt idx="86">
                  <c:v>54.614145021992407</c:v>
                </c:pt>
                <c:pt idx="87">
                  <c:v>54.422548129321449</c:v>
                </c:pt>
                <c:pt idx="88">
                  <c:v>54.225632713727414</c:v>
                </c:pt>
                <c:pt idx="89">
                  <c:v>54.029558568140587</c:v>
                </c:pt>
                <c:pt idx="90">
                  <c:v>53.834320987311344</c:v>
                </c:pt>
                <c:pt idx="91">
                  <c:v>53.639915299252884</c:v>
                </c:pt>
                <c:pt idx="92">
                  <c:v>53.446336864959065</c:v>
                </c:pt>
                <c:pt idx="93">
                  <c:v>53.253581078124768</c:v>
                </c:pt>
                <c:pt idx="94">
                  <c:v>53.061643364869305</c:v>
                </c:pt>
                <c:pt idx="95">
                  <c:v>52.870519183462285</c:v>
                </c:pt>
                <c:pt idx="96">
                  <c:v>52.680204024052458</c:v>
                </c:pt>
                <c:pt idx="97">
                  <c:v>52.490693408398997</c:v>
                </c:pt>
                <c:pt idx="98">
                  <c:v>52.301982889605675</c:v>
                </c:pt>
                <c:pt idx="99">
                  <c:v>52.114068051857245</c:v>
                </c:pt>
                <c:pt idx="100">
                  <c:v>51.926944510158961</c:v>
                </c:pt>
                <c:pt idx="101">
                  <c:v>51.740607910078261</c:v>
                </c:pt>
                <c:pt idx="102">
                  <c:v>51.555053927489006</c:v>
                </c:pt>
                <c:pt idx="103">
                  <c:v>51.370278268318351</c:v>
                </c:pt>
                <c:pt idx="104">
                  <c:v>51.186276668296131</c:v>
                </c:pt>
                <c:pt idx="105">
                  <c:v>51.003044892706363</c:v>
                </c:pt>
                <c:pt idx="106">
                  <c:v>50.820578736141599</c:v>
                </c:pt>
                <c:pt idx="107">
                  <c:v>50.63887402225938</c:v>
                </c:pt>
                <c:pt idx="108">
                  <c:v>50.457926603541168</c:v>
                </c:pt>
                <c:pt idx="109">
                  <c:v>50.277732361053545</c:v>
                </c:pt>
                <c:pt idx="110">
                  <c:v>50.098287204211729</c:v>
                </c:pt>
                <c:pt idx="111">
                  <c:v>49.919587070545504</c:v>
                </c:pt>
                <c:pt idx="112">
                  <c:v>49.741627925467206</c:v>
                </c:pt>
                <c:pt idx="113">
                  <c:v>49.564405762042178</c:v>
                </c:pt>
                <c:pt idx="114">
                  <c:v>49.38791660076118</c:v>
                </c:pt>
                <c:pt idx="115">
                  <c:v>49.212156489315234</c:v>
                </c:pt>
                <c:pt idx="116">
                  <c:v>49.037121502372344</c:v>
                </c:pt>
                <c:pt idx="117">
                  <c:v>48.862807741356718</c:v>
                </c:pt>
                <c:pt idx="118">
                  <c:v>48.689211334229761</c:v>
                </c:pt>
                <c:pt idx="119">
                  <c:v>48.516328435273344</c:v>
                </c:pt>
                <c:pt idx="120">
                  <c:v>48.344155224875209</c:v>
                </c:pt>
                <c:pt idx="121">
                  <c:v>48.172687909316139</c:v>
                </c:pt>
                <c:pt idx="122">
                  <c:v>48.001922720559477</c:v>
                </c:pt>
                <c:pt idx="123">
                  <c:v>47.831855916042436</c:v>
                </c:pt>
                <c:pt idx="124">
                  <c:v>47.662483778469472</c:v>
                </c:pt>
                <c:pt idx="125">
                  <c:v>47.493802615607514</c:v>
                </c:pt>
                <c:pt idx="126">
                  <c:v>47.32580876008344</c:v>
                </c:pt>
                <c:pt idx="127">
                  <c:v>47.158498569182946</c:v>
                </c:pt>
                <c:pt idx="128">
                  <c:v>46.991868424651877</c:v>
                </c:pt>
                <c:pt idx="129">
                  <c:v>46.82591473249893</c:v>
                </c:pt>
                <c:pt idx="130">
                  <c:v>46.660633922800706</c:v>
                </c:pt>
                <c:pt idx="131">
                  <c:v>46.496022449508118</c:v>
                </c:pt>
                <c:pt idx="132">
                  <c:v>46.332076790254931</c:v>
                </c:pt>
                <c:pt idx="133">
                  <c:v>46.168793446168053</c:v>
                </c:pt>
                <c:pt idx="134">
                  <c:v>46.006168941679476</c:v>
                </c:pt>
                <c:pt idx="135">
                  <c:v>45.844199824340009</c:v>
                </c:pt>
                <c:pt idx="136">
                  <c:v>45.682882664634946</c:v>
                </c:pt>
                <c:pt idx="137">
                  <c:v>45.522214055801179</c:v>
                </c:pt>
                <c:pt idx="138">
                  <c:v>45.362190613646177</c:v>
                </c:pt>
                <c:pt idx="139">
                  <c:v>45.202808976368651</c:v>
                </c:pt>
                <c:pt idx="140">
                  <c:v>45.044065804380736</c:v>
                </c:pt>
                <c:pt idx="141">
                  <c:v>44.885957780132038</c:v>
                </c:pt>
                <c:pt idx="142">
                  <c:v>44.728481607935123</c:v>
                </c:pt>
                <c:pt idx="143">
                  <c:v>44.571634013792817</c:v>
                </c:pt>
                <c:pt idx="144">
                  <c:v>44.415411745226777</c:v>
                </c:pt>
                <c:pt idx="145">
                  <c:v>44.259811571108067</c:v>
                </c:pt>
                <c:pt idx="146">
                  <c:v>44.104830281488951</c:v>
                </c:pt>
                <c:pt idx="147">
                  <c:v>43.95046468743643</c:v>
                </c:pt>
                <c:pt idx="148">
                  <c:v>43.796711620867157</c:v>
                </c:pt>
                <c:pt idx="149">
                  <c:v>43.643567934384045</c:v>
                </c:pt>
                <c:pt idx="150">
                  <c:v>43.491030501114238</c:v>
                </c:pt>
                <c:pt idx="151">
                  <c:v>43.339096214548526</c:v>
                </c:pt>
                <c:pt idx="152">
                  <c:v>43.187761988382526</c:v>
                </c:pt>
                <c:pt idx="153">
                  <c:v>43.037024756358839</c:v>
                </c:pt>
                <c:pt idx="154">
                  <c:v>42.886881472110979</c:v>
                </c:pt>
                <c:pt idx="155">
                  <c:v>42.737329109008861</c:v>
                </c:pt>
                <c:pt idx="156">
                  <c:v>42.588364660005048</c:v>
                </c:pt>
                <c:pt idx="157">
                  <c:v>42.439985137483276</c:v>
                </c:pt>
                <c:pt idx="158">
                  <c:v>42.292187573107597</c:v>
                </c:pt>
                <c:pt idx="159">
                  <c:v>42.144969017673361</c:v>
                </c:pt>
                <c:pt idx="160">
                  <c:v>41.998326540959226</c:v>
                </c:pt>
                <c:pt idx="161">
                  <c:v>41.852257231580822</c:v>
                </c:pt>
                <c:pt idx="162">
                  <c:v>41.706758196845364</c:v>
                </c:pt>
                <c:pt idx="163">
                  <c:v>41.561826562608026</c:v>
                </c:pt>
                <c:pt idx="164">
                  <c:v>41.417459473129213</c:v>
                </c:pt>
                <c:pt idx="165">
                  <c:v>41.273654090933221</c:v>
                </c:pt>
                <c:pt idx="166">
                  <c:v>41.130407596668377</c:v>
                </c:pt>
                <c:pt idx="167">
                  <c:v>40.987717188968055</c:v>
                </c:pt>
                <c:pt idx="168">
                  <c:v>40.845580084313291</c:v>
                </c:pt>
                <c:pt idx="169">
                  <c:v>40.703993516896524</c:v>
                </c:pt>
                <c:pt idx="170">
                  <c:v>40.562954738486312</c:v>
                </c:pt>
                <c:pt idx="171">
                  <c:v>40.422461018293639</c:v>
                </c:pt>
                <c:pt idx="172">
                  <c:v>40.28250964283913</c:v>
                </c:pt>
                <c:pt idx="173">
                  <c:v>40.143097915821606</c:v>
                </c:pt>
                <c:pt idx="174">
                  <c:v>40.00422315798766</c:v>
                </c:pt>
                <c:pt idx="175">
                  <c:v>39.865882707002505</c:v>
                </c:pt>
                <c:pt idx="176">
                  <c:v>39.728073917322043</c:v>
                </c:pt>
                <c:pt idx="177">
                  <c:v>39.590794160065819</c:v>
                </c:pt>
                <c:pt idx="178">
                  <c:v>39.454040822891223</c:v>
                </c:pt>
                <c:pt idx="179">
                  <c:v>39.317811309868929</c:v>
                </c:pt>
                <c:pt idx="180">
                  <c:v>39.182103041359305</c:v>
                </c:pt>
                <c:pt idx="181">
                  <c:v>39.046913453889857</c:v>
                </c:pt>
                <c:pt idx="182">
                  <c:v>38.912240000033805</c:v>
                </c:pt>
                <c:pt idx="183">
                  <c:v>38.778080148289817</c:v>
                </c:pt>
                <c:pt idx="184">
                  <c:v>38.644431382962679</c:v>
                </c:pt>
                <c:pt idx="185">
                  <c:v>38.511291204045087</c:v>
                </c:pt>
                <c:pt idx="186">
                  <c:v>38.378657127100368</c:v>
                </c:pt>
                <c:pt idx="187">
                  <c:v>38.246526683146286</c:v>
                </c:pt>
                <c:pt idx="188">
                  <c:v>38.114897418540025</c:v>
                </c:pt>
                <c:pt idx="189">
                  <c:v>37.983766894863869</c:v>
                </c:pt>
                <c:pt idx="190">
                  <c:v>37.853132688812018</c:v>
                </c:pt>
                <c:pt idx="191">
                  <c:v>37.722992392078488</c:v>
                </c:pt>
                <c:pt idx="192">
                  <c:v>37.593343611245878</c:v>
                </c:pt>
                <c:pt idx="193">
                  <c:v>37.464183967675019</c:v>
                </c:pt>
                <c:pt idx="194">
                  <c:v>37.335511097395816</c:v>
                </c:pt>
                <c:pt idx="195">
                  <c:v>37.207322650998819</c:v>
                </c:pt>
                <c:pt idx="196">
                  <c:v>37.079616293527792</c:v>
                </c:pt>
                <c:pt idx="197">
                  <c:v>36.952389704373267</c:v>
                </c:pt>
                <c:pt idx="198">
                  <c:v>36.825640577166944</c:v>
                </c:pt>
                <c:pt idx="199">
                  <c:v>36.699366619677043</c:v>
                </c:pt>
                <c:pt idx="200">
                  <c:v>36.573565553704526</c:v>
                </c:pt>
                <c:pt idx="201">
                  <c:v>35.331094602969479</c:v>
                </c:pt>
                <c:pt idx="202">
                  <c:v>34.134398384941221</c:v>
                </c:pt>
                <c:pt idx="203">
                  <c:v>32.981343586376674</c:v>
                </c:pt>
                <c:pt idx="204">
                  <c:v>31.869922724553923</c:v>
                </c:pt>
                <c:pt idx="205">
                  <c:v>30.798245345859893</c:v>
                </c:pt>
                <c:pt idx="206">
                  <c:v>29.764529937965133</c:v>
                </c:pt>
                <c:pt idx="207">
                  <c:v>28.767096490072738</c:v>
                </c:pt>
                <c:pt idx="208">
                  <c:v>27.804359642433706</c:v>
                </c:pt>
                <c:pt idx="209">
                  <c:v>26.874822372271009</c:v>
                </c:pt>
                <c:pt idx="210">
                  <c:v>25.9770701685426</c:v>
                </c:pt>
                <c:pt idx="211">
                  <c:v>25.109765652678337</c:v>
                </c:pt>
                <c:pt idx="212">
                  <c:v>24.271643606618657</c:v>
                </c:pt>
                <c:pt idx="213">
                  <c:v>23.461506373224275</c:v>
                </c:pt>
                <c:pt idx="214">
                  <c:v>22.678219597468548</c:v>
                </c:pt>
                <c:pt idx="215">
                  <c:v>21.920708279814704</c:v>
                </c:pt>
                <c:pt idx="216">
                  <c:v>21.187953115858491</c:v>
                </c:pt>
                <c:pt idx="217">
                  <c:v>20.478987098719013</c:v>
                </c:pt>
                <c:pt idx="218">
                  <c:v>19.792892362817778</c:v>
                </c:pt>
                <c:pt idx="219">
                  <c:v>19.12879724962416</c:v>
                </c:pt>
                <c:pt idx="220">
                  <c:v>18.485873577691493</c:v>
                </c:pt>
                <c:pt idx="221">
                  <c:v>17.863334100879321</c:v>
                </c:pt>
                <c:pt idx="222">
                  <c:v>17.260430140075922</c:v>
                </c:pt>
                <c:pt idx="223">
                  <c:v>16.676449375015704</c:v>
                </c:pt>
                <c:pt idx="224">
                  <c:v>16.110713783943272</c:v>
                </c:pt>
                <c:pt idx="225">
                  <c:v>15.562577719923093</c:v>
                </c:pt>
                <c:pt idx="226">
                  <c:v>15.031426113542659</c:v>
                </c:pt>
                <c:pt idx="227">
                  <c:v>14.516672792616378</c:v>
                </c:pt>
                <c:pt idx="228">
                  <c:v>14.017758910278232</c:v>
                </c:pt>
                <c:pt idx="229">
                  <c:v>13.534151473559946</c:v>
                </c:pt>
                <c:pt idx="230">
                  <c:v>13.065341965195747</c:v>
                </c:pt>
                <c:pt idx="231">
                  <c:v>12.610845051981544</c:v>
                </c:pt>
                <c:pt idx="232">
                  <c:v>12.170197373550373</c:v>
                </c:pt>
                <c:pt idx="233">
                  <c:v>11.742956405912832</c:v>
                </c:pt>
                <c:pt idx="234">
                  <c:v>11.328699394555688</c:v>
                </c:pt>
                <c:pt idx="235">
                  <c:v>10.927022352297358</c:v>
                </c:pt>
                <c:pt idx="236">
                  <c:v>10.537539117469761</c:v>
                </c:pt>
                <c:pt idx="237">
                  <c:v>10.159880468335095</c:v>
                </c:pt>
                <c:pt idx="238">
                  <c:v>9.7936932899563143</c:v>
                </c:pt>
                <c:pt idx="239">
                  <c:v>9.4386397900244319</c:v>
                </c:pt>
                <c:pt idx="240">
                  <c:v>9.09439676040612</c:v>
                </c:pt>
                <c:pt idx="241">
                  <c:v>8.7606548814141085</c:v>
                </c:pt>
                <c:pt idx="242">
                  <c:v>8.4371180660222045</c:v>
                </c:pt>
                <c:pt idx="243">
                  <c:v>8.1235028414478663</c:v>
                </c:pt>
                <c:pt idx="244">
                  <c:v>7.8195377657105585</c:v>
                </c:pt>
                <c:pt idx="245">
                  <c:v>7.5249628769440431</c:v>
                </c:pt>
                <c:pt idx="246">
                  <c:v>7.2395291733971687</c:v>
                </c:pt>
                <c:pt idx="247">
                  <c:v>6.9629981222017348</c:v>
                </c:pt>
                <c:pt idx="248">
                  <c:v>6.6951411951182989</c:v>
                </c:pt>
                <c:pt idx="249">
                  <c:v>6.4357394295928678</c:v>
                </c:pt>
                <c:pt idx="250">
                  <c:v>6.1845830135696076</c:v>
                </c:pt>
                <c:pt idx="251">
                  <c:v>5.9414708926079571</c:v>
                </c:pt>
                <c:pt idx="252">
                  <c:v>5.706210397947757</c:v>
                </c:pt>
                <c:pt idx="253">
                  <c:v>5.4786168942534834</c:v>
                </c:pt>
                <c:pt idx="254">
                  <c:v>5.2585134458490321</c:v>
                </c:pt>
                <c:pt idx="255">
                  <c:v>5.0457305003286335</c:v>
                </c:pt>
                <c:pt idx="256">
                  <c:v>4.8401055884970656</c:v>
                </c:pt>
                <c:pt idx="257">
                  <c:v>4.6414830396546565</c:v>
                </c:pt>
                <c:pt idx="258">
                  <c:v>4.4497137112992515</c:v>
                </c:pt>
                <c:pt idx="259">
                  <c:v>4.2646547323691362</c:v>
                </c:pt>
                <c:pt idx="260">
                  <c:v>4.0861692591978933</c:v>
                </c:pt>
                <c:pt idx="261">
                  <c:v>3.9141262433946942</c:v>
                </c:pt>
                <c:pt idx="262">
                  <c:v>3.7484002109017411</c:v>
                </c:pt>
                <c:pt idx="263">
                  <c:v>3.5888710515146118</c:v>
                </c:pt>
                <c:pt idx="264">
                  <c:v>3.435423818181472</c:v>
                </c:pt>
                <c:pt idx="265">
                  <c:v>3.2879485354233267</c:v>
                </c:pt>
                <c:pt idx="266">
                  <c:v>3.1463400162401851</c:v>
                </c:pt>
                <c:pt idx="267">
                  <c:v>3.0104976868869544</c:v>
                </c:pt>
                <c:pt idx="268">
                  <c:v>2.8803254189185039</c:v>
                </c:pt>
                <c:pt idx="269">
                  <c:v>2.7557313679155664</c:v>
                </c:pt>
                <c:pt idx="270">
                  <c:v>2.6366278183121126</c:v>
                </c:pt>
                <c:pt idx="271">
                  <c:v>2.5229310337510302</c:v>
                </c:pt>
                <c:pt idx="272">
                  <c:v>2.4145611123980864</c:v>
                </c:pt>
                <c:pt idx="273">
                  <c:v>2.3114418466451605</c:v>
                </c:pt>
                <c:pt idx="274">
                  <c:v>2.2135005866325832</c:v>
                </c:pt>
                <c:pt idx="275">
                  <c:v>2.1206681070179023</c:v>
                </c:pt>
                <c:pt idx="276">
                  <c:v>2.0328784764152008</c:v>
                </c:pt>
                <c:pt idx="277">
                  <c:v>1.9500689289261186</c:v>
                </c:pt>
                <c:pt idx="278">
                  <c:v>1.8721797371821665</c:v>
                </c:pt>
                <c:pt idx="279">
                  <c:v>1.7991540863191924</c:v>
                </c:pt>
                <c:pt idx="280">
                  <c:v>1.7309379483105354</c:v>
                </c:pt>
                <c:pt idx="281">
                  <c:v>1.667479956097611</c:v>
                </c:pt>
                <c:pt idx="282">
                  <c:v>1.6087312769772859</c:v>
                </c:pt>
                <c:pt idx="283">
                  <c:v>1.554645484736966</c:v>
                </c:pt>
                <c:pt idx="284">
                  <c:v>1.5051784300729043</c:v>
                </c:pt>
                <c:pt idx="285">
                  <c:v>1.4602881088871349</c:v>
                </c:pt>
                <c:pt idx="286">
                  <c:v>1.4199345281352402</c:v>
                </c:pt>
                <c:pt idx="287">
                  <c:v>1.3840795689920309</c:v>
                </c:pt>
                <c:pt idx="288">
                  <c:v>1.3526868472150841</c:v>
                </c:pt>
                <c:pt idx="289">
                  <c:v>1.325721570715847</c:v>
                </c:pt>
                <c:pt idx="290">
                  <c:v>1.3031503944917895</c:v>
                </c:pt>
                <c:pt idx="291">
                  <c:v>1.2849412732265657</c:v>
                </c:pt>
                <c:pt idx="292">
                  <c:v>1.2710633120222334</c:v>
                </c:pt>
                <c:pt idx="293">
                  <c:v>1.2614866158809219</c:v>
                </c:pt>
                <c:pt idx="294">
                  <c:v>1.2561821386947558</c:v>
                </c:pt>
                <c:pt idx="295">
                  <c:v>1.2551215326237635</c:v>
                </c:pt>
                <c:pt idx="296">
                  <c:v>1.2582769988343792</c:v>
                </c:pt>
                <c:pt idx="297">
                  <c:v>1.2656211406294933</c:v>
                </c:pt>
                <c:pt idx="298">
                  <c:v>1.2771268200209325</c:v>
                </c:pt>
                <c:pt idx="299">
                  <c:v>1.2927670187753526</c:v>
                </c:pt>
                <c:pt idx="300">
                  <c:v>1.3125147049064509</c:v>
                </c:pt>
                <c:pt idx="301">
                  <c:v>1.3363427054943831</c:v>
                </c:pt>
                <c:pt idx="302">
                  <c:v>1.3642235865939289</c:v>
                </c:pt>
                <c:pt idx="303">
                  <c:v>1.396129540854111</c:v>
                </c:pt>
                <c:pt idx="304">
                  <c:v>1.4320322833223353</c:v>
                </c:pt>
                <c:pt idx="305">
                  <c:v>1.4719029557539569</c:v>
                </c:pt>
                <c:pt idx="306">
                  <c:v>1.5157120396009294</c:v>
                </c:pt>
                <c:pt idx="307">
                  <c:v>1.5634292777168992</c:v>
                </c:pt>
                <c:pt idx="308">
                  <c:v>1.6150236046950806</c:v>
                </c:pt>
                <c:pt idx="309">
                  <c:v>1.6704630856522313</c:v>
                </c:pt>
                <c:pt idx="310">
                  <c:v>1.7297148631881407</c:v>
                </c:pt>
                <c:pt idx="311">
                  <c:v>1.7927451121850291</c:v>
                </c:pt>
                <c:pt idx="312">
                  <c:v>1.8595190020641119</c:v>
                </c:pt>
                <c:pt idx="313">
                  <c:v>1.9300006660853279</c:v>
                </c:pt>
                <c:pt idx="314">
                  <c:v>2.0041531772588401</c:v>
                </c:pt>
                <c:pt idx="315">
                  <c:v>2.0819385304309193</c:v>
                </c:pt>
                <c:pt idx="316">
                  <c:v>2.1633176301099777</c:v>
                </c:pt>
                <c:pt idx="317">
                  <c:v>2.248250283608753</c:v>
                </c:pt>
                <c:pt idx="318">
                  <c:v>2.3366951990939246</c:v>
                </c:pt>
                <c:pt idx="319">
                  <c:v>2.4286099881533292</c:v>
                </c:pt>
                <c:pt idx="320">
                  <c:v>2.5239511725119779</c:v>
                </c:pt>
                <c:pt idx="321">
                  <c:v>2.6226741945501897</c:v>
                </c:pt>
                <c:pt idx="322">
                  <c:v>2.7247334312996911</c:v>
                </c:pt>
                <c:pt idx="323">
                  <c:v>2.8300822116156139</c:v>
                </c:pt>
                <c:pt idx="324">
                  <c:v>2.9386728362437147</c:v>
                </c:pt>
                <c:pt idx="325">
                  <c:v>3.0504566005224967</c:v>
                </c:pt>
                <c:pt idx="326">
                  <c:v>3.1653838194789921</c:v>
                </c:pt>
                <c:pt idx="327">
                  <c:v>3.2834038550947073</c:v>
                </c:pt>
                <c:pt idx="328">
                  <c:v>3.4044651455346502</c:v>
                </c:pt>
                <c:pt idx="329">
                  <c:v>3.5285152361474119</c:v>
                </c:pt>
                <c:pt idx="330">
                  <c:v>3.6555008120579608</c:v>
                </c:pt>
                <c:pt idx="331">
                  <c:v>3.7853677321874222</c:v>
                </c:pt>
                <c:pt idx="332">
                  <c:v>3.9180610645454212</c:v>
                </c:pt>
                <c:pt idx="333">
                  <c:v>4.0535251226509024</c:v>
                </c:pt>
                <c:pt idx="334">
                  <c:v>4.1917035029467566</c:v>
                </c:pt>
                <c:pt idx="335">
                  <c:v>4.3325391230820562</c:v>
                </c:pt>
                <c:pt idx="336">
                  <c:v>4.4759742609434188</c:v>
                </c:pt>
                <c:pt idx="337">
                  <c:v>4.6219505943241099</c:v>
                </c:pt>
                <c:pt idx="338">
                  <c:v>4.7704092411258969</c:v>
                </c:pt>
                <c:pt idx="339">
                  <c:v>4.9212907999945328</c:v>
                </c:pt>
                <c:pt idx="340">
                  <c:v>5.0745353912952025</c:v>
                </c:pt>
                <c:pt idx="341">
                  <c:v>5.2300826983392339</c:v>
                </c:pt>
                <c:pt idx="342">
                  <c:v>5.3878720087779621</c:v>
                </c:pt>
                <c:pt idx="343">
                  <c:v>5.5478422560840386</c:v>
                </c:pt>
                <c:pt idx="344">
                  <c:v>5.7099320610443618</c:v>
                </c:pt>
                <c:pt idx="345">
                  <c:v>5.8740797731927454</c:v>
                </c:pt>
                <c:pt idx="346">
                  <c:v>6.0402235121138377</c:v>
                </c:pt>
                <c:pt idx="347">
                  <c:v>6.2083012085533769</c:v>
                </c:pt>
                <c:pt idx="348">
                  <c:v>6.378250645272904</c:v>
                </c:pt>
                <c:pt idx="349">
                  <c:v>6.5500094975903203</c:v>
                </c:pt>
                <c:pt idx="350">
                  <c:v>6.7235153735504767</c:v>
                </c:pt>
                <c:pt idx="351">
                  <c:v>6.8987058536729711</c:v>
                </c:pt>
                <c:pt idx="352">
                  <c:v>7.0755185302270398</c:v>
                </c:pt>
                <c:pt idx="353">
                  <c:v>7.2538910459860615</c:v>
                </c:pt>
                <c:pt idx="354">
                  <c:v>7.433761132416886</c:v>
                </c:pt>
                <c:pt idx="355">
                  <c:v>7.6150666472617257</c:v>
                </c:pt>
                <c:pt idx="356">
                  <c:v>7.7977456114727435</c:v>
                </c:pt>
                <c:pt idx="357">
                  <c:v>7.9817362454619891</c:v>
                </c:pt>
                <c:pt idx="358">
                  <c:v>8.1669770046316792</c:v>
                </c:pt>
                <c:pt idx="359">
                  <c:v>8.3534066141521226</c:v>
                </c:pt>
                <c:pt idx="360">
                  <c:v>8.5409641029568935</c:v>
                </c:pt>
                <c:pt idx="361">
                  <c:v>8.7295888369270802</c:v>
                </c:pt>
                <c:pt idx="362">
                  <c:v>8.9192205512386096</c:v>
                </c:pt>
                <c:pt idx="363">
                  <c:v>9.1097993818488359</c:v>
                </c:pt>
                <c:pt idx="364">
                  <c:v>9.3012658961006363</c:v>
                </c:pt>
                <c:pt idx="365">
                  <c:v>9.4935611224243956</c:v>
                </c:pt>
                <c:pt idx="366">
                  <c:v>9.6866265791201513</c:v>
                </c:pt>
                <c:pt idx="367">
                  <c:v>9.8804043022043082</c:v>
                </c:pt>
                <c:pt idx="368">
                  <c:v>10.074836872307085</c:v>
                </c:pt>
                <c:pt idx="369">
                  <c:v>10.269867440608985</c:v>
                </c:pt>
                <c:pt idx="370">
                  <c:v>10.465439753806056</c:v>
                </c:pt>
                <c:pt idx="371">
                  <c:v>10.66149817809595</c:v>
                </c:pt>
                <c:pt idx="372">
                  <c:v>10.857987722178136</c:v>
                </c:pt>
                <c:pt idx="373">
                  <c:v>11.05485405926354</c:v>
                </c:pt>
                <c:pt idx="374">
                  <c:v>11.2520435480905</c:v>
                </c:pt>
                <c:pt idx="375">
                  <c:v>11.449503252945435</c:v>
                </c:pt>
                <c:pt idx="376">
                  <c:v>11.647180962688289</c:v>
                </c:pt>
                <c:pt idx="377">
                  <c:v>11.845025208784222</c:v>
                </c:pt>
                <c:pt idx="378">
                  <c:v>12.042985282344432</c:v>
                </c:pt>
                <c:pt idx="379">
                  <c:v>12.241011250180488</c:v>
                </c:pt>
                <c:pt idx="380">
                  <c:v>12.439053969877815</c:v>
                </c:pt>
                <c:pt idx="381">
                  <c:v>12.637065103895152</c:v>
                </c:pt>
                <c:pt idx="382">
                  <c:v>12.834997132698215</c:v>
                </c:pt>
                <c:pt idx="383">
                  <c:v>13.032803366936879</c:v>
                </c:pt>
                <c:pt idx="384">
                  <c:v>13.23043795867614</c:v>
                </c:pt>
                <c:pt idx="385">
                  <c:v>13.427855911692461</c:v>
                </c:pt>
                <c:pt idx="386">
                  <c:v>13.625013090847929</c:v>
                </c:pt>
                <c:pt idx="387">
                  <c:v>13.821866230555434</c:v>
                </c:pt>
                <c:pt idx="388">
                  <c:v>14.018372942349481</c:v>
                </c:pt>
                <c:pt idx="389">
                  <c:v>14.214491721577357</c:v>
                </c:pt>
                <c:pt idx="390">
                  <c:v>14.410181953226832</c:v>
                </c:pt>
                <c:pt idx="391">
                  <c:v>14.60540391690682</c:v>
                </c:pt>
                <c:pt idx="392">
                  <c:v>14.800118790998258</c:v>
                </c:pt>
                <c:pt idx="393">
                  <c:v>14.994288655993273</c:v>
                </c:pt>
                <c:pt idx="394">
                  <c:v>15.187876497040762</c:v>
                </c:pt>
                <c:pt idx="395">
                  <c:v>15.380846205717615</c:v>
                </c:pt>
                <c:pt idx="396">
                  <c:v>15.573162581044851</c:v>
                </c:pt>
                <c:pt idx="397">
                  <c:v>15.764791329768512</c:v>
                </c:pt>
                <c:pt idx="398">
                  <c:v>15.955699065925529</c:v>
                </c:pt>
                <c:pt idx="399">
                  <c:v>16.145853309715015</c:v>
                </c:pt>
                <c:pt idx="400">
                  <c:v>16.335222485695851</c:v>
                </c:pt>
                <c:pt idx="401">
                  <c:v>16.52377592033147</c:v>
                </c:pt>
                <c:pt idx="402">
                  <c:v>16.711483838903082</c:v>
                </c:pt>
                <c:pt idx="403">
                  <c:v>16.898317361812722</c:v>
                </c:pt>
                <c:pt idx="404">
                  <c:v>17.084248500297441</c:v>
                </c:pt>
                <c:pt idx="405">
                  <c:v>17.269250151576308</c:v>
                </c:pt>
                <c:pt idx="406">
                  <c:v>17.453296093451534</c:v>
                </c:pt>
                <c:pt idx="407">
                  <c:v>17.636360978385525</c:v>
                </c:pt>
                <c:pt idx="408">
                  <c:v>17.818420327075085</c:v>
                </c:pt>
                <c:pt idx="409">
                  <c:v>17.999450521544393</c:v>
                </c:pt>
                <c:pt idx="410">
                  <c:v>18.179428797777849</c:v>
                </c:pt>
                <c:pt idx="411">
                  <c:v>18.358333237914159</c:v>
                </c:pt>
                <c:pt idx="412">
                  <c:v>18.536142762022514</c:v>
                </c:pt>
                <c:pt idx="413">
                  <c:v>18.71283711948178</c:v>
                </c:pt>
                <c:pt idx="414">
                  <c:v>18.888396879983187</c:v>
                </c:pt>
                <c:pt idx="415">
                  <c:v>19.062803424176991</c:v>
                </c:pt>
                <c:pt idx="416">
                  <c:v>19.236038933983185</c:v>
                </c:pt>
                <c:pt idx="417">
                  <c:v>19.408086382585857</c:v>
                </c:pt>
                <c:pt idx="418">
                  <c:v>19.578929524131159</c:v>
                </c:pt>
                <c:pt idx="419">
                  <c:v>19.748552883147529</c:v>
                </c:pt>
                <c:pt idx="420">
                  <c:v>19.916941743707465</c:v>
                </c:pt>
                <c:pt idx="421">
                  <c:v>20.084082138349142</c:v>
                </c:pt>
                <c:pt idx="422">
                  <c:v>20.249960836775951</c:v>
                </c:pt>
                <c:pt idx="423">
                  <c:v>20.414565334351884</c:v>
                </c:pt>
                <c:pt idx="424">
                  <c:v>20.57788384041001</c:v>
                </c:pt>
                <c:pt idx="425">
                  <c:v>20.739905266391013</c:v>
                </c:pt>
                <c:pt idx="426">
                  <c:v>20.90061921382835</c:v>
                </c:pt>
                <c:pt idx="427">
                  <c:v>21.060015962196211</c:v>
                </c:pt>
                <c:pt idx="428">
                  <c:v>21.218086456635884</c:v>
                </c:pt>
                <c:pt idx="429">
                  <c:v>21.374822295575868</c:v>
                </c:pt>
                <c:pt idx="430">
                  <c:v>21.530215718260575</c:v>
                </c:pt>
                <c:pt idx="431">
                  <c:v>21.684259592201922</c:v>
                </c:pt>
                <c:pt idx="432">
                  <c:v>21.83694740056799</c:v>
                </c:pt>
                <c:pt idx="433">
                  <c:v>21.988273229521926</c:v>
                </c:pt>
                <c:pt idx="434">
                  <c:v>22.138231755524501</c:v>
                </c:pt>
                <c:pt idx="435">
                  <c:v>22.286818232612649</c:v>
                </c:pt>
                <c:pt idx="436">
                  <c:v>22.434028479666345</c:v>
                </c:pt>
                <c:pt idx="437">
                  <c:v>22.579858867675441</c:v>
                </c:pt>
                <c:pt idx="438">
                  <c:v>22.724306307017969</c:v>
                </c:pt>
                <c:pt idx="439">
                  <c:v>22.867368234760246</c:v>
                </c:pt>
                <c:pt idx="440">
                  <c:v>23.009042601989822</c:v>
                </c:pt>
                <c:pt idx="441">
                  <c:v>23.149327861190848</c:v>
                </c:pt>
                <c:pt idx="442">
                  <c:v>23.288222953671415</c:v>
                </c:pt>
                <c:pt idx="443">
                  <c:v>23.425727297052223</c:v>
                </c:pt>
                <c:pt idx="444">
                  <c:v>23.561840772825086</c:v>
                </c:pt>
                <c:pt idx="445">
                  <c:v>23.69656371398959</c:v>
                </c:pt>
                <c:pt idx="446">
                  <c:v>23.829896892775885</c:v>
                </c:pt>
                <c:pt idx="447">
                  <c:v>23.961841508461053</c:v>
                </c:pt>
                <c:pt idx="448">
                  <c:v>24.092399175285976</c:v>
                </c:pt>
                <c:pt idx="449">
                  <c:v>24.221571910479899</c:v>
                </c:pt>
                <c:pt idx="450">
                  <c:v>24.349362122398407</c:v>
                </c:pt>
                <c:pt idx="451">
                  <c:v>24.475772598781145</c:v>
                </c:pt>
                <c:pt idx="452">
                  <c:v>24.600806495134943</c:v>
                </c:pt>
                <c:pt idx="453">
                  <c:v>24.724467323247339</c:v>
                </c:pt>
                <c:pt idx="454">
                  <c:v>24.846758939835617</c:v>
                </c:pt>
                <c:pt idx="455">
                  <c:v>24.967685535335768</c:v>
                </c:pt>
                <c:pt idx="456">
                  <c:v>25.08725162283578</c:v>
                </c:pt>
                <c:pt idx="457">
                  <c:v>25.205462027157068</c:v>
                </c:pt>
                <c:pt idx="458">
                  <c:v>25.32232187408772</c:v>
                </c:pt>
                <c:pt idx="459">
                  <c:v>25.437836579770785</c:v>
                </c:pt>
                <c:pt idx="460">
                  <c:v>25.55201184025065</c:v>
                </c:pt>
                <c:pt idx="461">
                  <c:v>25.664853621180548</c:v>
                </c:pt>
                <c:pt idx="462">
                  <c:v>25.77636814769297</c:v>
                </c:pt>
                <c:pt idx="463">
                  <c:v>25.886561894435939</c:v>
                </c:pt>
                <c:pt idx="464">
                  <c:v>25.995441575776642</c:v>
                </c:pt>
                <c:pt idx="465">
                  <c:v>26.103014136174213</c:v>
                </c:pt>
                <c:pt idx="466">
                  <c:v>26.209286740723162</c:v>
                </c:pt>
                <c:pt idx="467">
                  <c:v>26.314266765868702</c:v>
                </c:pt>
                <c:pt idx="468">
                  <c:v>26.417961790294882</c:v>
                </c:pt>
                <c:pt idx="469">
                  <c:v>26.520379585986433</c:v>
                </c:pt>
                <c:pt idx="470">
                  <c:v>26.621528109464908</c:v>
                </c:pt>
                <c:pt idx="471">
                  <c:v>26.721415493199398</c:v>
                </c:pt>
                <c:pt idx="472">
                  <c:v>26.820050037192171</c:v>
                </c:pt>
                <c:pt idx="473">
                  <c:v>26.917440200739311</c:v>
                </c:pt>
                <c:pt idx="474">
                  <c:v>27.013594594365923</c:v>
                </c:pt>
                <c:pt idx="475">
                  <c:v>27.108521971936028</c:v>
                </c:pt>
                <c:pt idx="476">
                  <c:v>27.202231222936373</c:v>
                </c:pt>
                <c:pt idx="477">
                  <c:v>27.294731364933646</c:v>
                </c:pt>
                <c:pt idx="478">
                  <c:v>27.386031536204452</c:v>
                </c:pt>
                <c:pt idx="479">
                  <c:v>27.476140988537011</c:v>
                </c:pt>
                <c:pt idx="480">
                  <c:v>27.565069080203671</c:v>
                </c:pt>
                <c:pt idx="481">
                  <c:v>27.652825269103175</c:v>
                </c:pt>
                <c:pt idx="482">
                  <c:v>27.73941910607126</c:v>
                </c:pt>
                <c:pt idx="483">
                  <c:v>27.824860228358553</c:v>
                </c:pt>
                <c:pt idx="484">
                  <c:v>27.909158353273828</c:v>
                </c:pt>
                <c:pt idx="485">
                  <c:v>27.992323271991829</c:v>
                </c:pt>
                <c:pt idx="486">
                  <c:v>28.074364843523206</c:v>
                </c:pt>
                <c:pt idx="487">
                  <c:v>28.155292988845584</c:v>
                </c:pt>
                <c:pt idx="488">
                  <c:v>28.235117685193558</c:v>
                </c:pt>
                <c:pt idx="489">
                  <c:v>28.235196298959487</c:v>
                </c:pt>
                <c:pt idx="490">
                  <c:v>28.235274911649132</c:v>
                </c:pt>
                <c:pt idx="491">
                  <c:v>28.235353523262503</c:v>
                </c:pt>
                <c:pt idx="492">
                  <c:v>28.235432133799602</c:v>
                </c:pt>
                <c:pt idx="493">
                  <c:v>28.235510743260456</c:v>
                </c:pt>
                <c:pt idx="494">
                  <c:v>28.235589351645057</c:v>
                </c:pt>
                <c:pt idx="495">
                  <c:v>28.235667958953414</c:v>
                </c:pt>
                <c:pt idx="496">
                  <c:v>28.235746565185547</c:v>
                </c:pt>
                <c:pt idx="497">
                  <c:v>28.235825170341464</c:v>
                </c:pt>
                <c:pt idx="498">
                  <c:v>28.235903774421161</c:v>
                </c:pt>
                <c:pt idx="499">
                  <c:v>28.235982377424676</c:v>
                </c:pt>
                <c:pt idx="500">
                  <c:v>28.236060979351993</c:v>
                </c:pt>
                <c:pt idx="501">
                  <c:v>28.23613958020314</c:v>
                </c:pt>
                <c:pt idx="502">
                  <c:v>28.23621817997811</c:v>
                </c:pt>
                <c:pt idx="503">
                  <c:v>28.236296778676916</c:v>
                </c:pt>
                <c:pt idx="504">
                  <c:v>28.236375376299598</c:v>
                </c:pt>
                <c:pt idx="505">
                  <c:v>28.236453972846114</c:v>
                </c:pt>
                <c:pt idx="506">
                  <c:v>28.236532568316523</c:v>
                </c:pt>
                <c:pt idx="507">
                  <c:v>28.236611162710798</c:v>
                </c:pt>
                <c:pt idx="508">
                  <c:v>28.236689756028969</c:v>
                </c:pt>
                <c:pt idx="509">
                  <c:v>28.236768348271045</c:v>
                </c:pt>
                <c:pt idx="510">
                  <c:v>28.236846939437026</c:v>
                </c:pt>
                <c:pt idx="511">
                  <c:v>28.236925529526921</c:v>
                </c:pt>
                <c:pt idx="512">
                  <c:v>28.237004118540749</c:v>
                </c:pt>
                <c:pt idx="513">
                  <c:v>28.237082706478525</c:v>
                </c:pt>
                <c:pt idx="514">
                  <c:v>28.237161293340254</c:v>
                </c:pt>
                <c:pt idx="515">
                  <c:v>28.237239879125937</c:v>
                </c:pt>
                <c:pt idx="516">
                  <c:v>28.237318463835578</c:v>
                </c:pt>
                <c:pt idx="517">
                  <c:v>28.237397047469226</c:v>
                </c:pt>
                <c:pt idx="518">
                  <c:v>28.237475630026832</c:v>
                </c:pt>
                <c:pt idx="519">
                  <c:v>28.237554211508453</c:v>
                </c:pt>
                <c:pt idx="520">
                  <c:v>28.237632791914073</c:v>
                </c:pt>
                <c:pt idx="521">
                  <c:v>28.23771137124373</c:v>
                </c:pt>
                <c:pt idx="522">
                  <c:v>28.237789949497397</c:v>
                </c:pt>
                <c:pt idx="523">
                  <c:v>28.237868526675108</c:v>
                </c:pt>
                <c:pt idx="524">
                  <c:v>28.237947102776872</c:v>
                </c:pt>
                <c:pt idx="525">
                  <c:v>28.238025677802703</c:v>
                </c:pt>
                <c:pt idx="526">
                  <c:v>28.238104251752581</c:v>
                </c:pt>
                <c:pt idx="527">
                  <c:v>28.238182824626556</c:v>
                </c:pt>
                <c:pt idx="528">
                  <c:v>28.238261396424598</c:v>
                </c:pt>
                <c:pt idx="529">
                  <c:v>28.238339967146736</c:v>
                </c:pt>
                <c:pt idx="530">
                  <c:v>28.238418536792988</c:v>
                </c:pt>
                <c:pt idx="531">
                  <c:v>28.238497105363368</c:v>
                </c:pt>
                <c:pt idx="532">
                  <c:v>28.238575672857873</c:v>
                </c:pt>
                <c:pt idx="533">
                  <c:v>28.238654239276507</c:v>
                </c:pt>
                <c:pt idx="534">
                  <c:v>28.238732804619293</c:v>
                </c:pt>
                <c:pt idx="535">
                  <c:v>28.238811368886243</c:v>
                </c:pt>
                <c:pt idx="536">
                  <c:v>28.238889932077345</c:v>
                </c:pt>
                <c:pt idx="537">
                  <c:v>28.238968494192637</c:v>
                </c:pt>
                <c:pt idx="538">
                  <c:v>28.239047055232099</c:v>
                </c:pt>
                <c:pt idx="539">
                  <c:v>28.239125615195757</c:v>
                </c:pt>
                <c:pt idx="540">
                  <c:v>28.239204174083639</c:v>
                </c:pt>
                <c:pt idx="541">
                  <c:v>28.239282731895713</c:v>
                </c:pt>
                <c:pt idx="542">
                  <c:v>28.239361288632022</c:v>
                </c:pt>
                <c:pt idx="543">
                  <c:v>28.23943984429258</c:v>
                </c:pt>
                <c:pt idx="544">
                  <c:v>28.239518398877369</c:v>
                </c:pt>
                <c:pt idx="545">
                  <c:v>28.239596952386421</c:v>
                </c:pt>
                <c:pt idx="546">
                  <c:v>28.239675504819743</c:v>
                </c:pt>
                <c:pt idx="547">
                  <c:v>28.239754056177322</c:v>
                </c:pt>
                <c:pt idx="548">
                  <c:v>28.239832606459206</c:v>
                </c:pt>
                <c:pt idx="549">
                  <c:v>28.239911155665382</c:v>
                </c:pt>
                <c:pt idx="550">
                  <c:v>28.239989703795839</c:v>
                </c:pt>
                <c:pt idx="551">
                  <c:v>28.24006825085063</c:v>
                </c:pt>
                <c:pt idx="552">
                  <c:v>28.240146796829745</c:v>
                </c:pt>
                <c:pt idx="553">
                  <c:v>28.240225341733179</c:v>
                </c:pt>
                <c:pt idx="554">
                  <c:v>28.240303885560976</c:v>
                </c:pt>
                <c:pt idx="555">
                  <c:v>28.240382428313112</c:v>
                </c:pt>
                <c:pt idx="556">
                  <c:v>28.240460969989609</c:v>
                </c:pt>
                <c:pt idx="557">
                  <c:v>28.240539510590501</c:v>
                </c:pt>
                <c:pt idx="558">
                  <c:v>28.240618050115753</c:v>
                </c:pt>
                <c:pt idx="559">
                  <c:v>28.24069658856542</c:v>
                </c:pt>
                <c:pt idx="560">
                  <c:v>28.240775125939454</c:v>
                </c:pt>
                <c:pt idx="561">
                  <c:v>28.240853662237946</c:v>
                </c:pt>
                <c:pt idx="562">
                  <c:v>28.240932197460832</c:v>
                </c:pt>
                <c:pt idx="563">
                  <c:v>28.241010731608153</c:v>
                </c:pt>
                <c:pt idx="564">
                  <c:v>28.241089264679928</c:v>
                </c:pt>
                <c:pt idx="565">
                  <c:v>28.241167796676152</c:v>
                </c:pt>
                <c:pt idx="566">
                  <c:v>28.241246327596826</c:v>
                </c:pt>
                <c:pt idx="567">
                  <c:v>28.241324857441974</c:v>
                </c:pt>
                <c:pt idx="568">
                  <c:v>28.241403386211616</c:v>
                </c:pt>
                <c:pt idx="569">
                  <c:v>28.241481913905748</c:v>
                </c:pt>
                <c:pt idx="570">
                  <c:v>28.241560440524363</c:v>
                </c:pt>
                <c:pt idx="571">
                  <c:v>28.241638966067509</c:v>
                </c:pt>
                <c:pt idx="572">
                  <c:v>28.241717490535176</c:v>
                </c:pt>
                <c:pt idx="573">
                  <c:v>28.241796013927367</c:v>
                </c:pt>
                <c:pt idx="574">
                  <c:v>28.241874536244097</c:v>
                </c:pt>
                <c:pt idx="575">
                  <c:v>28.241953057485382</c:v>
                </c:pt>
                <c:pt idx="576">
                  <c:v>28.242031577651215</c:v>
                </c:pt>
                <c:pt idx="577">
                  <c:v>28.242110096741634</c:v>
                </c:pt>
                <c:pt idx="578">
                  <c:v>28.242188614756639</c:v>
                </c:pt>
                <c:pt idx="579">
                  <c:v>28.242267131696224</c:v>
                </c:pt>
                <c:pt idx="580">
                  <c:v>28.242345647560409</c:v>
                </c:pt>
                <c:pt idx="581">
                  <c:v>28.242424162349199</c:v>
                </c:pt>
                <c:pt idx="582">
                  <c:v>28.2425026760626</c:v>
                </c:pt>
                <c:pt idx="583">
                  <c:v>28.242581188700658</c:v>
                </c:pt>
                <c:pt idx="584">
                  <c:v>28.242659700263335</c:v>
                </c:pt>
                <c:pt idx="585">
                  <c:v>28.242738210750662</c:v>
                </c:pt>
                <c:pt idx="586">
                  <c:v>28.242816720162658</c:v>
                </c:pt>
                <c:pt idx="587">
                  <c:v>28.242895228499314</c:v>
                </c:pt>
                <c:pt idx="588">
                  <c:v>28.24297373576065</c:v>
                </c:pt>
                <c:pt idx="589">
                  <c:v>28.243052241946682</c:v>
                </c:pt>
                <c:pt idx="590">
                  <c:v>28.243130747057407</c:v>
                </c:pt>
                <c:pt idx="591">
                  <c:v>28.243209251092843</c:v>
                </c:pt>
                <c:pt idx="592">
                  <c:v>28.243287754052986</c:v>
                </c:pt>
                <c:pt idx="593">
                  <c:v>28.243366255937872</c:v>
                </c:pt>
                <c:pt idx="594">
                  <c:v>28.243444756747486</c:v>
                </c:pt>
                <c:pt idx="595">
                  <c:v>28.243523256481865</c:v>
                </c:pt>
                <c:pt idx="596">
                  <c:v>28.243601755140979</c:v>
                </c:pt>
                <c:pt idx="597">
                  <c:v>28.243680252724879</c:v>
                </c:pt>
                <c:pt idx="598">
                  <c:v>28.243758749233539</c:v>
                </c:pt>
                <c:pt idx="599">
                  <c:v>28.243837244666988</c:v>
                </c:pt>
                <c:pt idx="600">
                  <c:v>28.243915739025244</c:v>
                </c:pt>
                <c:pt idx="601">
                  <c:v>28.243994232308314</c:v>
                </c:pt>
                <c:pt idx="602">
                  <c:v>28.244072724516176</c:v>
                </c:pt>
                <c:pt idx="603">
                  <c:v>28.244151215648891</c:v>
                </c:pt>
                <c:pt idx="604">
                  <c:v>28.24422970570642</c:v>
                </c:pt>
                <c:pt idx="605">
                  <c:v>28.244308194688809</c:v>
                </c:pt>
                <c:pt idx="606">
                  <c:v>28.244386682596044</c:v>
                </c:pt>
                <c:pt idx="607">
                  <c:v>28.244465169428157</c:v>
                </c:pt>
                <c:pt idx="608">
                  <c:v>28.24454365518514</c:v>
                </c:pt>
                <c:pt idx="609">
                  <c:v>28.244622139867001</c:v>
                </c:pt>
                <c:pt idx="610">
                  <c:v>28.244700623473772</c:v>
                </c:pt>
                <c:pt idx="611">
                  <c:v>28.244779106005417</c:v>
                </c:pt>
                <c:pt idx="612">
                  <c:v>28.244857587462011</c:v>
                </c:pt>
                <c:pt idx="613">
                  <c:v>28.244936067843536</c:v>
                </c:pt>
                <c:pt idx="614">
                  <c:v>28.245014547149971</c:v>
                </c:pt>
                <c:pt idx="615">
                  <c:v>28.245093025381365</c:v>
                </c:pt>
                <c:pt idx="616">
                  <c:v>28.245171502537701</c:v>
                </c:pt>
                <c:pt idx="617">
                  <c:v>28.245249978619007</c:v>
                </c:pt>
                <c:pt idx="618">
                  <c:v>28.245328453625287</c:v>
                </c:pt>
                <c:pt idx="619">
                  <c:v>28.245406927556559</c:v>
                </c:pt>
                <c:pt idx="620">
                  <c:v>28.245485400412811</c:v>
                </c:pt>
                <c:pt idx="621">
                  <c:v>28.245563872194072</c:v>
                </c:pt>
                <c:pt idx="622">
                  <c:v>28.245642342900354</c:v>
                </c:pt>
                <c:pt idx="623">
                  <c:v>28.245720812531641</c:v>
                </c:pt>
                <c:pt idx="624">
                  <c:v>28.245799281087983</c:v>
                </c:pt>
                <c:pt idx="625">
                  <c:v>28.245877748569374</c:v>
                </c:pt>
                <c:pt idx="626">
                  <c:v>28.245956214975791</c:v>
                </c:pt>
                <c:pt idx="627">
                  <c:v>28.246034680307297</c:v>
                </c:pt>
                <c:pt idx="628">
                  <c:v>28.246113144563857</c:v>
                </c:pt>
                <c:pt idx="629">
                  <c:v>28.246191607745502</c:v>
                </c:pt>
                <c:pt idx="630">
                  <c:v>28.246270069852244</c:v>
                </c:pt>
                <c:pt idx="631">
                  <c:v>28.246348530884092</c:v>
                </c:pt>
                <c:pt idx="632">
                  <c:v>28.246426990841044</c:v>
                </c:pt>
                <c:pt idx="633">
                  <c:v>28.246505449723131</c:v>
                </c:pt>
                <c:pt idx="634">
                  <c:v>28.24658390753034</c:v>
                </c:pt>
                <c:pt idx="635">
                  <c:v>28.246662364262704</c:v>
                </c:pt>
                <c:pt idx="636">
                  <c:v>28.246740819920198</c:v>
                </c:pt>
                <c:pt idx="637">
                  <c:v>28.246819274502869</c:v>
                </c:pt>
                <c:pt idx="638">
                  <c:v>28.246897728010705</c:v>
                </c:pt>
                <c:pt idx="639">
                  <c:v>28.24697618044371</c:v>
                </c:pt>
                <c:pt idx="640">
                  <c:v>28.247054631801934</c:v>
                </c:pt>
                <c:pt idx="641">
                  <c:v>28.247133082085359</c:v>
                </c:pt>
                <c:pt idx="642">
                  <c:v>28.247211531293974</c:v>
                </c:pt>
                <c:pt idx="643">
                  <c:v>28.247289979427816</c:v>
                </c:pt>
                <c:pt idx="644">
                  <c:v>28.24736842648689</c:v>
                </c:pt>
                <c:pt idx="645">
                  <c:v>28.247446872471212</c:v>
                </c:pt>
                <c:pt idx="646">
                  <c:v>28.247525317380777</c:v>
                </c:pt>
                <c:pt idx="647">
                  <c:v>28.247603761215597</c:v>
                </c:pt>
                <c:pt idx="648">
                  <c:v>28.247682203975693</c:v>
                </c:pt>
                <c:pt idx="649">
                  <c:v>28.247760645661071</c:v>
                </c:pt>
                <c:pt idx="650">
                  <c:v>28.247839086271732</c:v>
                </c:pt>
                <c:pt idx="651">
                  <c:v>28.24791752580769</c:v>
                </c:pt>
                <c:pt idx="652">
                  <c:v>28.247995964268963</c:v>
                </c:pt>
                <c:pt idx="653">
                  <c:v>28.248074401655543</c:v>
                </c:pt>
                <c:pt idx="654">
                  <c:v>28.248152837967474</c:v>
                </c:pt>
                <c:pt idx="655">
                  <c:v>28.248231273204741</c:v>
                </c:pt>
                <c:pt idx="656">
                  <c:v>28.248309707367344</c:v>
                </c:pt>
                <c:pt idx="657">
                  <c:v>28.248388140455319</c:v>
                </c:pt>
                <c:pt idx="658">
                  <c:v>28.248466572468658</c:v>
                </c:pt>
                <c:pt idx="659">
                  <c:v>28.248545003407365</c:v>
                </c:pt>
                <c:pt idx="660">
                  <c:v>28.248623433271472</c:v>
                </c:pt>
                <c:pt idx="661">
                  <c:v>28.248701862060972</c:v>
                </c:pt>
                <c:pt idx="662">
                  <c:v>28.248780289775873</c:v>
                </c:pt>
                <c:pt idx="663">
                  <c:v>28.248858716416198</c:v>
                </c:pt>
                <c:pt idx="664">
                  <c:v>28.248937141981944</c:v>
                </c:pt>
                <c:pt idx="665">
                  <c:v>28.24901556647313</c:v>
                </c:pt>
                <c:pt idx="666">
                  <c:v>28.249093989889779</c:v>
                </c:pt>
                <c:pt idx="667">
                  <c:v>28.249172412231886</c:v>
                </c:pt>
                <c:pt idx="668">
                  <c:v>28.249250833499442</c:v>
                </c:pt>
                <c:pt idx="669">
                  <c:v>28.249329253692483</c:v>
                </c:pt>
                <c:pt idx="670">
                  <c:v>28.249407672811014</c:v>
                </c:pt>
                <c:pt idx="671">
                  <c:v>28.249486090855044</c:v>
                </c:pt>
                <c:pt idx="672">
                  <c:v>28.249564507824569</c:v>
                </c:pt>
                <c:pt idx="673">
                  <c:v>28.249642923719602</c:v>
                </c:pt>
                <c:pt idx="674">
                  <c:v>28.249721338540176</c:v>
                </c:pt>
                <c:pt idx="675">
                  <c:v>28.249799752286282</c:v>
                </c:pt>
                <c:pt idx="676">
                  <c:v>28.249878164957941</c:v>
                </c:pt>
                <c:pt idx="677">
                  <c:v>28.249956576555157</c:v>
                </c:pt>
                <c:pt idx="678">
                  <c:v>28.250034987077932</c:v>
                </c:pt>
                <c:pt idx="679">
                  <c:v>28.250113396526277</c:v>
                </c:pt>
                <c:pt idx="680">
                  <c:v>28.250191804900226</c:v>
                </c:pt>
                <c:pt idx="681">
                  <c:v>28.250270212199762</c:v>
                </c:pt>
                <c:pt idx="682">
                  <c:v>28.250348618424908</c:v>
                </c:pt>
                <c:pt idx="683">
                  <c:v>28.25042702357565</c:v>
                </c:pt>
                <c:pt idx="684">
                  <c:v>28.25050542765203</c:v>
                </c:pt>
                <c:pt idx="685">
                  <c:v>28.25058383065404</c:v>
                </c:pt>
                <c:pt idx="686">
                  <c:v>28.250662232581696</c:v>
                </c:pt>
                <c:pt idx="687">
                  <c:v>28.250740633435008</c:v>
                </c:pt>
                <c:pt idx="688">
                  <c:v>28.250819033213983</c:v>
                </c:pt>
                <c:pt idx="689">
                  <c:v>28.250897431918641</c:v>
                </c:pt>
                <c:pt idx="690">
                  <c:v>28.25097582954896</c:v>
                </c:pt>
                <c:pt idx="691">
                  <c:v>28.25105422610498</c:v>
                </c:pt>
                <c:pt idx="692">
                  <c:v>28.251132621586716</c:v>
                </c:pt>
                <c:pt idx="693">
                  <c:v>28.251211015994166</c:v>
                </c:pt>
                <c:pt idx="694">
                  <c:v>28.251289409327331</c:v>
                </c:pt>
                <c:pt idx="695">
                  <c:v>28.251367801586227</c:v>
                </c:pt>
                <c:pt idx="696">
                  <c:v>28.251446192770864</c:v>
                </c:pt>
                <c:pt idx="697">
                  <c:v>28.251524582881277</c:v>
                </c:pt>
                <c:pt idx="698">
                  <c:v>28.251602971917439</c:v>
                </c:pt>
                <c:pt idx="699">
                  <c:v>28.251681359879363</c:v>
                </c:pt>
                <c:pt idx="700">
                  <c:v>28.251759746767078</c:v>
                </c:pt>
                <c:pt idx="701">
                  <c:v>28.251838132580584</c:v>
                </c:pt>
                <c:pt idx="702">
                  <c:v>28.251916517319899</c:v>
                </c:pt>
                <c:pt idx="703">
                  <c:v>28.251994900985014</c:v>
                </c:pt>
                <c:pt idx="704">
                  <c:v>28.252073283575971</c:v>
                </c:pt>
                <c:pt idx="705">
                  <c:v>28.25215166509275</c:v>
                </c:pt>
                <c:pt idx="706">
                  <c:v>28.252230045535359</c:v>
                </c:pt>
                <c:pt idx="707">
                  <c:v>28.252308424903831</c:v>
                </c:pt>
                <c:pt idx="708">
                  <c:v>28.252386803198156</c:v>
                </c:pt>
                <c:pt idx="709">
                  <c:v>28.252465180418355</c:v>
                </c:pt>
                <c:pt idx="710">
                  <c:v>28.252543556564436</c:v>
                </c:pt>
                <c:pt idx="711">
                  <c:v>28.252621931636423</c:v>
                </c:pt>
                <c:pt idx="712">
                  <c:v>28.252700305634281</c:v>
                </c:pt>
                <c:pt idx="713">
                  <c:v>28.252778678558073</c:v>
                </c:pt>
                <c:pt idx="714">
                  <c:v>28.252857050407776</c:v>
                </c:pt>
                <c:pt idx="715">
                  <c:v>28.252935421183409</c:v>
                </c:pt>
                <c:pt idx="716">
                  <c:v>28.253013790884989</c:v>
                </c:pt>
                <c:pt idx="717">
                  <c:v>28.253092159512502</c:v>
                </c:pt>
                <c:pt idx="718">
                  <c:v>28.253170527065993</c:v>
                </c:pt>
                <c:pt idx="719">
                  <c:v>28.253248893545443</c:v>
                </c:pt>
                <c:pt idx="720">
                  <c:v>28.253327258950875</c:v>
                </c:pt>
                <c:pt idx="721">
                  <c:v>28.253405623282301</c:v>
                </c:pt>
                <c:pt idx="722">
                  <c:v>28.253483986539724</c:v>
                </c:pt>
                <c:pt idx="723">
                  <c:v>28.253562348723158</c:v>
                </c:pt>
                <c:pt idx="724">
                  <c:v>28.253640709832617</c:v>
                </c:pt>
                <c:pt idx="725">
                  <c:v>28.253719069868101</c:v>
                </c:pt>
                <c:pt idx="726">
                  <c:v>28.253797428829607</c:v>
                </c:pt>
                <c:pt idx="727">
                  <c:v>28.253875786717177</c:v>
                </c:pt>
                <c:pt idx="728">
                  <c:v>28.253954143530809</c:v>
                </c:pt>
                <c:pt idx="729">
                  <c:v>28.254032499270501</c:v>
                </c:pt>
                <c:pt idx="730">
                  <c:v>28.254110853936272</c:v>
                </c:pt>
                <c:pt idx="731">
                  <c:v>28.254189207528142</c:v>
                </c:pt>
                <c:pt idx="732">
                  <c:v>28.254267560046088</c:v>
                </c:pt>
                <c:pt idx="733">
                  <c:v>28.254345911490159</c:v>
                </c:pt>
                <c:pt idx="734">
                  <c:v>28.254424261860354</c:v>
                </c:pt>
                <c:pt idx="735">
                  <c:v>28.254502611156667</c:v>
                </c:pt>
                <c:pt idx="736">
                  <c:v>28.254580959379119</c:v>
                </c:pt>
                <c:pt idx="737">
                  <c:v>28.254659306527707</c:v>
                </c:pt>
                <c:pt idx="738">
                  <c:v>28.254737652602472</c:v>
                </c:pt>
                <c:pt idx="739">
                  <c:v>28.254815997603377</c:v>
                </c:pt>
                <c:pt idx="740">
                  <c:v>28.254894341530481</c:v>
                </c:pt>
                <c:pt idx="741">
                  <c:v>28.25497268438377</c:v>
                </c:pt>
                <c:pt idx="742">
                  <c:v>28.255051026163251</c:v>
                </c:pt>
                <c:pt idx="743">
                  <c:v>28.255129366868946</c:v>
                </c:pt>
                <c:pt idx="744">
                  <c:v>28.255207706500848</c:v>
                </c:pt>
                <c:pt idx="745">
                  <c:v>28.25528604505898</c:v>
                </c:pt>
                <c:pt idx="746">
                  <c:v>28.255364382543352</c:v>
                </c:pt>
                <c:pt idx="747">
                  <c:v>28.255442718953955</c:v>
                </c:pt>
                <c:pt idx="748">
                  <c:v>28.255521054290828</c:v>
                </c:pt>
                <c:pt idx="749">
                  <c:v>28.255599388553968</c:v>
                </c:pt>
                <c:pt idx="750">
                  <c:v>28.255677721743375</c:v>
                </c:pt>
                <c:pt idx="751">
                  <c:v>28.255756053859077</c:v>
                </c:pt>
                <c:pt idx="752">
                  <c:v>28.25583438490105</c:v>
                </c:pt>
                <c:pt idx="753">
                  <c:v>28.255912714869357</c:v>
                </c:pt>
                <c:pt idx="754">
                  <c:v>28.255991043763967</c:v>
                </c:pt>
                <c:pt idx="755">
                  <c:v>28.256069371584907</c:v>
                </c:pt>
                <c:pt idx="756">
                  <c:v>28.256147698332164</c:v>
                </c:pt>
                <c:pt idx="757">
                  <c:v>28.256226024005787</c:v>
                </c:pt>
                <c:pt idx="758">
                  <c:v>28.256304348605763</c:v>
                </c:pt>
                <c:pt idx="759">
                  <c:v>28.256382672132084</c:v>
                </c:pt>
                <c:pt idx="760">
                  <c:v>28.256460994584792</c:v>
                </c:pt>
                <c:pt idx="761">
                  <c:v>28.256539315963884</c:v>
                </c:pt>
                <c:pt idx="762">
                  <c:v>28.256617636269365</c:v>
                </c:pt>
                <c:pt idx="763">
                  <c:v>28.256695955501254</c:v>
                </c:pt>
                <c:pt idx="764">
                  <c:v>28.256774273659556</c:v>
                </c:pt>
                <c:pt idx="765">
                  <c:v>28.25685259074428</c:v>
                </c:pt>
                <c:pt idx="766">
                  <c:v>28.256930906755429</c:v>
                </c:pt>
                <c:pt idx="767">
                  <c:v>28.257009221693032</c:v>
                </c:pt>
                <c:pt idx="768">
                  <c:v>28.257087535557105</c:v>
                </c:pt>
                <c:pt idx="769">
                  <c:v>28.257165848347615</c:v>
                </c:pt>
                <c:pt idx="770">
                  <c:v>28.257244160064609</c:v>
                </c:pt>
                <c:pt idx="771">
                  <c:v>28.257322470708083</c:v>
                </c:pt>
                <c:pt idx="772">
                  <c:v>28.257400780278044</c:v>
                </c:pt>
                <c:pt idx="773">
                  <c:v>28.25747908877451</c:v>
                </c:pt>
                <c:pt idx="774">
                  <c:v>28.257557396197484</c:v>
                </c:pt>
                <c:pt idx="775">
                  <c:v>28.257635702546974</c:v>
                </c:pt>
                <c:pt idx="776">
                  <c:v>28.257714007823012</c:v>
                </c:pt>
                <c:pt idx="777">
                  <c:v>28.257792312025586</c:v>
                </c:pt>
                <c:pt idx="778">
                  <c:v>28.257870615154726</c:v>
                </c:pt>
                <c:pt idx="779">
                  <c:v>28.257948917210395</c:v>
                </c:pt>
                <c:pt idx="780">
                  <c:v>28.258027218192659</c:v>
                </c:pt>
                <c:pt idx="781">
                  <c:v>28.258105518101498</c:v>
                </c:pt>
                <c:pt idx="782">
                  <c:v>28.258183816936928</c:v>
                </c:pt>
                <c:pt idx="783">
                  <c:v>28.258262114698965</c:v>
                </c:pt>
                <c:pt idx="784">
                  <c:v>28.258340411387607</c:v>
                </c:pt>
                <c:pt idx="785">
                  <c:v>28.258418707002857</c:v>
                </c:pt>
                <c:pt idx="786">
                  <c:v>28.25849700154475</c:v>
                </c:pt>
                <c:pt idx="787">
                  <c:v>28.258575295013287</c:v>
                </c:pt>
                <c:pt idx="788">
                  <c:v>28.258653587408471</c:v>
                </c:pt>
                <c:pt idx="789">
                  <c:v>28.258731878730313</c:v>
                </c:pt>
                <c:pt idx="790">
                  <c:v>28.258810168978833</c:v>
                </c:pt>
                <c:pt idx="791">
                  <c:v>28.258888458154026</c:v>
                </c:pt>
                <c:pt idx="792">
                  <c:v>28.258966746255908</c:v>
                </c:pt>
                <c:pt idx="793">
                  <c:v>28.25904503328449</c:v>
                </c:pt>
                <c:pt idx="794">
                  <c:v>28.25912331923978</c:v>
                </c:pt>
                <c:pt idx="795">
                  <c:v>28.259201604121799</c:v>
                </c:pt>
                <c:pt idx="796">
                  <c:v>28.259279887930536</c:v>
                </c:pt>
                <c:pt idx="797">
                  <c:v>28.259358170666012</c:v>
                </c:pt>
                <c:pt idx="798">
                  <c:v>28.259436452328238</c:v>
                </c:pt>
                <c:pt idx="799">
                  <c:v>28.259514732917232</c:v>
                </c:pt>
                <c:pt idx="800">
                  <c:v>28.259593012432983</c:v>
                </c:pt>
                <c:pt idx="801">
                  <c:v>28.259671290875513</c:v>
                </c:pt>
                <c:pt idx="802">
                  <c:v>28.259749568244839</c:v>
                </c:pt>
                <c:pt idx="803">
                  <c:v>28.259827844540947</c:v>
                </c:pt>
                <c:pt idx="804">
                  <c:v>28.25990611976388</c:v>
                </c:pt>
                <c:pt idx="805">
                  <c:v>28.259984393913623</c:v>
                </c:pt>
                <c:pt idx="806">
                  <c:v>28.260062666990194</c:v>
                </c:pt>
                <c:pt idx="807">
                  <c:v>28.260140938993604</c:v>
                </c:pt>
                <c:pt idx="808">
                  <c:v>28.260219209923861</c:v>
                </c:pt>
                <c:pt idx="809">
                  <c:v>28.260297479780967</c:v>
                </c:pt>
                <c:pt idx="810">
                  <c:v>28.26037574856495</c:v>
                </c:pt>
                <c:pt idx="811">
                  <c:v>28.260454016275812</c:v>
                </c:pt>
                <c:pt idx="812">
                  <c:v>28.260532282913559</c:v>
                </c:pt>
                <c:pt idx="813">
                  <c:v>28.260610548478198</c:v>
                </c:pt>
                <c:pt idx="814">
                  <c:v>28.260688812969747</c:v>
                </c:pt>
                <c:pt idx="815">
                  <c:v>28.260767076388213</c:v>
                </c:pt>
                <c:pt idx="816">
                  <c:v>28.260845338733606</c:v>
                </c:pt>
                <c:pt idx="817">
                  <c:v>28.260923600005931</c:v>
                </c:pt>
                <c:pt idx="818">
                  <c:v>28.261001860205205</c:v>
                </c:pt>
                <c:pt idx="819">
                  <c:v>28.261080119331421</c:v>
                </c:pt>
                <c:pt idx="820">
                  <c:v>28.261158377384632</c:v>
                </c:pt>
                <c:pt idx="821">
                  <c:v>28.26123663436481</c:v>
                </c:pt>
                <c:pt idx="822">
                  <c:v>28.261314890271951</c:v>
                </c:pt>
                <c:pt idx="823">
                  <c:v>28.261393145106101</c:v>
                </c:pt>
                <c:pt idx="824">
                  <c:v>28.261471398867261</c:v>
                </c:pt>
                <c:pt idx="825">
                  <c:v>28.261549651555438</c:v>
                </c:pt>
                <c:pt idx="826">
                  <c:v>28.261627903170634</c:v>
                </c:pt>
                <c:pt idx="827">
                  <c:v>28.261706153712865</c:v>
                </c:pt>
                <c:pt idx="828">
                  <c:v>28.261784403182144</c:v>
                </c:pt>
                <c:pt idx="829">
                  <c:v>28.261862651578468</c:v>
                </c:pt>
                <c:pt idx="830">
                  <c:v>28.261940898901859</c:v>
                </c:pt>
                <c:pt idx="831">
                  <c:v>28.262019145152337</c:v>
                </c:pt>
                <c:pt idx="832">
                  <c:v>28.262097390329892</c:v>
                </c:pt>
                <c:pt idx="833">
                  <c:v>28.262175634434545</c:v>
                </c:pt>
                <c:pt idx="834">
                  <c:v>28.262253877466289</c:v>
                </c:pt>
                <c:pt idx="835">
                  <c:v>28.262332119425157</c:v>
                </c:pt>
                <c:pt idx="836">
                  <c:v>28.262410360311137</c:v>
                </c:pt>
                <c:pt idx="837">
                  <c:v>28.26248860012425</c:v>
                </c:pt>
                <c:pt idx="838">
                  <c:v>28.262566838864515</c:v>
                </c:pt>
                <c:pt idx="839">
                  <c:v>28.262645076531946</c:v>
                </c:pt>
                <c:pt idx="840">
                  <c:v>28.262723313126518</c:v>
                </c:pt>
                <c:pt idx="841">
                  <c:v>28.262801548648273</c:v>
                </c:pt>
                <c:pt idx="842">
                  <c:v>28.262879783097205</c:v>
                </c:pt>
                <c:pt idx="843">
                  <c:v>28.262958016473323</c:v>
                </c:pt>
                <c:pt idx="844">
                  <c:v>28.263036248776668</c:v>
                </c:pt>
                <c:pt idx="845">
                  <c:v>28.263114480007204</c:v>
                </c:pt>
                <c:pt idx="846">
                  <c:v>28.263192710164972</c:v>
                </c:pt>
                <c:pt idx="847">
                  <c:v>28.263270939249963</c:v>
                </c:pt>
                <c:pt idx="848">
                  <c:v>28.263349167262213</c:v>
                </c:pt>
                <c:pt idx="849">
                  <c:v>28.263427394201706</c:v>
                </c:pt>
                <c:pt idx="850">
                  <c:v>28.26350562006845</c:v>
                </c:pt>
                <c:pt idx="851">
                  <c:v>28.263583844862477</c:v>
                </c:pt>
                <c:pt idx="852">
                  <c:v>28.263662068583798</c:v>
                </c:pt>
                <c:pt idx="853">
                  <c:v>28.263740291232381</c:v>
                </c:pt>
                <c:pt idx="854">
                  <c:v>28.263818512808278</c:v>
                </c:pt>
                <c:pt idx="855">
                  <c:v>28.263896733311487</c:v>
                </c:pt>
                <c:pt idx="856">
                  <c:v>28.263974952742029</c:v>
                </c:pt>
                <c:pt idx="857">
                  <c:v>28.264053171099871</c:v>
                </c:pt>
                <c:pt idx="858">
                  <c:v>28.264131388385085</c:v>
                </c:pt>
                <c:pt idx="859">
                  <c:v>28.264209604597639</c:v>
                </c:pt>
                <c:pt idx="860">
                  <c:v>28.26428781973755</c:v>
                </c:pt>
                <c:pt idx="861">
                  <c:v>28.264366033804837</c:v>
                </c:pt>
                <c:pt idx="862">
                  <c:v>28.264444246799489</c:v>
                </c:pt>
                <c:pt idx="863">
                  <c:v>28.264522458721554</c:v>
                </c:pt>
                <c:pt idx="864">
                  <c:v>28.264600669571006</c:v>
                </c:pt>
                <c:pt idx="865">
                  <c:v>28.264678879347855</c:v>
                </c:pt>
                <c:pt idx="866">
                  <c:v>28.264757088052132</c:v>
                </c:pt>
                <c:pt idx="867">
                  <c:v>28.264835295683842</c:v>
                </c:pt>
                <c:pt idx="868">
                  <c:v>28.264913502242994</c:v>
                </c:pt>
                <c:pt idx="869">
                  <c:v>28.264991707729603</c:v>
                </c:pt>
                <c:pt idx="870">
                  <c:v>28.265069912143659</c:v>
                </c:pt>
                <c:pt idx="871">
                  <c:v>28.265148115485193</c:v>
                </c:pt>
                <c:pt idx="872">
                  <c:v>28.265226317754198</c:v>
                </c:pt>
                <c:pt idx="873">
                  <c:v>28.265304518950689</c:v>
                </c:pt>
                <c:pt idx="874">
                  <c:v>28.265382719074672</c:v>
                </c:pt>
                <c:pt idx="875">
                  <c:v>28.265460918126188</c:v>
                </c:pt>
                <c:pt idx="876">
                  <c:v>28.265539116105185</c:v>
                </c:pt>
                <c:pt idx="877">
                  <c:v>28.265617313011738</c:v>
                </c:pt>
                <c:pt idx="878">
                  <c:v>28.26569550884582</c:v>
                </c:pt>
                <c:pt idx="879">
                  <c:v>28.265773703607451</c:v>
                </c:pt>
                <c:pt idx="880">
                  <c:v>28.265851897296653</c:v>
                </c:pt>
                <c:pt idx="881">
                  <c:v>28.265930089913404</c:v>
                </c:pt>
                <c:pt idx="882">
                  <c:v>28.266008281457733</c:v>
                </c:pt>
                <c:pt idx="883">
                  <c:v>28.266086471929647</c:v>
                </c:pt>
                <c:pt idx="884">
                  <c:v>28.266164661329185</c:v>
                </c:pt>
                <c:pt idx="885">
                  <c:v>28.26624284965629</c:v>
                </c:pt>
                <c:pt idx="886">
                  <c:v>28.266321036911034</c:v>
                </c:pt>
                <c:pt idx="887">
                  <c:v>28.266399223093416</c:v>
                </c:pt>
                <c:pt idx="888">
                  <c:v>28.266477408203404</c:v>
                </c:pt>
                <c:pt idx="889">
                  <c:v>28.266555592241062</c:v>
                </c:pt>
                <c:pt idx="890">
                  <c:v>28.266633775206362</c:v>
                </c:pt>
                <c:pt idx="891">
                  <c:v>28.266711957099343</c:v>
                </c:pt>
                <c:pt idx="892">
                  <c:v>28.266790137919987</c:v>
                </c:pt>
                <c:pt idx="893">
                  <c:v>28.266868317668319</c:v>
                </c:pt>
                <c:pt idx="894">
                  <c:v>28.26694649634435</c:v>
                </c:pt>
                <c:pt idx="895">
                  <c:v>28.267024673948093</c:v>
                </c:pt>
                <c:pt idx="896">
                  <c:v>28.267102850479539</c:v>
                </c:pt>
                <c:pt idx="897">
                  <c:v>28.267181025938715</c:v>
                </c:pt>
                <c:pt idx="898">
                  <c:v>28.267259200325629</c:v>
                </c:pt>
                <c:pt idx="899">
                  <c:v>28.267337373640284</c:v>
                </c:pt>
                <c:pt idx="900">
                  <c:v>28.267415545882692</c:v>
                </c:pt>
                <c:pt idx="901">
                  <c:v>28.267493717052872</c:v>
                </c:pt>
                <c:pt idx="902">
                  <c:v>28.267571887150819</c:v>
                </c:pt>
                <c:pt idx="903">
                  <c:v>28.267650056176546</c:v>
                </c:pt>
                <c:pt idx="904">
                  <c:v>28.267728224130082</c:v>
                </c:pt>
                <c:pt idx="905">
                  <c:v>28.267806391011408</c:v>
                </c:pt>
                <c:pt idx="906">
                  <c:v>28.267884556820555</c:v>
                </c:pt>
                <c:pt idx="907">
                  <c:v>28.267962721557538</c:v>
                </c:pt>
                <c:pt idx="908">
                  <c:v>28.268040885222337</c:v>
                </c:pt>
                <c:pt idx="909">
                  <c:v>28.268119047814981</c:v>
                </c:pt>
                <c:pt idx="910">
                  <c:v>28.268197209335487</c:v>
                </c:pt>
                <c:pt idx="911">
                  <c:v>28.268275369783851</c:v>
                </c:pt>
                <c:pt idx="912">
                  <c:v>28.268353529160091</c:v>
                </c:pt>
                <c:pt idx="913">
                  <c:v>28.268431687464211</c:v>
                </c:pt>
                <c:pt idx="914">
                  <c:v>28.268509844696244</c:v>
                </c:pt>
                <c:pt idx="915">
                  <c:v>28.268588000856141</c:v>
                </c:pt>
                <c:pt idx="916">
                  <c:v>28.268666155943972</c:v>
                </c:pt>
                <c:pt idx="917">
                  <c:v>28.268744309959729</c:v>
                </c:pt>
                <c:pt idx="918">
                  <c:v>28.268822462903412</c:v>
                </c:pt>
                <c:pt idx="919">
                  <c:v>28.268900614775049</c:v>
                </c:pt>
                <c:pt idx="920">
                  <c:v>28.268978765574616</c:v>
                </c:pt>
                <c:pt idx="921">
                  <c:v>28.269056915302155</c:v>
                </c:pt>
                <c:pt idx="922">
                  <c:v>28.269135063957677</c:v>
                </c:pt>
                <c:pt idx="923">
                  <c:v>28.269213211541167</c:v>
                </c:pt>
                <c:pt idx="924">
                  <c:v>28.269291358052666</c:v>
                </c:pt>
                <c:pt idx="925">
                  <c:v>28.26936950349214</c:v>
                </c:pt>
                <c:pt idx="926">
                  <c:v>28.269447647859636</c:v>
                </c:pt>
                <c:pt idx="927">
                  <c:v>28.269525791155164</c:v>
                </c:pt>
                <c:pt idx="928">
                  <c:v>28.269603933378708</c:v>
                </c:pt>
                <c:pt idx="929">
                  <c:v>28.269682074530312</c:v>
                </c:pt>
                <c:pt idx="930">
                  <c:v>28.26976021460996</c:v>
                </c:pt>
                <c:pt idx="931">
                  <c:v>28.269838353617676</c:v>
                </c:pt>
                <c:pt idx="932">
                  <c:v>28.269916491553445</c:v>
                </c:pt>
                <c:pt idx="933">
                  <c:v>28.269994628417312</c:v>
                </c:pt>
                <c:pt idx="934">
                  <c:v>28.270072764209264</c:v>
                </c:pt>
                <c:pt idx="935">
                  <c:v>28.270150898929309</c:v>
                </c:pt>
                <c:pt idx="936">
                  <c:v>28.270229032577454</c:v>
                </c:pt>
                <c:pt idx="937">
                  <c:v>28.270307165153746</c:v>
                </c:pt>
                <c:pt idx="938">
                  <c:v>28.270385296658148</c:v>
                </c:pt>
                <c:pt idx="939">
                  <c:v>28.2704634270907</c:v>
                </c:pt>
                <c:pt idx="940">
                  <c:v>28.270541556451388</c:v>
                </c:pt>
                <c:pt idx="941">
                  <c:v>28.270619684740243</c:v>
                </c:pt>
                <c:pt idx="942">
                  <c:v>28.270697811957266</c:v>
                </c:pt>
                <c:pt idx="943">
                  <c:v>28.270775938102471</c:v>
                </c:pt>
                <c:pt idx="944">
                  <c:v>28.270854063175868</c:v>
                </c:pt>
                <c:pt idx="945">
                  <c:v>28.270932187177447</c:v>
                </c:pt>
                <c:pt idx="946">
                  <c:v>28.271010310107261</c:v>
                </c:pt>
                <c:pt idx="947">
                  <c:v>28.271088431965271</c:v>
                </c:pt>
                <c:pt idx="948">
                  <c:v>28.271166552751524</c:v>
                </c:pt>
                <c:pt idx="949">
                  <c:v>28.271244672466015</c:v>
                </c:pt>
                <c:pt idx="950">
                  <c:v>28.271322791108737</c:v>
                </c:pt>
                <c:pt idx="951">
                  <c:v>28.271400908679734</c:v>
                </c:pt>
                <c:pt idx="952">
                  <c:v>28.271479025179001</c:v>
                </c:pt>
                <c:pt idx="953">
                  <c:v>28.271557140606532</c:v>
                </c:pt>
                <c:pt idx="954">
                  <c:v>28.271635254962366</c:v>
                </c:pt>
                <c:pt idx="955">
                  <c:v>28.271713368246481</c:v>
                </c:pt>
                <c:pt idx="956">
                  <c:v>28.271791480458919</c:v>
                </c:pt>
                <c:pt idx="957">
                  <c:v>28.271869591599675</c:v>
                </c:pt>
                <c:pt idx="958">
                  <c:v>28.271947701668736</c:v>
                </c:pt>
                <c:pt idx="959">
                  <c:v>28.272025810666165</c:v>
                </c:pt>
                <c:pt idx="960">
                  <c:v>28.27210391859192</c:v>
                </c:pt>
                <c:pt idx="961">
                  <c:v>28.272182025446028</c:v>
                </c:pt>
                <c:pt idx="962">
                  <c:v>28.272260131228514</c:v>
                </c:pt>
                <c:pt idx="963">
                  <c:v>28.272338235939355</c:v>
                </c:pt>
                <c:pt idx="964">
                  <c:v>28.272416339578609</c:v>
                </c:pt>
                <c:pt idx="965">
                  <c:v>28.272494442146254</c:v>
                </c:pt>
                <c:pt idx="966">
                  <c:v>28.272572543642291</c:v>
                </c:pt>
                <c:pt idx="967">
                  <c:v>28.272650644066761</c:v>
                </c:pt>
                <c:pt idx="968">
                  <c:v>28.272728743419648</c:v>
                </c:pt>
                <c:pt idx="969">
                  <c:v>28.272806841700973</c:v>
                </c:pt>
                <c:pt idx="970">
                  <c:v>28.272884938910746</c:v>
                </c:pt>
                <c:pt idx="971">
                  <c:v>28.272963035048953</c:v>
                </c:pt>
                <c:pt idx="972">
                  <c:v>28.273041130115665</c:v>
                </c:pt>
                <c:pt idx="973">
                  <c:v>28.273119224110829</c:v>
                </c:pt>
                <c:pt idx="974">
                  <c:v>28.273197317034484</c:v>
                </c:pt>
                <c:pt idx="975">
                  <c:v>28.273275408886626</c:v>
                </c:pt>
                <c:pt idx="976">
                  <c:v>28.273353499667262</c:v>
                </c:pt>
                <c:pt idx="977">
                  <c:v>28.273431589376447</c:v>
                </c:pt>
                <c:pt idx="978">
                  <c:v>28.273509678014126</c:v>
                </c:pt>
                <c:pt idx="979">
                  <c:v>28.273587765580352</c:v>
                </c:pt>
                <c:pt idx="980">
                  <c:v>28.273665852075116</c:v>
                </c:pt>
                <c:pt idx="981">
                  <c:v>28.273743937498441</c:v>
                </c:pt>
                <c:pt idx="982">
                  <c:v>28.273822021850329</c:v>
                </c:pt>
                <c:pt idx="983">
                  <c:v>28.273900105130775</c:v>
                </c:pt>
                <c:pt idx="984">
                  <c:v>28.273978187339821</c:v>
                </c:pt>
                <c:pt idx="985">
                  <c:v>28.274056268477462</c:v>
                </c:pt>
                <c:pt idx="986">
                  <c:v>28.27413434854369</c:v>
                </c:pt>
                <c:pt idx="987">
                  <c:v>28.274212427538554</c:v>
                </c:pt>
                <c:pt idx="988">
                  <c:v>28.274290505462048</c:v>
                </c:pt>
                <c:pt idx="989">
                  <c:v>28.274368582314164</c:v>
                </c:pt>
                <c:pt idx="990">
                  <c:v>28.274446658094902</c:v>
                </c:pt>
                <c:pt idx="991">
                  <c:v>28.274524732804313</c:v>
                </c:pt>
                <c:pt idx="992">
                  <c:v>28.274602806442388</c:v>
                </c:pt>
                <c:pt idx="993">
                  <c:v>28.274680879009122</c:v>
                </c:pt>
                <c:pt idx="994">
                  <c:v>28.274758950504534</c:v>
                </c:pt>
                <c:pt idx="995">
                  <c:v>28.274837020928658</c:v>
                </c:pt>
                <c:pt idx="996">
                  <c:v>28.274915090281471</c:v>
                </c:pt>
                <c:pt idx="997">
                  <c:v>28.274993158563003</c:v>
                </c:pt>
                <c:pt idx="998">
                  <c:v>28.275071225773249</c:v>
                </c:pt>
                <c:pt idx="999">
                  <c:v>28.275149291912232</c:v>
                </c:pt>
                <c:pt idx="1000">
                  <c:v>28.275227356979965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Calculs!$I$4:$I$1004</c:f>
              <c:numCache>
                <c:formatCode>0.00</c:formatCode>
                <c:ptCount val="1001"/>
                <c:pt idx="0">
                  <c:v>153.41546177529116</c:v>
                </c:pt>
                <c:pt idx="1">
                  <c:v>153.26609945354429</c:v>
                </c:pt>
                <c:pt idx="2">
                  <c:v>153.26368864706868</c:v>
                </c:pt>
                <c:pt idx="3">
                  <c:v>153.30448310739374</c:v>
                </c:pt>
                <c:pt idx="4">
                  <c:v>153.33108945901523</c:v>
                </c:pt>
                <c:pt idx="5">
                  <c:v>153.35228993938426</c:v>
                </c:pt>
                <c:pt idx="6">
                  <c:v>153.3768520810691</c:v>
                </c:pt>
                <c:pt idx="7">
                  <c:v>153.40476970780927</c:v>
                </c:pt>
                <c:pt idx="8">
                  <c:v>153.43603667368842</c:v>
                </c:pt>
                <c:pt idx="9">
                  <c:v>153.47064686252369</c:v>
                </c:pt>
                <c:pt idx="10">
                  <c:v>153.5085941872602</c:v>
                </c:pt>
                <c:pt idx="11">
                  <c:v>153.54987258937018</c:v>
                </c:pt>
                <c:pt idx="12">
                  <c:v>153.59447603825734</c:v>
                </c:pt>
                <c:pt idx="13">
                  <c:v>153.64024400917404</c:v>
                </c:pt>
                <c:pt idx="14">
                  <c:v>153.68625087345086</c:v>
                </c:pt>
                <c:pt idx="15">
                  <c:v>153.73249620789679</c:v>
                </c:pt>
                <c:pt idx="16">
                  <c:v>153.77897958996655</c:v>
                </c:pt>
                <c:pt idx="17">
                  <c:v>153.82570059775759</c:v>
                </c:pt>
                <c:pt idx="18">
                  <c:v>153.87265881000712</c:v>
                </c:pt>
                <c:pt idx="19">
                  <c:v>153.91985380608915</c:v>
                </c:pt>
                <c:pt idx="20">
                  <c:v>153.96728516601149</c:v>
                </c:pt>
                <c:pt idx="21">
                  <c:v>154.01495247041294</c:v>
                </c:pt>
                <c:pt idx="22">
                  <c:v>154.06285530056033</c:v>
                </c:pt>
                <c:pt idx="23">
                  <c:v>154.1109932383456</c:v>
                </c:pt>
                <c:pt idx="24">
                  <c:v>154.159365866283</c:v>
                </c:pt>
                <c:pt idx="25">
                  <c:v>154.20797276750619</c:v>
                </c:pt>
                <c:pt idx="26">
                  <c:v>154.25681352576552</c:v>
                </c:pt>
                <c:pt idx="27">
                  <c:v>154.30588772542515</c:v>
                </c:pt>
                <c:pt idx="28">
                  <c:v>154.35519495146031</c:v>
                </c:pt>
                <c:pt idx="29">
                  <c:v>154.40451379026618</c:v>
                </c:pt>
                <c:pt idx="30">
                  <c:v>154.4529600707105</c:v>
                </c:pt>
                <c:pt idx="31">
                  <c:v>154.50053538529602</c:v>
                </c:pt>
                <c:pt idx="32">
                  <c:v>154.5472413258895</c:v>
                </c:pt>
                <c:pt idx="33">
                  <c:v>154.59307948368115</c:v>
                </c:pt>
                <c:pt idx="34">
                  <c:v>154.63805144914463</c:v>
                </c:pt>
                <c:pt idx="35">
                  <c:v>154.682158811997</c:v>
                </c:pt>
                <c:pt idx="36">
                  <c:v>154.72540316115928</c:v>
                </c:pt>
                <c:pt idx="37">
                  <c:v>154.76778608471702</c:v>
                </c:pt>
                <c:pt idx="38">
                  <c:v>154.80930916988163</c:v>
                </c:pt>
                <c:pt idx="39">
                  <c:v>154.84997400295146</c:v>
                </c:pt>
                <c:pt idx="40">
                  <c:v>154.88978216927359</c:v>
                </c:pt>
                <c:pt idx="41">
                  <c:v>154.92873525320576</c:v>
                </c:pt>
                <c:pt idx="42">
                  <c:v>154.96683483807871</c:v>
                </c:pt>
                <c:pt idx="43">
                  <c:v>155.00408250615865</c:v>
                </c:pt>
                <c:pt idx="44">
                  <c:v>155.04047983861011</c:v>
                </c:pt>
                <c:pt idx="45">
                  <c:v>155.07602841545918</c:v>
                </c:pt>
                <c:pt idx="46">
                  <c:v>155.11072981555702</c:v>
                </c:pt>
                <c:pt idx="47">
                  <c:v>155.14458561654348</c:v>
                </c:pt>
                <c:pt idx="48">
                  <c:v>155.17759739481124</c:v>
                </c:pt>
                <c:pt idx="49">
                  <c:v>155.20976672547025</c:v>
                </c:pt>
                <c:pt idx="50">
                  <c:v>155.24109518231216</c:v>
                </c:pt>
                <c:pt idx="51">
                  <c:v>155.27158433777555</c:v>
                </c:pt>
                <c:pt idx="52">
                  <c:v>155.30085511407989</c:v>
                </c:pt>
                <c:pt idx="53">
                  <c:v>155.32852907607096</c:v>
                </c:pt>
                <c:pt idx="54">
                  <c:v>155.35460921190275</c:v>
                </c:pt>
                <c:pt idx="55">
                  <c:v>155.37909850889093</c:v>
                </c:pt>
                <c:pt idx="56">
                  <c:v>155.40199995338492</c:v>
                </c:pt>
                <c:pt idx="57">
                  <c:v>155.42331653064079</c:v>
                </c:pt>
                <c:pt idx="58">
                  <c:v>155.4430512246953</c:v>
                </c:pt>
                <c:pt idx="59">
                  <c:v>155.4612070182412</c:v>
                </c:pt>
                <c:pt idx="60">
                  <c:v>155.4777868925031</c:v>
                </c:pt>
                <c:pt idx="61">
                  <c:v>155.49279382711472</c:v>
                </c:pt>
                <c:pt idx="62">
                  <c:v>155.50623079999704</c:v>
                </c:pt>
                <c:pt idx="63">
                  <c:v>155.51810078723747</c:v>
                </c:pt>
                <c:pt idx="64">
                  <c:v>155.52840676297012</c:v>
                </c:pt>
                <c:pt idx="65">
                  <c:v>155.53715169925684</c:v>
                </c:pt>
                <c:pt idx="66">
                  <c:v>155.54433856596975</c:v>
                </c:pt>
                <c:pt idx="67">
                  <c:v>155.54997033067423</c:v>
                </c:pt>
                <c:pt idx="68">
                  <c:v>155.55404995851319</c:v>
                </c:pt>
                <c:pt idx="69">
                  <c:v>155.55658041209253</c:v>
                </c:pt>
                <c:pt idx="70">
                  <c:v>155.5450346441545</c:v>
                </c:pt>
                <c:pt idx="71">
                  <c:v>155.51406932687578</c:v>
                </c:pt>
                <c:pt idx="72">
                  <c:v>155.46372286090127</c:v>
                </c:pt>
                <c:pt idx="73">
                  <c:v>155.39403417554553</c:v>
                </c:pt>
                <c:pt idx="74">
                  <c:v>155.30504270890665</c:v>
                </c:pt>
                <c:pt idx="75">
                  <c:v>155.19678838809145</c:v>
                </c:pt>
                <c:pt idx="76">
                  <c:v>155.06931160955614</c:v>
                </c:pt>
                <c:pt idx="77">
                  <c:v>154.92265321956779</c:v>
                </c:pt>
                <c:pt idx="78">
                  <c:v>154.75685449479039</c:v>
                </c:pt>
                <c:pt idx="79">
                  <c:v>154.57195712299992</c:v>
                </c:pt>
                <c:pt idx="80">
                  <c:v>154.37637981050244</c:v>
                </c:pt>
                <c:pt idx="81">
                  <c:v>154.17224010038004</c:v>
                </c:pt>
                <c:pt idx="82">
                  <c:v>153.95955658612243</c:v>
                </c:pt>
                <c:pt idx="83">
                  <c:v>153.73834786800171</c:v>
                </c:pt>
                <c:pt idx="84">
                  <c:v>153.50863254961772</c:v>
                </c:pt>
                <c:pt idx="85">
                  <c:v>153.2704292344776</c:v>
                </c:pt>
                <c:pt idx="86">
                  <c:v>153.02323530581319</c:v>
                </c:pt>
                <c:pt idx="87">
                  <c:v>152.7658543998607</c:v>
                </c:pt>
                <c:pt idx="88">
                  <c:v>152.5004630323769</c:v>
                </c:pt>
                <c:pt idx="89">
                  <c:v>152.23569419158613</c:v>
                </c:pt>
                <c:pt idx="90">
                  <c:v>151.97154525027068</c:v>
                </c:pt>
                <c:pt idx="91">
                  <c:v>151.70801359602567</c:v>
                </c:pt>
                <c:pt idx="92">
                  <c:v>151.44509663115508</c:v>
                </c:pt>
                <c:pt idx="93">
                  <c:v>151.18279177256818</c:v>
                </c:pt>
                <c:pt idx="94">
                  <c:v>150.92109645167736</c:v>
                </c:pt>
                <c:pt idx="95">
                  <c:v>150.66000811429629</c:v>
                </c:pt>
                <c:pt idx="96">
                  <c:v>150.3995242205394</c:v>
                </c:pt>
                <c:pt idx="97">
                  <c:v>150.13964224472201</c:v>
                </c:pt>
                <c:pt idx="98">
                  <c:v>149.88035967526122</c:v>
                </c:pt>
                <c:pt idx="99">
                  <c:v>149.62167401457774</c:v>
                </c:pt>
                <c:pt idx="100">
                  <c:v>149.36358277899868</c:v>
                </c:pt>
                <c:pt idx="101">
                  <c:v>149.10608349866089</c:v>
                </c:pt>
                <c:pt idx="102">
                  <c:v>148.84917371741528</c:v>
                </c:pt>
                <c:pt idx="103">
                  <c:v>148.59285099273194</c:v>
                </c:pt>
                <c:pt idx="104">
                  <c:v>148.33711289560594</c:v>
                </c:pt>
                <c:pt idx="105">
                  <c:v>148.08195701046407</c:v>
                </c:pt>
                <c:pt idx="106">
                  <c:v>147.82738093507228</c:v>
                </c:pt>
                <c:pt idx="107">
                  <c:v>147.57338228044389</c:v>
                </c:pt>
                <c:pt idx="108">
                  <c:v>147.31995867074858</c:v>
                </c:pt>
                <c:pt idx="109">
                  <c:v>147.06710774322218</c:v>
                </c:pt>
                <c:pt idx="110">
                  <c:v>146.81482714807703</c:v>
                </c:pt>
                <c:pt idx="111">
                  <c:v>146.56311454841341</c:v>
                </c:pt>
                <c:pt idx="112">
                  <c:v>146.31196762013133</c:v>
                </c:pt>
                <c:pt idx="113">
                  <c:v>146.06138405184342</c:v>
                </c:pt>
                <c:pt idx="114">
                  <c:v>145.81136154478821</c:v>
                </c:pt>
                <c:pt idx="115">
                  <c:v>145.56189781274441</c:v>
                </c:pt>
                <c:pt idx="116">
                  <c:v>145.31299058194551</c:v>
                </c:pt>
                <c:pt idx="117">
                  <c:v>145.06463759099566</c:v>
                </c:pt>
                <c:pt idx="118">
                  <c:v>144.81683659078567</c:v>
                </c:pt>
                <c:pt idx="119">
                  <c:v>144.56958534441003</c:v>
                </c:pt>
                <c:pt idx="120">
                  <c:v>144.3228816270846</c:v>
                </c:pt>
                <c:pt idx="121">
                  <c:v>144.07672322606473</c:v>
                </c:pt>
                <c:pt idx="122">
                  <c:v>143.83110794056441</c:v>
                </c:pt>
                <c:pt idx="123">
                  <c:v>143.58603358167574</c:v>
                </c:pt>
                <c:pt idx="124">
                  <c:v>143.34149797228932</c:v>
                </c:pt>
                <c:pt idx="125">
                  <c:v>143.09749894701505</c:v>
                </c:pt>
                <c:pt idx="126">
                  <c:v>142.85403435210387</c:v>
                </c:pt>
                <c:pt idx="127">
                  <c:v>142.61110204536982</c:v>
                </c:pt>
                <c:pt idx="128">
                  <c:v>142.36869989611299</c:v>
                </c:pt>
                <c:pt idx="129">
                  <c:v>142.12682578504283</c:v>
                </c:pt>
                <c:pt idx="130">
                  <c:v>141.88547760420252</c:v>
                </c:pt>
                <c:pt idx="131">
                  <c:v>141.64465325689335</c:v>
                </c:pt>
                <c:pt idx="132">
                  <c:v>141.40435065760025</c:v>
                </c:pt>
                <c:pt idx="133">
                  <c:v>141.1645677319176</c:v>
                </c:pt>
                <c:pt idx="134">
                  <c:v>140.9253024164758</c:v>
                </c:pt>
                <c:pt idx="135">
                  <c:v>140.68655265886827</c:v>
                </c:pt>
                <c:pt idx="136">
                  <c:v>140.44831641757921</c:v>
                </c:pt>
                <c:pt idx="137">
                  <c:v>140.21059166191193</c:v>
                </c:pt>
                <c:pt idx="138">
                  <c:v>139.97337637191754</c:v>
                </c:pt>
                <c:pt idx="139">
                  <c:v>139.73666853832449</c:v>
                </c:pt>
                <c:pt idx="140">
                  <c:v>139.50046616246843</c:v>
                </c:pt>
                <c:pt idx="141">
                  <c:v>139.26476725622288</c:v>
                </c:pt>
                <c:pt idx="142">
                  <c:v>139.02956984193017</c:v>
                </c:pt>
                <c:pt idx="143">
                  <c:v>138.79487195233324</c:v>
                </c:pt>
                <c:pt idx="144">
                  <c:v>138.56067163050767</c:v>
                </c:pt>
                <c:pt idx="145">
                  <c:v>138.32696692979442</c:v>
                </c:pt>
                <c:pt idx="146">
                  <c:v>138.09375591373322</c:v>
                </c:pt>
                <c:pt idx="147">
                  <c:v>137.86103665599623</c:v>
                </c:pt>
                <c:pt idx="148">
                  <c:v>137.62880724032232</c:v>
                </c:pt>
                <c:pt idx="149">
                  <c:v>137.39706576045199</c:v>
                </c:pt>
                <c:pt idx="150">
                  <c:v>137.16581032006269</c:v>
                </c:pt>
                <c:pt idx="151">
                  <c:v>136.93503903270459</c:v>
                </c:pt>
                <c:pt idx="152">
                  <c:v>136.70475002173706</c:v>
                </c:pt>
                <c:pt idx="153">
                  <c:v>136.47494142026542</c:v>
                </c:pt>
                <c:pt idx="154">
                  <c:v>136.24561137107833</c:v>
                </c:pt>
                <c:pt idx="155">
                  <c:v>136.01675802658568</c:v>
                </c:pt>
                <c:pt idx="156">
                  <c:v>135.78837954875678</c:v>
                </c:pt>
                <c:pt idx="157">
                  <c:v>135.56047410905936</c:v>
                </c:pt>
                <c:pt idx="158">
                  <c:v>135.33303988839876</c:v>
                </c:pt>
                <c:pt idx="159">
                  <c:v>135.10607507705771</c:v>
                </c:pt>
                <c:pt idx="160">
                  <c:v>134.87957787463654</c:v>
                </c:pt>
                <c:pt idx="161">
                  <c:v>134.65354648999391</c:v>
                </c:pt>
                <c:pt idx="162">
                  <c:v>134.42797914118799</c:v>
                </c:pt>
                <c:pt idx="163">
                  <c:v>134.20287405541796</c:v>
                </c:pt>
                <c:pt idx="164">
                  <c:v>133.97822946896639</c:v>
                </c:pt>
                <c:pt idx="165">
                  <c:v>133.75404362714133</c:v>
                </c:pt>
                <c:pt idx="166">
                  <c:v>133.53031478421966</c:v>
                </c:pt>
                <c:pt idx="167">
                  <c:v>133.30704120339024</c:v>
                </c:pt>
                <c:pt idx="168">
                  <c:v>133.08422115669785</c:v>
                </c:pt>
                <c:pt idx="169">
                  <c:v>132.8618529249876</c:v>
                </c:pt>
                <c:pt idx="170">
                  <c:v>132.63993479784938</c:v>
                </c:pt>
                <c:pt idx="171">
                  <c:v>132.41846507356314</c:v>
                </c:pt>
                <c:pt idx="172">
                  <c:v>132.1974420590445</c:v>
                </c:pt>
                <c:pt idx="173">
                  <c:v>131.97686406979059</c:v>
                </c:pt>
                <c:pt idx="174">
                  <c:v>131.75672942982655</c:v>
                </c:pt>
                <c:pt idx="175">
                  <c:v>131.53703647165221</c:v>
                </c:pt>
                <c:pt idx="176">
                  <c:v>131.31778353618947</c:v>
                </c:pt>
                <c:pt idx="177">
                  <c:v>131.09896897272975</c:v>
                </c:pt>
                <c:pt idx="178">
                  <c:v>130.88059113888204</c:v>
                </c:pt>
                <c:pt idx="179">
                  <c:v>130.66264840052131</c:v>
                </c:pt>
                <c:pt idx="180">
                  <c:v>130.44513913173742</c:v>
                </c:pt>
                <c:pt idx="181">
                  <c:v>130.22806171478413</c:v>
                </c:pt>
                <c:pt idx="182">
                  <c:v>130.01141454002877</c:v>
                </c:pt>
                <c:pt idx="183">
                  <c:v>129.7951960059022</c:v>
                </c:pt>
                <c:pt idx="184">
                  <c:v>129.57940451884909</c:v>
                </c:pt>
                <c:pt idx="185">
                  <c:v>129.36403849327874</c:v>
                </c:pt>
                <c:pt idx="186">
                  <c:v>129.14909635151611</c:v>
                </c:pt>
                <c:pt idx="187">
                  <c:v>128.93457652375315</c:v>
                </c:pt>
                <c:pt idx="188">
                  <c:v>128.72047744800088</c:v>
                </c:pt>
                <c:pt idx="189">
                  <c:v>128.50679757004139</c:v>
                </c:pt>
                <c:pt idx="190">
                  <c:v>128.2935353433804</c:v>
                </c:pt>
                <c:pt idx="191">
                  <c:v>128.08068922920023</c:v>
                </c:pt>
                <c:pt idx="192">
                  <c:v>127.86825769631305</c:v>
                </c:pt>
                <c:pt idx="193">
                  <c:v>127.65623922111439</c:v>
                </c:pt>
                <c:pt idx="194">
                  <c:v>127.44463228753725</c:v>
                </c:pt>
                <c:pt idx="195">
                  <c:v>127.23343538700624</c:v>
                </c:pt>
                <c:pt idx="196">
                  <c:v>127.02264701839239</c:v>
                </c:pt>
                <c:pt idx="197">
                  <c:v>126.81226568796799</c:v>
                </c:pt>
                <c:pt idx="198">
                  <c:v>126.602289909362</c:v>
                </c:pt>
                <c:pt idx="199">
                  <c:v>126.39271820351561</c:v>
                </c:pt>
                <c:pt idx="200">
                  <c:v>126.18354909863834</c:v>
                </c:pt>
                <c:pt idx="201">
                  <c:v>124.09615710990624</c:v>
                </c:pt>
                <c:pt idx="202">
                  <c:v>122.04841398562252</c:v>
                </c:pt>
                <c:pt idx="203">
                  <c:v>120.03890406835605</c:v>
                </c:pt>
                <c:pt idx="204">
                  <c:v>118.06627948824494</c:v>
                </c:pt>
                <c:pt idx="205">
                  <c:v>116.12925625542124</c:v>
                </c:pt>
                <c:pt idx="206">
                  <c:v>114.22661063116672</c:v>
                </c:pt>
                <c:pt idx="207">
                  <c:v>112.35717575557238</c:v>
                </c:pt>
                <c:pt idx="208">
                  <c:v>110.51983851154282</c:v>
                </c:pt>
                <c:pt idx="209">
                  <c:v>108.71353660684662</c:v>
                </c:pt>
                <c:pt idx="210">
                  <c:v>106.93725585758889</c:v>
                </c:pt>
                <c:pt idx="211">
                  <c:v>105.19002765799085</c:v>
                </c:pt>
                <c:pt idx="212">
                  <c:v>103.47092662272537</c:v>
                </c:pt>
                <c:pt idx="213">
                  <c:v>101.77906838929061</c:v>
                </c:pt>
                <c:pt idx="214">
                  <c:v>100.11360756902141</c:v>
                </c:pt>
                <c:pt idx="215">
                  <c:v>98.47373583635266</c:v>
                </c:pt>
                <c:pt idx="216">
                  <c:v>96.858680146871819</c:v>
                </c:pt>
                <c:pt idx="217">
                  <c:v>95.267701075537872</c:v>
                </c:pt>
                <c:pt idx="218">
                  <c:v>93.70009126721294</c:v>
                </c:pt>
                <c:pt idx="219">
                  <c:v>92.155173992354193</c:v>
                </c:pt>
                <c:pt idx="220">
                  <c:v>90.63230180135956</c:v>
                </c:pt>
                <c:pt idx="221">
                  <c:v>89.130855271652962</c:v>
                </c:pt>
                <c:pt idx="222">
                  <c:v>87.650241842142322</c:v>
                </c:pt>
                <c:pt idx="223">
                  <c:v>86.189894730189863</c:v>
                </c:pt>
                <c:pt idx="224">
                  <c:v>84.749271926704225</c:v>
                </c:pt>
                <c:pt idx="225">
                  <c:v>83.327855265402007</c:v>
                </c:pt>
                <c:pt idx="226">
                  <c:v>81.925149562696944</c:v>
                </c:pt>
                <c:pt idx="227">
                  <c:v>80.540681825059721</c:v>
                </c:pt>
                <c:pt idx="228">
                  <c:v>79.174000521056541</c:v>
                </c:pt>
                <c:pt idx="229">
                  <c:v>77.824674915619511</c:v>
                </c:pt>
                <c:pt idx="230">
                  <c:v>76.492294464432817</c:v>
                </c:pt>
                <c:pt idx="231">
                  <c:v>75.176468266635368</c:v>
                </c:pt>
                <c:pt idx="232">
                  <c:v>73.87682457434768</c:v>
                </c:pt>
                <c:pt idx="233">
                  <c:v>72.593010357827993</c:v>
                </c:pt>
                <c:pt idx="234">
                  <c:v>71.324690925355426</c:v>
                </c:pt>
                <c:pt idx="235">
                  <c:v>70.071549597224163</c:v>
                </c:pt>
                <c:pt idx="236">
                  <c:v>68.833287433518436</c:v>
                </c:pt>
                <c:pt idx="237">
                  <c:v>67.609623015621011</c:v>
                </c:pt>
                <c:pt idx="238">
                  <c:v>66.40029228169287</c:v>
                </c:pt>
                <c:pt idx="239">
                  <c:v>65.205048416647898</c:v>
                </c:pt>
                <c:pt idx="240">
                  <c:v>64.023661797435651</c:v>
                </c:pt>
                <c:pt idx="241">
                  <c:v>62.855919994739132</c:v>
                </c:pt>
                <c:pt idx="242">
                  <c:v>61.70162783249247</c:v>
                </c:pt>
                <c:pt idx="243">
                  <c:v>60.560607506925884</c:v>
                </c:pt>
                <c:pt idx="244">
                  <c:v>59.432698767153511</c:v>
                </c:pt>
                <c:pt idx="245">
                  <c:v>58.317759159630533</c:v>
                </c:pt>
                <c:pt idx="246">
                  <c:v>57.215664339119598</c:v>
                </c:pt>
                <c:pt idx="247">
                  <c:v>56.126308449119456</c:v>
                </c:pt>
                <c:pt idx="248">
                  <c:v>55.049604575017518</c:v>
                </c:pt>
                <c:pt idx="249">
                  <c:v>53.985485273527303</c:v>
                </c:pt>
                <c:pt idx="250">
                  <c:v>52.933903182253957</c:v>
                </c:pt>
                <c:pt idx="251">
                  <c:v>51.894831713487022</c:v>
                </c:pt>
                <c:pt idx="252">
                  <c:v>50.86826583653658</c:v>
                </c:pt>
                <c:pt idx="253">
                  <c:v>49.854222953090357</c:v>
                </c:pt>
                <c:pt idx="254">
                  <c:v>48.85274387015491</c:v>
                </c:pt>
                <c:pt idx="255">
                  <c:v>47.863893875127523</c:v>
                </c:pt>
                <c:pt idx="256">
                  <c:v>46.887763917393457</c:v>
                </c:pt>
                <c:pt idx="257">
                  <c:v>45.924471900515648</c:v>
                </c:pt>
                <c:pt idx="258">
                  <c:v>44.974164088530543</c:v>
                </c:pt>
                <c:pt idx="259">
                  <c:v>44.037016629022105</c:v>
                </c:pt>
                <c:pt idx="260">
                  <c:v>43.113237194443393</c:v>
                </c:pt>
                <c:pt idx="261">
                  <c:v>42.203066741500649</c:v>
                </c:pt>
                <c:pt idx="262">
                  <c:v>41.306781386203497</c:v>
                </c:pt>
                <c:pt idx="263">
                  <c:v>40.424694389292171</c:v>
                </c:pt>
                <c:pt idx="264">
                  <c:v>39.557158243035403</c:v>
                </c:pt>
                <c:pt idx="265">
                  <c:v>38.704566845687474</c:v>
                </c:pt>
                <c:pt idx="266">
                  <c:v>37.867357744020339</c:v>
                </c:pt>
                <c:pt idx="267">
                  <c:v>37.04601441711231</c:v>
                </c:pt>
                <c:pt idx="268">
                  <c:v>36.241068565778335</c:v>
                </c:pt>
                <c:pt idx="269">
                  <c:v>35.453102361475814</c:v>
                </c:pt>
                <c:pt idx="270">
                  <c:v>34.682750596044748</c:v>
                </c:pt>
                <c:pt idx="271">
                  <c:v>33.930702659128769</c:v>
                </c:pt>
                <c:pt idx="272">
                  <c:v>33.197704253549027</c:v>
                </c:pt>
                <c:pt idx="273">
                  <c:v>32.484558740385722</c:v>
                </c:pt>
                <c:pt idx="274">
                  <c:v>31.79212798538547</c:v>
                </c:pt>
                <c:pt idx="275">
                  <c:v>31.121332557163964</c:v>
                </c:pt>
                <c:pt idx="276">
                  <c:v>30.473151106490288</c:v>
                </c:pt>
                <c:pt idx="277">
                  <c:v>29.848618736160443</c:v>
                </c:pt>
                <c:pt idx="278">
                  <c:v>29.248824154575413</c:v>
                </c:pt>
                <c:pt idx="279">
                  <c:v>28.674905395713207</c:v>
                </c:pt>
                <c:pt idx="280">
                  <c:v>28.128043886897455</c:v>
                </c:pt>
                <c:pt idx="281">
                  <c:v>27.609456657291062</c:v>
                </c:pt>
                <c:pt idx="282">
                  <c:v>27.120386508328398</c:v>
                </c:pt>
                <c:pt idx="283">
                  <c:v>26.662090016170112</c:v>
                </c:pt>
                <c:pt idx="284">
                  <c:v>26.235823308841436</c:v>
                </c:pt>
                <c:pt idx="285">
                  <c:v>25.84282565864606</c:v>
                </c:pt>
                <c:pt idx="286">
                  <c:v>25.484301053021696</c:v>
                </c:pt>
                <c:pt idx="287">
                  <c:v>25.1613980502662</c:v>
                </c:pt>
                <c:pt idx="288">
                  <c:v>24.875188382638832</c:v>
                </c:pt>
                <c:pt idx="289">
                  <c:v>24.626644926209757</c:v>
                </c:pt>
                <c:pt idx="290">
                  <c:v>24.416619798811897</c:v>
                </c:pt>
                <c:pt idx="291">
                  <c:v>24.245823456581661</c:v>
                </c:pt>
                <c:pt idx="292">
                  <c:v>24.114805717898765</c:v>
                </c:pt>
                <c:pt idx="293">
                  <c:v>24.023939636044204</c:v>
                </c:pt>
                <c:pt idx="294">
                  <c:v>23.973409059658632</c:v>
                </c:pt>
                <c:pt idx="295">
                  <c:v>23.963200562830046</c:v>
                </c:pt>
                <c:pt idx="296">
                  <c:v>23.993100204081646</c:v>
                </c:pt>
                <c:pt idx="297">
                  <c:v>24.062695304878709</c:v>
                </c:pt>
                <c:pt idx="298">
                  <c:v>24.171381149835494</c:v>
                </c:pt>
                <c:pt idx="299">
                  <c:v>24.318372232041025</c:v>
                </c:pt>
                <c:pt idx="300">
                  <c:v>24.502717425798298</c:v>
                </c:pt>
                <c:pt idx="301">
                  <c:v>24.723318287728041</c:v>
                </c:pt>
                <c:pt idx="302">
                  <c:v>24.978949578901446</c:v>
                </c:pt>
                <c:pt idx="303">
                  <c:v>25.268281068644288</c:v>
                </c:pt>
                <c:pt idx="304">
                  <c:v>25.589899718744721</c:v>
                </c:pt>
                <c:pt idx="305">
                  <c:v>25.942331441701697</c:v>
                </c:pt>
                <c:pt idx="306">
                  <c:v>26.324061760959498</c:v>
                </c:pt>
                <c:pt idx="307">
                  <c:v>26.733554856370894</c:v>
                </c:pt>
                <c:pt idx="308">
                  <c:v>27.169270637585292</c:v>
                </c:pt>
                <c:pt idx="309">
                  <c:v>27.629679638150638</c:v>
                </c:pt>
                <c:pt idx="310">
                  <c:v>28.11327565444325</c:v>
                </c:pt>
                <c:pt idx="311">
                  <c:v>28.618586160808061</c:v>
                </c:pt>
                <c:pt idx="312">
                  <c:v>29.144180613771674</c:v>
                </c:pt>
                <c:pt idx="313">
                  <c:v>29.688676814861367</c:v>
                </c:pt>
                <c:pt idx="314">
                  <c:v>30.250745536197535</c:v>
                </c:pt>
                <c:pt idx="315">
                  <c:v>30.829113629357742</c:v>
                </c:pt>
                <c:pt idx="316">
                  <c:v>31.422565840070579</c:v>
                </c:pt>
                <c:pt idx="317">
                  <c:v>32.029945542951673</c:v>
                </c:pt>
                <c:pt idx="318">
                  <c:v>32.650154595156401</c:v>
                </c:pt>
                <c:pt idx="319">
                  <c:v>33.282152488320108</c:v>
                </c:pt>
                <c:pt idx="320">
                  <c:v>33.924954956695331</c:v>
                </c:pt>
                <c:pt idx="321">
                  <c:v>34.57763217760742</c:v>
                </c:pt>
                <c:pt idx="322">
                  <c:v>35.239306679366855</c:v>
                </c:pt>
                <c:pt idx="323">
                  <c:v>35.909151052318514</c:v>
                </c:pt>
                <c:pt idx="324">
                  <c:v>36.586385541183517</c:v>
                </c:pt>
                <c:pt idx="325">
                  <c:v>37.270275581428535</c:v>
                </c:pt>
                <c:pt idx="326">
                  <c:v>37.96012932909111</c:v>
                </c:pt>
                <c:pt idx="327">
                  <c:v>38.655295222198546</c:v>
                </c:pt>
                <c:pt idx="328">
                  <c:v>39.355159602480505</c:v>
                </c:pt>
                <c:pt idx="329">
                  <c:v>40.059144418295723</c:v>
                </c:pt>
                <c:pt idx="330">
                  <c:v>40.766705023364047</c:v>
                </c:pt>
                <c:pt idx="331">
                  <c:v>41.477328080814637</c:v>
                </c:pt>
                <c:pt idx="332">
                  <c:v>42.190529578036902</c:v>
                </c:pt>
                <c:pt idx="333">
                  <c:v>42.905852954681656</c:v>
                </c:pt>
                <c:pt idx="334">
                  <c:v>43.622867343751437</c:v>
                </c:pt>
                <c:pt idx="335">
                  <c:v>44.341165923908093</c:v>
                </c:pt>
                <c:pt idx="336">
                  <c:v>45.060364379799211</c:v>
                </c:pt>
                <c:pt idx="337">
                  <c:v>45.780099466265874</c:v>
                </c:pt>
                <c:pt idx="338">
                  <c:v>46.50002767166302</c:v>
                </c:pt>
                <c:pt idx="339">
                  <c:v>47.219823975133295</c:v>
                </c:pt>
                <c:pt idx="340">
                  <c:v>47.939180692472284</c:v>
                </c:pt>
                <c:pt idx="341">
                  <c:v>48.657806405162219</c:v>
                </c:pt>
                <c:pt idx="342">
                  <c:v>49.375424967198036</c:v>
                </c:pt>
                <c:pt idx="343">
                  <c:v>50.091774584454882</c:v>
                </c:pt>
                <c:pt idx="344">
                  <c:v>50.806606961527457</c:v>
                </c:pt>
                <c:pt idx="345">
                  <c:v>51.51968651119148</c:v>
                </c:pt>
                <c:pt idx="346">
                  <c:v>52.230789621881542</c:v>
                </c:pt>
                <c:pt idx="347">
                  <c:v>52.939703978837997</c:v>
                </c:pt>
                <c:pt idx="348">
                  <c:v>53.646227934838905</c:v>
                </c:pt>
                <c:pt idx="349">
                  <c:v>54.350169926696829</c:v>
                </c:pt>
                <c:pt idx="350">
                  <c:v>55.051347933958439</c:v>
                </c:pt>
                <c:pt idx="351">
                  <c:v>55.749588976495588</c:v>
                </c:pt>
                <c:pt idx="352">
                  <c:v>56.444728647916648</c:v>
                </c:pt>
                <c:pt idx="353">
                  <c:v>57.136610681955261</c:v>
                </c:pt>
                <c:pt idx="354">
                  <c:v>57.825086549209587</c:v>
                </c:pt>
                <c:pt idx="355">
                  <c:v>58.510015081808234</c:v>
                </c:pt>
                <c:pt idx="356">
                  <c:v>59.19126212376861</c:v>
                </c:pt>
                <c:pt idx="357">
                  <c:v>59.868700204990873</c:v>
                </c:pt>
                <c:pt idx="358">
                  <c:v>60.54220823699503</c:v>
                </c:pt>
                <c:pt idx="359">
                  <c:v>61.211671228661388</c:v>
                </c:pt>
                <c:pt idx="360">
                  <c:v>61.87698002037591</c:v>
                </c:pt>
                <c:pt idx="361">
                  <c:v>62.53803103511229</c:v>
                </c:pt>
                <c:pt idx="362">
                  <c:v>63.19472604510289</c:v>
                </c:pt>
                <c:pt idx="363">
                  <c:v>63.84697195286163</c:v>
                </c:pt>
                <c:pt idx="364">
                  <c:v>64.49468058542368</c:v>
                </c:pt>
                <c:pt idx="365">
                  <c:v>65.137768500760657</c:v>
                </c:pt>
                <c:pt idx="366">
                  <c:v>65.776156805416079</c:v>
                </c:pt>
                <c:pt idx="367">
                  <c:v>66.409770982485028</c:v>
                </c:pt>
                <c:pt idx="368">
                  <c:v>67.038540729134297</c:v>
                </c:pt>
                <c:pt idx="369">
                  <c:v>67.662399802926373</c:v>
                </c:pt>
                <c:pt idx="370">
                  <c:v>68.281285876270971</c:v>
                </c:pt>
                <c:pt idx="371">
                  <c:v>68.895140398384584</c:v>
                </c:pt>
                <c:pt idx="372">
                  <c:v>69.503908464189379</c:v>
                </c:pt>
                <c:pt idx="373">
                  <c:v>70.10753868963009</c:v>
                </c:pt>
                <c:pt idx="374">
                  <c:v>70.70598309293058</c:v>
                </c:pt>
                <c:pt idx="375">
                  <c:v>71.299196981351542</c:v>
                </c:pt>
                <c:pt idx="376">
                  <c:v>71.887138843046841</c:v>
                </c:pt>
                <c:pt idx="377">
                  <c:v>72.469770243649563</c:v>
                </c:pt>
                <c:pt idx="378">
                  <c:v>73.047055727248889</c:v>
                </c:pt>
                <c:pt idx="379">
                  <c:v>73.618962721447573</c:v>
                </c:pt>
                <c:pt idx="380">
                  <c:v>74.185461446214745</c:v>
                </c:pt>
                <c:pt idx="381">
                  <c:v>74.746524826272747</c:v>
                </c:pt>
                <c:pt idx="382">
                  <c:v>75.302128406778053</c:v>
                </c:pt>
                <c:pt idx="383">
                  <c:v>75.852250272076461</c:v>
                </c:pt>
                <c:pt idx="384">
                  <c:v>76.396870967330273</c:v>
                </c:pt>
                <c:pt idx="385">
                  <c:v>76.935973422832561</c:v>
                </c:pt>
                <c:pt idx="386">
                  <c:v>77.469542880838461</c:v>
                </c:pt>
                <c:pt idx="387">
                  <c:v>77.997566824757328</c:v>
                </c:pt>
                <c:pt idx="388">
                  <c:v>78.520034910563169</c:v>
                </c:pt>
                <c:pt idx="389">
                  <c:v>79.03693890029156</c:v>
                </c:pt>
                <c:pt idx="390">
                  <c:v>79.548272597503015</c:v>
                </c:pt>
                <c:pt idx="391">
                  <c:v>80.054031784602088</c:v>
                </c:pt>
                <c:pt idx="392">
                  <c:v>80.554214161910778</c:v>
                </c:pt>
                <c:pt idx="393">
                  <c:v>81.048819288403521</c:v>
                </c:pt>
                <c:pt idx="394">
                  <c:v>81.537848524017988</c:v>
                </c:pt>
                <c:pt idx="395">
                  <c:v>82.0213049734636</c:v>
                </c:pt>
                <c:pt idx="396">
                  <c:v>82.499193431455907</c:v>
                </c:pt>
                <c:pt idx="397">
                  <c:v>82.971520329310692</c:v>
                </c:pt>
                <c:pt idx="398">
                  <c:v>83.438293682837312</c:v>
                </c:pt>
                <c:pt idx="399">
                  <c:v>83.899523041475646</c:v>
                </c:pt>
                <c:pt idx="400">
                  <c:v>84.355219438625639</c:v>
                </c:pt>
                <c:pt idx="401">
                  <c:v>84.805395343122342</c:v>
                </c:pt>
                <c:pt idx="402">
                  <c:v>85.250064611813599</c:v>
                </c:pt>
                <c:pt idx="403">
                  <c:v>85.689242443200442</c:v>
                </c:pt>
                <c:pt idx="404">
                  <c:v>86.122945332103953</c:v>
                </c:pt>
                <c:pt idx="405">
                  <c:v>86.551191025324911</c:v>
                </c:pt>
                <c:pt idx="406">
                  <c:v>86.97399847826523</c:v>
                </c:pt>
                <c:pt idx="407">
                  <c:v>87.391387812482833</c:v>
                </c:pt>
                <c:pt idx="408">
                  <c:v>87.803380274153582</c:v>
                </c:pt>
                <c:pt idx="409">
                  <c:v>88.209998193415842</c:v>
                </c:pt>
                <c:pt idx="410">
                  <c:v>88.611264944575325</c:v>
                </c:pt>
                <c:pt idx="411">
                  <c:v>89.007204907149301</c:v>
                </c:pt>
                <c:pt idx="412">
                  <c:v>89.397843427730749</c:v>
                </c:pt>
                <c:pt idx="413">
                  <c:v>89.78320678265473</c:v>
                </c:pt>
                <c:pt idx="414">
                  <c:v>90.163322141449811</c:v>
                </c:pt>
                <c:pt idx="415">
                  <c:v>90.53821753105926</c:v>
                </c:pt>
                <c:pt idx="416">
                  <c:v>90.907921800817221</c:v>
                </c:pt>
                <c:pt idx="417">
                  <c:v>91.27246458816596</c:v>
                </c:pt>
                <c:pt idx="418">
                  <c:v>91.631876285101626</c:v>
                </c:pt>
                <c:pt idx="419">
                  <c:v>91.986188005335919</c:v>
                </c:pt>
                <c:pt idx="420">
                  <c:v>92.335431552162348</c:v>
                </c:pt>
                <c:pt idx="421">
                  <c:v>92.679639387016081</c:v>
                </c:pt>
                <c:pt idx="422">
                  <c:v>93.018844598716811</c:v>
                </c:pt>
                <c:pt idx="423">
                  <c:v>93.353080873384712</c:v>
                </c:pt>
                <c:pt idx="424">
                  <c:v>93.682382465019941</c:v>
                </c:pt>
                <c:pt idx="425">
                  <c:v>94.006784166736395</c:v>
                </c:pt>
                <c:pt idx="426">
                  <c:v>94.326321282640635</c:v>
                </c:pt>
                <c:pt idx="427">
                  <c:v>94.64102960034775</c:v>
                </c:pt>
                <c:pt idx="428">
                  <c:v>94.950945364125332</c:v>
                </c:pt>
                <c:pt idx="429">
                  <c:v>95.256105248657477</c:v>
                </c:pt>
                <c:pt idx="430">
                  <c:v>95.556546333420954</c:v>
                </c:pt>
                <c:pt idx="431">
                  <c:v>95.852306077665475</c:v>
                </c:pt>
                <c:pt idx="432">
                  <c:v>96.143422295990405</c:v>
                </c:pt>
                <c:pt idx="433">
                  <c:v>96.42993313451025</c:v>
                </c:pt>
                <c:pt idx="434">
                  <c:v>96.711877047601391</c:v>
                </c:pt>
                <c:pt idx="435">
                  <c:v>96.989292775222594</c:v>
                </c:pt>
                <c:pt idx="436">
                  <c:v>97.262219320801833</c:v>
                </c:pt>
                <c:pt idx="437">
                  <c:v>97.530695929682096</c:v>
                </c:pt>
                <c:pt idx="438">
                  <c:v>97.794762068118956</c:v>
                </c:pt>
                <c:pt idx="439">
                  <c:v>98.054457402822223</c:v>
                </c:pt>
                <c:pt idx="440">
                  <c:v>98.309821781034884</c:v>
                </c:pt>
                <c:pt idx="441">
                  <c:v>98.560895211141698</c:v>
                </c:pt>
                <c:pt idx="442">
                  <c:v>98.807717843800219</c:v>
                </c:pt>
                <c:pt idx="443">
                  <c:v>99.050329953587152</c:v>
                </c:pt>
                <c:pt idx="444">
                  <c:v>99.288771921152588</c:v>
                </c:pt>
                <c:pt idx="445">
                  <c:v>99.523084215874817</c:v>
                </c:pt>
                <c:pt idx="446">
                  <c:v>99.753307379008675</c:v>
                </c:pt>
                <c:pt idx="447">
                  <c:v>99.979482007319803</c:v>
                </c:pt>
                <c:pt idx="448">
                  <c:v>100.20164873719764</c:v>
                </c:pt>
                <c:pt idx="449">
                  <c:v>100.41984822924012</c:v>
                </c:pt>
                <c:pt idx="450">
                  <c:v>100.6341211533021</c:v>
                </c:pt>
                <c:pt idx="451">
                  <c:v>100.84450817400091</c:v>
                </c:pt>
                <c:pt idx="452">
                  <c:v>101.05104993667109</c:v>
                </c:pt>
                <c:pt idx="453">
                  <c:v>101.25378705376151</c:v>
                </c:pt>
                <c:pt idx="454">
                  <c:v>101.45276009166696</c:v>
                </c:pt>
                <c:pt idx="455">
                  <c:v>101.64800955798731</c:v>
                </c:pt>
                <c:pt idx="456">
                  <c:v>101.83957588920669</c:v>
                </c:pt>
                <c:pt idx="457">
                  <c:v>102.02749943878548</c:v>
                </c:pt>
                <c:pt idx="458">
                  <c:v>102.21182046565762</c:v>
                </c:pt>
                <c:pt idx="459">
                  <c:v>102.39257912312593</c:v>
                </c:pt>
                <c:pt idx="460">
                  <c:v>102.56981544814829</c:v>
                </c:pt>
                <c:pt idx="461">
                  <c:v>102.74356935100745</c:v>
                </c:pt>
                <c:pt idx="462">
                  <c:v>102.91388060535665</c:v>
                </c:pt>
                <c:pt idx="463">
                  <c:v>103.08078883863458</c:v>
                </c:pt>
                <c:pt idx="464">
                  <c:v>103.24433352284191</c:v>
                </c:pt>
                <c:pt idx="465">
                  <c:v>103.40455396567238</c:v>
                </c:pt>
                <c:pt idx="466">
                  <c:v>103.56148930199129</c:v>
                </c:pt>
                <c:pt idx="467">
                  <c:v>103.71517848565429</c:v>
                </c:pt>
                <c:pt idx="468">
                  <c:v>103.86566028165937</c:v>
                </c:pt>
                <c:pt idx="469">
                  <c:v>104.01297325862487</c:v>
                </c:pt>
                <c:pt idx="470">
                  <c:v>104.15715578158685</c:v>
                </c:pt>
                <c:pt idx="471">
                  <c:v>104.29824600510845</c:v>
                </c:pt>
                <c:pt idx="472">
                  <c:v>104.43628186669476</c:v>
                </c:pt>
                <c:pt idx="473">
                  <c:v>104.57130108050606</c:v>
                </c:pt>
                <c:pt idx="474">
                  <c:v>104.70334113136271</c:v>
                </c:pt>
                <c:pt idx="475">
                  <c:v>104.83243926903508</c:v>
                </c:pt>
                <c:pt idx="476">
                  <c:v>104.95863250281178</c:v>
                </c:pt>
                <c:pt idx="477">
                  <c:v>105.08195759633956</c:v>
                </c:pt>
                <c:pt idx="478">
                  <c:v>105.20245106272843</c:v>
                </c:pt>
                <c:pt idx="479">
                  <c:v>105.32014915991535</c:v>
                </c:pt>
                <c:pt idx="480">
                  <c:v>105.43508788628046</c:v>
                </c:pt>
                <c:pt idx="481">
                  <c:v>105.54730297650913</c:v>
                </c:pt>
                <c:pt idx="482">
                  <c:v>105.65682989769381</c:v>
                </c:pt>
                <c:pt idx="483">
                  <c:v>105.76370384566955</c:v>
                </c:pt>
                <c:pt idx="484">
                  <c:v>105.86795974157683</c:v>
                </c:pt>
                <c:pt idx="485">
                  <c:v>105.96963222864608</c:v>
                </c:pt>
                <c:pt idx="486">
                  <c:v>106.06875566919761</c:v>
                </c:pt>
                <c:pt idx="487">
                  <c:v>106.1653641418513</c:v>
                </c:pt>
                <c:pt idx="488">
                  <c:v>106.25949143894026</c:v>
                </c:pt>
                <c:pt idx="489">
                  <c:v>106.25958308983262</c:v>
                </c:pt>
                <c:pt idx="490">
                  <c:v>106.25967473831508</c:v>
                </c:pt>
                <c:pt idx="491">
                  <c:v>106.25976638438766</c:v>
                </c:pt>
                <c:pt idx="492">
                  <c:v>106.2598580280504</c:v>
                </c:pt>
                <c:pt idx="493">
                  <c:v>106.25994966930332</c:v>
                </c:pt>
                <c:pt idx="494">
                  <c:v>106.26004130814648</c:v>
                </c:pt>
                <c:pt idx="495">
                  <c:v>106.26013294457989</c:v>
                </c:pt>
                <c:pt idx="496">
                  <c:v>106.2602245786036</c:v>
                </c:pt>
                <c:pt idx="497">
                  <c:v>106.26031621021761</c:v>
                </c:pt>
                <c:pt idx="498">
                  <c:v>106.26040783942197</c:v>
                </c:pt>
                <c:pt idx="499">
                  <c:v>106.26049946621673</c:v>
                </c:pt>
                <c:pt idx="500">
                  <c:v>106.26059109060192</c:v>
                </c:pt>
                <c:pt idx="501">
                  <c:v>106.26068271257755</c:v>
                </c:pt>
                <c:pt idx="502">
                  <c:v>106.26077433214365</c:v>
                </c:pt>
                <c:pt idx="503">
                  <c:v>106.26086594930028</c:v>
                </c:pt>
                <c:pt idx="504">
                  <c:v>106.26095756404747</c:v>
                </c:pt>
                <c:pt idx="505">
                  <c:v>106.26104917638523</c:v>
                </c:pt>
                <c:pt idx="506">
                  <c:v>106.26114078631362</c:v>
                </c:pt>
                <c:pt idx="507">
                  <c:v>106.26123239383264</c:v>
                </c:pt>
                <c:pt idx="508">
                  <c:v>106.26132399894236</c:v>
                </c:pt>
                <c:pt idx="509">
                  <c:v>106.26141560164278</c:v>
                </c:pt>
                <c:pt idx="510">
                  <c:v>106.26150720193394</c:v>
                </c:pt>
                <c:pt idx="511">
                  <c:v>106.26159879981587</c:v>
                </c:pt>
                <c:pt idx="512">
                  <c:v>106.26169039528864</c:v>
                </c:pt>
                <c:pt idx="513">
                  <c:v>106.26178198835224</c:v>
                </c:pt>
                <c:pt idx="514">
                  <c:v>106.26187357900673</c:v>
                </c:pt>
                <c:pt idx="515">
                  <c:v>106.26196516725213</c:v>
                </c:pt>
                <c:pt idx="516">
                  <c:v>106.26205675308846</c:v>
                </c:pt>
                <c:pt idx="517">
                  <c:v>106.26214833651576</c:v>
                </c:pt>
                <c:pt idx="518">
                  <c:v>106.26223991753407</c:v>
                </c:pt>
                <c:pt idx="519">
                  <c:v>106.26233149614343</c:v>
                </c:pt>
                <c:pt idx="520">
                  <c:v>106.26242307234385</c:v>
                </c:pt>
                <c:pt idx="521">
                  <c:v>106.26251464613539</c:v>
                </c:pt>
                <c:pt idx="522">
                  <c:v>106.26260621751806</c:v>
                </c:pt>
                <c:pt idx="523">
                  <c:v>106.2626977864919</c:v>
                </c:pt>
                <c:pt idx="524">
                  <c:v>106.26278935305695</c:v>
                </c:pt>
                <c:pt idx="525">
                  <c:v>106.26288091721324</c:v>
                </c:pt>
                <c:pt idx="526">
                  <c:v>106.26297247896078</c:v>
                </c:pt>
                <c:pt idx="527">
                  <c:v>106.26306403829963</c:v>
                </c:pt>
                <c:pt idx="528">
                  <c:v>106.2631555952298</c:v>
                </c:pt>
                <c:pt idx="529">
                  <c:v>106.26324714975135</c:v>
                </c:pt>
                <c:pt idx="530">
                  <c:v>106.26333870186428</c:v>
                </c:pt>
                <c:pt idx="531">
                  <c:v>106.26343025156866</c:v>
                </c:pt>
                <c:pt idx="532">
                  <c:v>106.26352179886452</c:v>
                </c:pt>
                <c:pt idx="533">
                  <c:v>106.26361334375186</c:v>
                </c:pt>
                <c:pt idx="534">
                  <c:v>106.26370488623073</c:v>
                </c:pt>
                <c:pt idx="535">
                  <c:v>106.26379642630117</c:v>
                </c:pt>
                <c:pt idx="536">
                  <c:v>106.2638879639632</c:v>
                </c:pt>
                <c:pt idx="537">
                  <c:v>106.26397949921686</c:v>
                </c:pt>
                <c:pt idx="538">
                  <c:v>106.26407103206218</c:v>
                </c:pt>
                <c:pt idx="539">
                  <c:v>106.26416256249918</c:v>
                </c:pt>
                <c:pt idx="540">
                  <c:v>106.26425409052791</c:v>
                </c:pt>
                <c:pt idx="541">
                  <c:v>106.2643456161484</c:v>
                </c:pt>
                <c:pt idx="542">
                  <c:v>106.26443713936068</c:v>
                </c:pt>
                <c:pt idx="543">
                  <c:v>106.2645286601648</c:v>
                </c:pt>
                <c:pt idx="544">
                  <c:v>106.26462017856076</c:v>
                </c:pt>
                <c:pt idx="545">
                  <c:v>106.26471169454862</c:v>
                </c:pt>
                <c:pt idx="546">
                  <c:v>106.26480320812841</c:v>
                </c:pt>
                <c:pt idx="547">
                  <c:v>106.26489471930014</c:v>
                </c:pt>
                <c:pt idx="548">
                  <c:v>106.26498622806388</c:v>
                </c:pt>
                <c:pt idx="549">
                  <c:v>106.26507773441962</c:v>
                </c:pt>
                <c:pt idx="550">
                  <c:v>106.26516923836741</c:v>
                </c:pt>
                <c:pt idx="551">
                  <c:v>106.26526073990728</c:v>
                </c:pt>
                <c:pt idx="552">
                  <c:v>106.26535223903929</c:v>
                </c:pt>
                <c:pt idx="553">
                  <c:v>106.26544373576341</c:v>
                </c:pt>
                <c:pt idx="554">
                  <c:v>106.26553523007976</c:v>
                </c:pt>
                <c:pt idx="555">
                  <c:v>106.2656267219883</c:v>
                </c:pt>
                <c:pt idx="556">
                  <c:v>106.26571821148907</c:v>
                </c:pt>
                <c:pt idx="557">
                  <c:v>106.26580969858216</c:v>
                </c:pt>
                <c:pt idx="558">
                  <c:v>106.26590118326754</c:v>
                </c:pt>
                <c:pt idx="559">
                  <c:v>106.26599266554528</c:v>
                </c:pt>
                <c:pt idx="560">
                  <c:v>106.26608414541538</c:v>
                </c:pt>
                <c:pt idx="561">
                  <c:v>106.26617562287791</c:v>
                </c:pt>
                <c:pt idx="562">
                  <c:v>106.26626709793288</c:v>
                </c:pt>
                <c:pt idx="563">
                  <c:v>106.26635857058032</c:v>
                </c:pt>
                <c:pt idx="564">
                  <c:v>106.26645004082029</c:v>
                </c:pt>
                <c:pt idx="565">
                  <c:v>106.26654150865279</c:v>
                </c:pt>
                <c:pt idx="566">
                  <c:v>106.26663297407785</c:v>
                </c:pt>
                <c:pt idx="567">
                  <c:v>106.26672443709552</c:v>
                </c:pt>
                <c:pt idx="568">
                  <c:v>106.26681589770585</c:v>
                </c:pt>
                <c:pt idx="569">
                  <c:v>106.26690735590886</c:v>
                </c:pt>
                <c:pt idx="570">
                  <c:v>106.26699881170454</c:v>
                </c:pt>
                <c:pt idx="571">
                  <c:v>106.26709026509297</c:v>
                </c:pt>
                <c:pt idx="572">
                  <c:v>106.26718171607419</c:v>
                </c:pt>
                <c:pt idx="573">
                  <c:v>106.26727316464822</c:v>
                </c:pt>
                <c:pt idx="574">
                  <c:v>106.26736461081505</c:v>
                </c:pt>
                <c:pt idx="575">
                  <c:v>106.26745605457477</c:v>
                </c:pt>
                <c:pt idx="576">
                  <c:v>106.26754749592737</c:v>
                </c:pt>
                <c:pt idx="577">
                  <c:v>106.26763893487293</c:v>
                </c:pt>
                <c:pt idx="578">
                  <c:v>106.26773037141146</c:v>
                </c:pt>
                <c:pt idx="579">
                  <c:v>106.26782180554298</c:v>
                </c:pt>
                <c:pt idx="580">
                  <c:v>106.26791323726754</c:v>
                </c:pt>
                <c:pt idx="581">
                  <c:v>106.26800466658514</c:v>
                </c:pt>
                <c:pt idx="582">
                  <c:v>106.26809609349584</c:v>
                </c:pt>
                <c:pt idx="583">
                  <c:v>106.26818751799969</c:v>
                </c:pt>
                <c:pt idx="584">
                  <c:v>106.26827894009669</c:v>
                </c:pt>
                <c:pt idx="585">
                  <c:v>106.26837035978689</c:v>
                </c:pt>
                <c:pt idx="586">
                  <c:v>106.26846177707033</c:v>
                </c:pt>
                <c:pt idx="587">
                  <c:v>106.26855319194701</c:v>
                </c:pt>
                <c:pt idx="588">
                  <c:v>106.26864460441699</c:v>
                </c:pt>
                <c:pt idx="589">
                  <c:v>106.2687360144803</c:v>
                </c:pt>
                <c:pt idx="590">
                  <c:v>106.26882742213697</c:v>
                </c:pt>
                <c:pt idx="591">
                  <c:v>106.26891882738703</c:v>
                </c:pt>
                <c:pt idx="592">
                  <c:v>106.26901023023051</c:v>
                </c:pt>
                <c:pt idx="593">
                  <c:v>106.26910163066745</c:v>
                </c:pt>
                <c:pt idx="594">
                  <c:v>106.26919302869787</c:v>
                </c:pt>
                <c:pt idx="595">
                  <c:v>106.26928442432182</c:v>
                </c:pt>
                <c:pt idx="596">
                  <c:v>106.26937581753931</c:v>
                </c:pt>
                <c:pt idx="597">
                  <c:v>106.26946720835041</c:v>
                </c:pt>
                <c:pt idx="598">
                  <c:v>106.2695585967551</c:v>
                </c:pt>
                <c:pt idx="599">
                  <c:v>106.26964998275348</c:v>
                </c:pt>
                <c:pt idx="600">
                  <c:v>106.26974136634553</c:v>
                </c:pt>
                <c:pt idx="601">
                  <c:v>106.2698327475313</c:v>
                </c:pt>
                <c:pt idx="602">
                  <c:v>106.2699241263108</c:v>
                </c:pt>
                <c:pt idx="603">
                  <c:v>106.2700155026841</c:v>
                </c:pt>
                <c:pt idx="604">
                  <c:v>106.27010687665121</c:v>
                </c:pt>
                <c:pt idx="605">
                  <c:v>106.27019824821217</c:v>
                </c:pt>
                <c:pt idx="606">
                  <c:v>106.270289617367</c:v>
                </c:pt>
                <c:pt idx="607">
                  <c:v>106.27038098411576</c:v>
                </c:pt>
                <c:pt idx="608">
                  <c:v>106.27047234845845</c:v>
                </c:pt>
                <c:pt idx="609">
                  <c:v>106.27056371039514</c:v>
                </c:pt>
                <c:pt idx="610">
                  <c:v>106.27065506992582</c:v>
                </c:pt>
                <c:pt idx="611">
                  <c:v>106.27074642705054</c:v>
                </c:pt>
                <c:pt idx="612">
                  <c:v>106.27083778176934</c:v>
                </c:pt>
                <c:pt idx="613">
                  <c:v>106.27092913408229</c:v>
                </c:pt>
                <c:pt idx="614">
                  <c:v>106.27102048398935</c:v>
                </c:pt>
                <c:pt idx="615">
                  <c:v>106.27111183149059</c:v>
                </c:pt>
                <c:pt idx="616">
                  <c:v>106.27120317658603</c:v>
                </c:pt>
                <c:pt idx="617">
                  <c:v>106.2712945192757</c:v>
                </c:pt>
                <c:pt idx="618">
                  <c:v>106.27138585955964</c:v>
                </c:pt>
                <c:pt idx="619">
                  <c:v>106.2714771974379</c:v>
                </c:pt>
                <c:pt idx="620">
                  <c:v>106.27156853291049</c:v>
                </c:pt>
                <c:pt idx="621">
                  <c:v>106.27165986597745</c:v>
                </c:pt>
                <c:pt idx="622">
                  <c:v>106.27175119663883</c:v>
                </c:pt>
                <c:pt idx="623">
                  <c:v>106.27184252489462</c:v>
                </c:pt>
                <c:pt idx="624">
                  <c:v>106.2719338507449</c:v>
                </c:pt>
                <c:pt idx="625">
                  <c:v>106.27202517418968</c:v>
                </c:pt>
                <c:pt idx="626">
                  <c:v>106.27211649522899</c:v>
                </c:pt>
                <c:pt idx="627">
                  <c:v>106.27220781386286</c:v>
                </c:pt>
                <c:pt idx="628">
                  <c:v>106.27229913009133</c:v>
                </c:pt>
                <c:pt idx="629">
                  <c:v>106.27239044391442</c:v>
                </c:pt>
                <c:pt idx="630">
                  <c:v>106.27248175533218</c:v>
                </c:pt>
                <c:pt idx="631">
                  <c:v>106.27257306434464</c:v>
                </c:pt>
                <c:pt idx="632">
                  <c:v>106.27266437095184</c:v>
                </c:pt>
                <c:pt idx="633">
                  <c:v>106.2727556751538</c:v>
                </c:pt>
                <c:pt idx="634">
                  <c:v>106.27284697695056</c:v>
                </c:pt>
                <c:pt idx="635">
                  <c:v>106.27293827634215</c:v>
                </c:pt>
                <c:pt idx="636">
                  <c:v>106.27302957332857</c:v>
                </c:pt>
                <c:pt idx="637">
                  <c:v>106.2731208679099</c:v>
                </c:pt>
                <c:pt idx="638">
                  <c:v>106.27321216008615</c:v>
                </c:pt>
                <c:pt idx="639">
                  <c:v>106.27330344985735</c:v>
                </c:pt>
                <c:pt idx="640">
                  <c:v>106.27339473722357</c:v>
                </c:pt>
                <c:pt idx="641">
                  <c:v>106.2734860221848</c:v>
                </c:pt>
                <c:pt idx="642">
                  <c:v>106.27357730474108</c:v>
                </c:pt>
                <c:pt idx="643">
                  <c:v>106.27366858489245</c:v>
                </c:pt>
                <c:pt idx="644">
                  <c:v>106.27375986263894</c:v>
                </c:pt>
                <c:pt idx="645">
                  <c:v>106.27385113798057</c:v>
                </c:pt>
                <c:pt idx="646">
                  <c:v>106.27394241091741</c:v>
                </c:pt>
                <c:pt idx="647">
                  <c:v>106.27403368144945</c:v>
                </c:pt>
                <c:pt idx="648">
                  <c:v>106.27412494957676</c:v>
                </c:pt>
                <c:pt idx="649">
                  <c:v>106.27421621529933</c:v>
                </c:pt>
                <c:pt idx="650">
                  <c:v>106.27430747861723</c:v>
                </c:pt>
                <c:pt idx="651">
                  <c:v>106.27439873953047</c:v>
                </c:pt>
                <c:pt idx="652">
                  <c:v>106.2744899980391</c:v>
                </c:pt>
                <c:pt idx="653">
                  <c:v>106.27458125414314</c:v>
                </c:pt>
                <c:pt idx="654">
                  <c:v>106.27467250784264</c:v>
                </c:pt>
                <c:pt idx="655">
                  <c:v>106.27476375913761</c:v>
                </c:pt>
                <c:pt idx="656">
                  <c:v>106.2748550080281</c:v>
                </c:pt>
                <c:pt idx="657">
                  <c:v>106.27494625451412</c:v>
                </c:pt>
                <c:pt idx="658">
                  <c:v>106.27503749859574</c:v>
                </c:pt>
                <c:pt idx="659">
                  <c:v>106.27512874027295</c:v>
                </c:pt>
                <c:pt idx="660">
                  <c:v>106.27521997954581</c:v>
                </c:pt>
                <c:pt idx="661">
                  <c:v>106.27531121641434</c:v>
                </c:pt>
                <c:pt idx="662">
                  <c:v>106.27540245087857</c:v>
                </c:pt>
                <c:pt idx="663">
                  <c:v>106.27549368293855</c:v>
                </c:pt>
                <c:pt idx="664">
                  <c:v>106.2755849125943</c:v>
                </c:pt>
                <c:pt idx="665">
                  <c:v>106.27567613984586</c:v>
                </c:pt>
                <c:pt idx="666">
                  <c:v>106.27576736469327</c:v>
                </c:pt>
                <c:pt idx="667">
                  <c:v>106.27585858713654</c:v>
                </c:pt>
                <c:pt idx="668">
                  <c:v>106.27594980717572</c:v>
                </c:pt>
                <c:pt idx="669">
                  <c:v>106.27604102481082</c:v>
                </c:pt>
                <c:pt idx="670">
                  <c:v>106.2761322400419</c:v>
                </c:pt>
                <c:pt idx="671">
                  <c:v>106.276223452869</c:v>
                </c:pt>
                <c:pt idx="672">
                  <c:v>106.27631466329211</c:v>
                </c:pt>
                <c:pt idx="673">
                  <c:v>106.27640587131128</c:v>
                </c:pt>
                <c:pt idx="674">
                  <c:v>106.27649707692657</c:v>
                </c:pt>
                <c:pt idx="675">
                  <c:v>106.27658828013799</c:v>
                </c:pt>
                <c:pt idx="676">
                  <c:v>106.27667948094556</c:v>
                </c:pt>
                <c:pt idx="677">
                  <c:v>106.27677067934934</c:v>
                </c:pt>
                <c:pt idx="678">
                  <c:v>106.27686187534935</c:v>
                </c:pt>
                <c:pt idx="679">
                  <c:v>106.27695306894562</c:v>
                </c:pt>
                <c:pt idx="680">
                  <c:v>106.27704426013818</c:v>
                </c:pt>
                <c:pt idx="681">
                  <c:v>106.2771354489271</c:v>
                </c:pt>
                <c:pt idx="682">
                  <c:v>106.27722663531235</c:v>
                </c:pt>
                <c:pt idx="683">
                  <c:v>106.277317819294</c:v>
                </c:pt>
                <c:pt idx="684">
                  <c:v>106.27740900087207</c:v>
                </c:pt>
                <c:pt idx="685">
                  <c:v>106.2775001800466</c:v>
                </c:pt>
                <c:pt idx="686">
                  <c:v>106.27759135681761</c:v>
                </c:pt>
                <c:pt idx="687">
                  <c:v>106.27768253118516</c:v>
                </c:pt>
                <c:pt idx="688">
                  <c:v>106.27777370314926</c:v>
                </c:pt>
                <c:pt idx="689">
                  <c:v>106.27786487270994</c:v>
                </c:pt>
                <c:pt idx="690">
                  <c:v>106.27795603986725</c:v>
                </c:pt>
                <c:pt idx="691">
                  <c:v>106.27804720462122</c:v>
                </c:pt>
                <c:pt idx="692">
                  <c:v>106.27813836697187</c:v>
                </c:pt>
                <c:pt idx="693">
                  <c:v>106.27822952691925</c:v>
                </c:pt>
                <c:pt idx="694">
                  <c:v>106.27832068446337</c:v>
                </c:pt>
                <c:pt idx="695">
                  <c:v>106.27841183960426</c:v>
                </c:pt>
                <c:pt idx="696">
                  <c:v>106.27850299234198</c:v>
                </c:pt>
                <c:pt idx="697">
                  <c:v>106.27859414267658</c:v>
                </c:pt>
                <c:pt idx="698">
                  <c:v>106.27868529060804</c:v>
                </c:pt>
                <c:pt idx="699">
                  <c:v>106.27877643613641</c:v>
                </c:pt>
                <c:pt idx="700">
                  <c:v>106.27886757926173</c:v>
                </c:pt>
                <c:pt idx="701">
                  <c:v>106.27895871998403</c:v>
                </c:pt>
                <c:pt idx="702">
                  <c:v>106.27904985830334</c:v>
                </c:pt>
                <c:pt idx="703">
                  <c:v>106.27914099421969</c:v>
                </c:pt>
                <c:pt idx="704">
                  <c:v>106.27923212773312</c:v>
                </c:pt>
                <c:pt idx="705">
                  <c:v>106.27932325884368</c:v>
                </c:pt>
                <c:pt idx="706">
                  <c:v>106.27941438755137</c:v>
                </c:pt>
                <c:pt idx="707">
                  <c:v>106.27950551385624</c:v>
                </c:pt>
                <c:pt idx="708">
                  <c:v>106.2795966377583</c:v>
                </c:pt>
                <c:pt idx="709">
                  <c:v>106.27968775925761</c:v>
                </c:pt>
                <c:pt idx="710">
                  <c:v>106.27977887835421</c:v>
                </c:pt>
                <c:pt idx="711">
                  <c:v>106.2798699950481</c:v>
                </c:pt>
                <c:pt idx="712">
                  <c:v>106.27996110933934</c:v>
                </c:pt>
                <c:pt idx="713">
                  <c:v>106.28005222122793</c:v>
                </c:pt>
                <c:pt idx="714">
                  <c:v>106.28014333071394</c:v>
                </c:pt>
                <c:pt idx="715">
                  <c:v>106.28023443779739</c:v>
                </c:pt>
                <c:pt idx="716">
                  <c:v>106.28032554247831</c:v>
                </c:pt>
                <c:pt idx="717">
                  <c:v>106.28041664475671</c:v>
                </c:pt>
                <c:pt idx="718">
                  <c:v>106.28050774463267</c:v>
                </c:pt>
                <c:pt idx="719">
                  <c:v>106.28059884210617</c:v>
                </c:pt>
                <c:pt idx="720">
                  <c:v>106.28068993717729</c:v>
                </c:pt>
                <c:pt idx="721">
                  <c:v>106.28078102984604</c:v>
                </c:pt>
                <c:pt idx="722">
                  <c:v>106.28087212011245</c:v>
                </c:pt>
                <c:pt idx="723">
                  <c:v>106.28096320797657</c:v>
                </c:pt>
                <c:pt idx="724">
                  <c:v>106.28105429343842</c:v>
                </c:pt>
                <c:pt idx="725">
                  <c:v>106.28114537649802</c:v>
                </c:pt>
                <c:pt idx="726">
                  <c:v>106.2812364571554</c:v>
                </c:pt>
                <c:pt idx="727">
                  <c:v>106.28132753541064</c:v>
                </c:pt>
                <c:pt idx="728">
                  <c:v>106.28141861126373</c:v>
                </c:pt>
                <c:pt idx="729">
                  <c:v>106.28150968471471</c:v>
                </c:pt>
                <c:pt idx="730">
                  <c:v>106.28160075576362</c:v>
                </c:pt>
                <c:pt idx="731">
                  <c:v>106.28169182441049</c:v>
                </c:pt>
                <c:pt idx="732">
                  <c:v>106.28178289065534</c:v>
                </c:pt>
                <c:pt idx="733">
                  <c:v>106.28187395449822</c:v>
                </c:pt>
                <c:pt idx="734">
                  <c:v>106.28196501593916</c:v>
                </c:pt>
                <c:pt idx="735">
                  <c:v>106.28205607497819</c:v>
                </c:pt>
                <c:pt idx="736">
                  <c:v>106.28214713161535</c:v>
                </c:pt>
                <c:pt idx="737">
                  <c:v>106.28223818585064</c:v>
                </c:pt>
                <c:pt idx="738">
                  <c:v>106.28232923768412</c:v>
                </c:pt>
                <c:pt idx="739">
                  <c:v>106.28242028711583</c:v>
                </c:pt>
                <c:pt idx="740">
                  <c:v>106.28251133414578</c:v>
                </c:pt>
                <c:pt idx="741">
                  <c:v>106.28260237877403</c:v>
                </c:pt>
                <c:pt idx="742">
                  <c:v>106.2826934210006</c:v>
                </c:pt>
                <c:pt idx="743">
                  <c:v>106.28278446082551</c:v>
                </c:pt>
                <c:pt idx="744">
                  <c:v>106.2828754982488</c:v>
                </c:pt>
                <c:pt idx="745">
                  <c:v>106.28296653327051</c:v>
                </c:pt>
                <c:pt idx="746">
                  <c:v>106.28305756589067</c:v>
                </c:pt>
                <c:pt idx="747">
                  <c:v>106.2831485961093</c:v>
                </c:pt>
                <c:pt idx="748">
                  <c:v>106.28323962392645</c:v>
                </c:pt>
                <c:pt idx="749">
                  <c:v>106.28333064934216</c:v>
                </c:pt>
                <c:pt idx="750">
                  <c:v>106.28342167235641</c:v>
                </c:pt>
                <c:pt idx="751">
                  <c:v>106.2835126929693</c:v>
                </c:pt>
                <c:pt idx="752">
                  <c:v>106.28360371118082</c:v>
                </c:pt>
                <c:pt idx="753">
                  <c:v>106.28369472699102</c:v>
                </c:pt>
                <c:pt idx="754">
                  <c:v>106.28378574039994</c:v>
                </c:pt>
                <c:pt idx="755">
                  <c:v>106.28387675140759</c:v>
                </c:pt>
                <c:pt idx="756">
                  <c:v>106.28396776001401</c:v>
                </c:pt>
                <c:pt idx="757">
                  <c:v>106.28405876621923</c:v>
                </c:pt>
                <c:pt idx="758">
                  <c:v>106.2841497700233</c:v>
                </c:pt>
                <c:pt idx="759">
                  <c:v>106.28424077142624</c:v>
                </c:pt>
                <c:pt idx="760">
                  <c:v>106.28433177042808</c:v>
                </c:pt>
                <c:pt idx="761">
                  <c:v>106.28442276702886</c:v>
                </c:pt>
                <c:pt idx="762">
                  <c:v>106.2845137612286</c:v>
                </c:pt>
                <c:pt idx="763">
                  <c:v>106.28460475302735</c:v>
                </c:pt>
                <c:pt idx="764">
                  <c:v>106.28469574242514</c:v>
                </c:pt>
                <c:pt idx="765">
                  <c:v>106.28478672942198</c:v>
                </c:pt>
                <c:pt idx="766">
                  <c:v>106.28487771401792</c:v>
                </c:pt>
                <c:pt idx="767">
                  <c:v>106.28496869621301</c:v>
                </c:pt>
                <c:pt idx="768">
                  <c:v>106.28505967600728</c:v>
                </c:pt>
                <c:pt idx="769">
                  <c:v>106.28515065340071</c:v>
                </c:pt>
                <c:pt idx="770">
                  <c:v>106.28524162839339</c:v>
                </c:pt>
                <c:pt idx="771">
                  <c:v>106.28533260098533</c:v>
                </c:pt>
                <c:pt idx="772">
                  <c:v>106.28542357117655</c:v>
                </c:pt>
                <c:pt idx="773">
                  <c:v>106.28551453896711</c:v>
                </c:pt>
                <c:pt idx="774">
                  <c:v>106.28560550435702</c:v>
                </c:pt>
                <c:pt idx="775">
                  <c:v>106.28569646734633</c:v>
                </c:pt>
                <c:pt idx="776">
                  <c:v>106.28578742793506</c:v>
                </c:pt>
                <c:pt idx="777">
                  <c:v>106.28587838612326</c:v>
                </c:pt>
                <c:pt idx="778">
                  <c:v>106.28596934191096</c:v>
                </c:pt>
                <c:pt idx="779">
                  <c:v>106.28606029529816</c:v>
                </c:pt>
                <c:pt idx="780">
                  <c:v>106.28615124628492</c:v>
                </c:pt>
                <c:pt idx="781">
                  <c:v>106.28624219487126</c:v>
                </c:pt>
                <c:pt idx="782">
                  <c:v>106.28633314105724</c:v>
                </c:pt>
                <c:pt idx="783">
                  <c:v>106.28642408484286</c:v>
                </c:pt>
                <c:pt idx="784">
                  <c:v>106.28651502622817</c:v>
                </c:pt>
                <c:pt idx="785">
                  <c:v>106.2866059652132</c:v>
                </c:pt>
                <c:pt idx="786">
                  <c:v>106.28669690179797</c:v>
                </c:pt>
                <c:pt idx="787">
                  <c:v>106.28678783598254</c:v>
                </c:pt>
                <c:pt idx="788">
                  <c:v>106.28687876776692</c:v>
                </c:pt>
                <c:pt idx="789">
                  <c:v>106.28696969715115</c:v>
                </c:pt>
                <c:pt idx="790">
                  <c:v>106.28706062413526</c:v>
                </c:pt>
                <c:pt idx="791">
                  <c:v>106.28715154871929</c:v>
                </c:pt>
                <c:pt idx="792">
                  <c:v>106.28724247090327</c:v>
                </c:pt>
                <c:pt idx="793">
                  <c:v>106.28733339068721</c:v>
                </c:pt>
                <c:pt idx="794">
                  <c:v>106.28742430807118</c:v>
                </c:pt>
                <c:pt idx="795">
                  <c:v>106.28751522305519</c:v>
                </c:pt>
                <c:pt idx="796">
                  <c:v>106.28760613563928</c:v>
                </c:pt>
                <c:pt idx="797">
                  <c:v>106.28769704582346</c:v>
                </c:pt>
                <c:pt idx="798">
                  <c:v>106.28778795360782</c:v>
                </c:pt>
                <c:pt idx="799">
                  <c:v>106.28787885899233</c:v>
                </c:pt>
                <c:pt idx="800">
                  <c:v>106.28796976197704</c:v>
                </c:pt>
                <c:pt idx="801">
                  <c:v>106.288060662562</c:v>
                </c:pt>
                <c:pt idx="802">
                  <c:v>106.28815156074724</c:v>
                </c:pt>
                <c:pt idx="803">
                  <c:v>106.28824245653277</c:v>
                </c:pt>
                <c:pt idx="804">
                  <c:v>106.28833334991863</c:v>
                </c:pt>
                <c:pt idx="805">
                  <c:v>106.28842424090489</c:v>
                </c:pt>
                <c:pt idx="806">
                  <c:v>106.28851512949153</c:v>
                </c:pt>
                <c:pt idx="807">
                  <c:v>106.28860601567861</c:v>
                </c:pt>
                <c:pt idx="808">
                  <c:v>106.28869689946616</c:v>
                </c:pt>
                <c:pt idx="809">
                  <c:v>106.28878778085421</c:v>
                </c:pt>
                <c:pt idx="810">
                  <c:v>106.28887865984279</c:v>
                </c:pt>
                <c:pt idx="811">
                  <c:v>106.28896953643194</c:v>
                </c:pt>
                <c:pt idx="812">
                  <c:v>106.28906041062169</c:v>
                </c:pt>
                <c:pt idx="813">
                  <c:v>106.28915128241206</c:v>
                </c:pt>
                <c:pt idx="814">
                  <c:v>106.28924215180311</c:v>
                </c:pt>
                <c:pt idx="815">
                  <c:v>106.28933301879485</c:v>
                </c:pt>
                <c:pt idx="816">
                  <c:v>106.28942388338731</c:v>
                </c:pt>
                <c:pt idx="817">
                  <c:v>106.28951474558055</c:v>
                </c:pt>
                <c:pt idx="818">
                  <c:v>106.28960560537458</c:v>
                </c:pt>
                <c:pt idx="819">
                  <c:v>106.28969646276941</c:v>
                </c:pt>
                <c:pt idx="820">
                  <c:v>106.28978731776513</c:v>
                </c:pt>
                <c:pt idx="821">
                  <c:v>106.28987817036175</c:v>
                </c:pt>
                <c:pt idx="822">
                  <c:v>106.28996902055927</c:v>
                </c:pt>
                <c:pt idx="823">
                  <c:v>106.29005986835773</c:v>
                </c:pt>
                <c:pt idx="824">
                  <c:v>106.29015071375721</c:v>
                </c:pt>
                <c:pt idx="825">
                  <c:v>106.29024155675771</c:v>
                </c:pt>
                <c:pt idx="826">
                  <c:v>106.29033239735926</c:v>
                </c:pt>
                <c:pt idx="827">
                  <c:v>106.29042323556189</c:v>
                </c:pt>
                <c:pt idx="828">
                  <c:v>106.29051407136564</c:v>
                </c:pt>
                <c:pt idx="829">
                  <c:v>106.29060490477055</c:v>
                </c:pt>
                <c:pt idx="830">
                  <c:v>106.29069573577664</c:v>
                </c:pt>
                <c:pt idx="831">
                  <c:v>106.29078656438395</c:v>
                </c:pt>
                <c:pt idx="832">
                  <c:v>106.29087739059251</c:v>
                </c:pt>
                <c:pt idx="833">
                  <c:v>106.29096821440235</c:v>
                </c:pt>
                <c:pt idx="834">
                  <c:v>106.29105903581352</c:v>
                </c:pt>
                <c:pt idx="835">
                  <c:v>106.29114985482602</c:v>
                </c:pt>
                <c:pt idx="836">
                  <c:v>106.29124067143991</c:v>
                </c:pt>
                <c:pt idx="837">
                  <c:v>106.29133148565518</c:v>
                </c:pt>
                <c:pt idx="838">
                  <c:v>106.29142229747193</c:v>
                </c:pt>
                <c:pt idx="839">
                  <c:v>106.29151310689015</c:v>
                </c:pt>
                <c:pt idx="840">
                  <c:v>106.29160391390987</c:v>
                </c:pt>
                <c:pt idx="841">
                  <c:v>106.29169471853115</c:v>
                </c:pt>
                <c:pt idx="842">
                  <c:v>106.29178552075399</c:v>
                </c:pt>
                <c:pt idx="843">
                  <c:v>106.29187632057844</c:v>
                </c:pt>
                <c:pt idx="844">
                  <c:v>106.29196711800455</c:v>
                </c:pt>
                <c:pt idx="845">
                  <c:v>106.29205791303231</c:v>
                </c:pt>
                <c:pt idx="846">
                  <c:v>106.29214870566179</c:v>
                </c:pt>
                <c:pt idx="847">
                  <c:v>106.292239495893</c:v>
                </c:pt>
                <c:pt idx="848">
                  <c:v>106.29233028372599</c:v>
                </c:pt>
                <c:pt idx="849">
                  <c:v>106.29242106916078</c:v>
                </c:pt>
                <c:pt idx="850">
                  <c:v>106.29251185219741</c:v>
                </c:pt>
                <c:pt idx="851">
                  <c:v>106.29260263283591</c:v>
                </c:pt>
                <c:pt idx="852">
                  <c:v>106.2926934110763</c:v>
                </c:pt>
                <c:pt idx="853">
                  <c:v>106.29278418691862</c:v>
                </c:pt>
                <c:pt idx="854">
                  <c:v>106.29287496036292</c:v>
                </c:pt>
                <c:pt idx="855">
                  <c:v>106.29296573140923</c:v>
                </c:pt>
                <c:pt idx="856">
                  <c:v>106.29305650005756</c:v>
                </c:pt>
                <c:pt idx="857">
                  <c:v>106.29314726630794</c:v>
                </c:pt>
                <c:pt idx="858">
                  <c:v>106.29323803016044</c:v>
                </c:pt>
                <c:pt idx="859">
                  <c:v>106.29332879161507</c:v>
                </c:pt>
                <c:pt idx="860">
                  <c:v>106.29341955067184</c:v>
                </c:pt>
                <c:pt idx="861">
                  <c:v>106.29351030733082</c:v>
                </c:pt>
                <c:pt idx="862">
                  <c:v>106.29360106159201</c:v>
                </c:pt>
                <c:pt idx="863">
                  <c:v>106.29369181345548</c:v>
                </c:pt>
                <c:pt idx="864">
                  <c:v>106.29378256292124</c:v>
                </c:pt>
                <c:pt idx="865">
                  <c:v>106.29387330998931</c:v>
                </c:pt>
                <c:pt idx="866">
                  <c:v>106.29396405465974</c:v>
                </c:pt>
                <c:pt idx="867">
                  <c:v>106.29405479693257</c:v>
                </c:pt>
                <c:pt idx="868">
                  <c:v>106.29414553680782</c:v>
                </c:pt>
                <c:pt idx="869">
                  <c:v>106.29423627428554</c:v>
                </c:pt>
                <c:pt idx="870">
                  <c:v>106.29432700936572</c:v>
                </c:pt>
                <c:pt idx="871">
                  <c:v>106.29441774204844</c:v>
                </c:pt>
                <c:pt idx="872">
                  <c:v>106.2945084723337</c:v>
                </c:pt>
                <c:pt idx="873">
                  <c:v>106.29459920022155</c:v>
                </c:pt>
                <c:pt idx="874">
                  <c:v>106.29468992571201</c:v>
                </c:pt>
                <c:pt idx="875">
                  <c:v>106.29478064880514</c:v>
                </c:pt>
                <c:pt idx="876">
                  <c:v>106.29487136950092</c:v>
                </c:pt>
                <c:pt idx="877">
                  <c:v>106.29496208779945</c:v>
                </c:pt>
                <c:pt idx="878">
                  <c:v>106.29505280370071</c:v>
                </c:pt>
                <c:pt idx="879">
                  <c:v>106.29514351720475</c:v>
                </c:pt>
                <c:pt idx="880">
                  <c:v>106.29523422831161</c:v>
                </c:pt>
                <c:pt idx="881">
                  <c:v>106.29532493702132</c:v>
                </c:pt>
                <c:pt idx="882">
                  <c:v>106.2954156433339</c:v>
                </c:pt>
                <c:pt idx="883">
                  <c:v>106.29550634724939</c:v>
                </c:pt>
                <c:pt idx="884">
                  <c:v>106.29559704876785</c:v>
                </c:pt>
                <c:pt idx="885">
                  <c:v>106.29568774788923</c:v>
                </c:pt>
                <c:pt idx="886">
                  <c:v>106.29577844461366</c:v>
                </c:pt>
                <c:pt idx="887">
                  <c:v>106.29586913894113</c:v>
                </c:pt>
                <c:pt idx="888">
                  <c:v>106.29595983087165</c:v>
                </c:pt>
                <c:pt idx="889">
                  <c:v>106.2960505204053</c:v>
                </c:pt>
                <c:pt idx="890">
                  <c:v>106.29614120754206</c:v>
                </c:pt>
                <c:pt idx="891">
                  <c:v>106.29623189228202</c:v>
                </c:pt>
                <c:pt idx="892">
                  <c:v>106.29632257462518</c:v>
                </c:pt>
                <c:pt idx="893">
                  <c:v>106.29641325457158</c:v>
                </c:pt>
                <c:pt idx="894">
                  <c:v>106.29650393212123</c:v>
                </c:pt>
                <c:pt idx="895">
                  <c:v>106.2965946072742</c:v>
                </c:pt>
                <c:pt idx="896">
                  <c:v>106.2966852800305</c:v>
                </c:pt>
                <c:pt idx="897">
                  <c:v>106.29677595039016</c:v>
                </c:pt>
                <c:pt idx="898">
                  <c:v>106.29686661835322</c:v>
                </c:pt>
                <c:pt idx="899">
                  <c:v>106.29695728391971</c:v>
                </c:pt>
                <c:pt idx="900">
                  <c:v>106.29704794708967</c:v>
                </c:pt>
                <c:pt idx="901">
                  <c:v>106.29713860786313</c:v>
                </c:pt>
                <c:pt idx="902">
                  <c:v>106.29722926624011</c:v>
                </c:pt>
                <c:pt idx="903">
                  <c:v>106.29731992222064</c:v>
                </c:pt>
                <c:pt idx="904">
                  <c:v>106.29741057580479</c:v>
                </c:pt>
                <c:pt idx="905">
                  <c:v>106.29750122699255</c:v>
                </c:pt>
                <c:pt idx="906">
                  <c:v>106.29759187578398</c:v>
                </c:pt>
                <c:pt idx="907">
                  <c:v>106.2976825221791</c:v>
                </c:pt>
                <c:pt idx="908">
                  <c:v>106.29777316617795</c:v>
                </c:pt>
                <c:pt idx="909">
                  <c:v>106.29786380778054</c:v>
                </c:pt>
                <c:pt idx="910">
                  <c:v>106.29795444698694</c:v>
                </c:pt>
                <c:pt idx="911">
                  <c:v>106.29804508379715</c:v>
                </c:pt>
                <c:pt idx="912">
                  <c:v>106.29813571821123</c:v>
                </c:pt>
                <c:pt idx="913">
                  <c:v>106.29822635022919</c:v>
                </c:pt>
                <c:pt idx="914">
                  <c:v>106.29831697985107</c:v>
                </c:pt>
                <c:pt idx="915">
                  <c:v>106.29840760707688</c:v>
                </c:pt>
                <c:pt idx="916">
                  <c:v>106.29849823190669</c:v>
                </c:pt>
                <c:pt idx="917">
                  <c:v>106.29858885434054</c:v>
                </c:pt>
                <c:pt idx="918">
                  <c:v>106.29867947437842</c:v>
                </c:pt>
                <c:pt idx="919">
                  <c:v>106.29877009202038</c:v>
                </c:pt>
                <c:pt idx="920">
                  <c:v>106.29886070726646</c:v>
                </c:pt>
                <c:pt idx="921">
                  <c:v>106.29895132011669</c:v>
                </c:pt>
                <c:pt idx="922">
                  <c:v>106.29904193057109</c:v>
                </c:pt>
                <c:pt idx="923">
                  <c:v>106.29913253862971</c:v>
                </c:pt>
                <c:pt idx="924">
                  <c:v>106.29922314429258</c:v>
                </c:pt>
                <c:pt idx="925">
                  <c:v>106.29931374755972</c:v>
                </c:pt>
                <c:pt idx="926">
                  <c:v>106.29940434843118</c:v>
                </c:pt>
                <c:pt idx="927">
                  <c:v>106.29949494690699</c:v>
                </c:pt>
                <c:pt idx="928">
                  <c:v>106.29958554298716</c:v>
                </c:pt>
                <c:pt idx="929">
                  <c:v>106.29967613667175</c:v>
                </c:pt>
                <c:pt idx="930">
                  <c:v>106.29976672796079</c:v>
                </c:pt>
                <c:pt idx="931">
                  <c:v>106.29985731685429</c:v>
                </c:pt>
                <c:pt idx="932">
                  <c:v>106.29994790335229</c:v>
                </c:pt>
                <c:pt idx="933">
                  <c:v>106.30003848745484</c:v>
                </c:pt>
                <c:pt idx="934">
                  <c:v>106.30012906916197</c:v>
                </c:pt>
                <c:pt idx="935">
                  <c:v>106.30021964847369</c:v>
                </c:pt>
                <c:pt idx="936">
                  <c:v>106.30031022539004</c:v>
                </c:pt>
                <c:pt idx="937">
                  <c:v>106.30040079991106</c:v>
                </c:pt>
                <c:pt idx="938">
                  <c:v>106.30049137203679</c:v>
                </c:pt>
                <c:pt idx="939">
                  <c:v>106.30058194176725</c:v>
                </c:pt>
                <c:pt idx="940">
                  <c:v>106.30067250910248</c:v>
                </c:pt>
                <c:pt idx="941">
                  <c:v>106.30076307404249</c:v>
                </c:pt>
                <c:pt idx="942">
                  <c:v>106.30085363658735</c:v>
                </c:pt>
                <c:pt idx="943">
                  <c:v>106.30094419673708</c:v>
                </c:pt>
                <c:pt idx="944">
                  <c:v>106.3010347544917</c:v>
                </c:pt>
                <c:pt idx="945">
                  <c:v>106.30112530985123</c:v>
                </c:pt>
                <c:pt idx="946">
                  <c:v>106.30121586281574</c:v>
                </c:pt>
                <c:pt idx="947">
                  <c:v>106.30130641338523</c:v>
                </c:pt>
                <c:pt idx="948">
                  <c:v>106.30139696155976</c:v>
                </c:pt>
                <c:pt idx="949">
                  <c:v>106.30148750733936</c:v>
                </c:pt>
                <c:pt idx="950">
                  <c:v>106.30157805072402</c:v>
                </c:pt>
                <c:pt idx="951">
                  <c:v>106.30166859171383</c:v>
                </c:pt>
                <c:pt idx="952">
                  <c:v>106.30175913030881</c:v>
                </c:pt>
                <c:pt idx="953">
                  <c:v>106.30184966650894</c:v>
                </c:pt>
                <c:pt idx="954">
                  <c:v>106.30194020031432</c:v>
                </c:pt>
                <c:pt idx="955">
                  <c:v>106.30203073172494</c:v>
                </c:pt>
                <c:pt idx="956">
                  <c:v>106.30212126074086</c:v>
                </c:pt>
                <c:pt idx="957">
                  <c:v>106.30221178736211</c:v>
                </c:pt>
                <c:pt idx="958">
                  <c:v>106.30230231158868</c:v>
                </c:pt>
                <c:pt idx="959">
                  <c:v>106.30239283342065</c:v>
                </c:pt>
                <c:pt idx="960">
                  <c:v>106.30248335285805</c:v>
                </c:pt>
                <c:pt idx="961">
                  <c:v>106.30257386990087</c:v>
                </c:pt>
                <c:pt idx="962">
                  <c:v>106.30266438454919</c:v>
                </c:pt>
                <c:pt idx="963">
                  <c:v>106.30275489680301</c:v>
                </c:pt>
                <c:pt idx="964">
                  <c:v>106.30284540666239</c:v>
                </c:pt>
                <c:pt idx="965">
                  <c:v>106.30293591412736</c:v>
                </c:pt>
                <c:pt idx="966">
                  <c:v>106.30302641919792</c:v>
                </c:pt>
                <c:pt idx="967">
                  <c:v>106.30311692187415</c:v>
                </c:pt>
                <c:pt idx="968">
                  <c:v>106.30320742215604</c:v>
                </c:pt>
                <c:pt idx="969">
                  <c:v>106.30329792004363</c:v>
                </c:pt>
                <c:pt idx="970">
                  <c:v>106.30338841553699</c:v>
                </c:pt>
                <c:pt idx="971">
                  <c:v>106.30347890863609</c:v>
                </c:pt>
                <c:pt idx="972">
                  <c:v>106.30356939934103</c:v>
                </c:pt>
                <c:pt idx="973">
                  <c:v>106.3036598876518</c:v>
                </c:pt>
                <c:pt idx="974">
                  <c:v>106.30375037356845</c:v>
                </c:pt>
                <c:pt idx="975">
                  <c:v>106.30384085709099</c:v>
                </c:pt>
                <c:pt idx="976">
                  <c:v>106.30393133821947</c:v>
                </c:pt>
                <c:pt idx="977">
                  <c:v>106.30402181695393</c:v>
                </c:pt>
                <c:pt idx="978">
                  <c:v>106.30411229329439</c:v>
                </c:pt>
                <c:pt idx="979">
                  <c:v>106.30420276724088</c:v>
                </c:pt>
                <c:pt idx="980">
                  <c:v>106.30429323879343</c:v>
                </c:pt>
                <c:pt idx="981">
                  <c:v>106.3043837079521</c:v>
                </c:pt>
                <c:pt idx="982">
                  <c:v>106.30447417471689</c:v>
                </c:pt>
                <c:pt idx="983">
                  <c:v>106.30456463908784</c:v>
                </c:pt>
                <c:pt idx="984">
                  <c:v>106.30465510106499</c:v>
                </c:pt>
                <c:pt idx="985">
                  <c:v>106.30474556064839</c:v>
                </c:pt>
                <c:pt idx="986">
                  <c:v>106.30483601783804</c:v>
                </c:pt>
                <c:pt idx="987">
                  <c:v>106.30492647263399</c:v>
                </c:pt>
                <c:pt idx="988">
                  <c:v>106.30501692503628</c:v>
                </c:pt>
                <c:pt idx="989">
                  <c:v>106.30510737504493</c:v>
                </c:pt>
                <c:pt idx="990">
                  <c:v>106.30519782265995</c:v>
                </c:pt>
                <c:pt idx="991">
                  <c:v>106.30528826788139</c:v>
                </c:pt>
                <c:pt idx="992">
                  <c:v>106.30537871070932</c:v>
                </c:pt>
                <c:pt idx="993">
                  <c:v>106.30546915114371</c:v>
                </c:pt>
                <c:pt idx="994">
                  <c:v>106.30555958918463</c:v>
                </c:pt>
                <c:pt idx="995">
                  <c:v>106.30565002483212</c:v>
                </c:pt>
                <c:pt idx="996">
                  <c:v>106.30574045808618</c:v>
                </c:pt>
                <c:pt idx="997">
                  <c:v>106.30583088894687</c:v>
                </c:pt>
                <c:pt idx="998">
                  <c:v>106.30592131741422</c:v>
                </c:pt>
                <c:pt idx="999">
                  <c:v>106.30601174348824</c:v>
                </c:pt>
                <c:pt idx="1000">
                  <c:v>106.30610216716899</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Calculs!$AG$4:$AG$1004</c:f>
              <c:numCache>
                <c:formatCode>0.00</c:formatCode>
                <c:ptCount val="1001"/>
                <c:pt idx="0">
                  <c:v>0</c:v>
                </c:pt>
                <c:pt idx="1">
                  <c:v>-14.93643129893692</c:v>
                </c:pt>
                <c:pt idx="2">
                  <c:v>-0.24128002170403917</c:v>
                </c:pt>
                <c:pt idx="3">
                  <c:v>4.0792464644187696</c:v>
                </c:pt>
                <c:pt idx="4">
                  <c:v>2.6604353815078934</c:v>
                </c:pt>
                <c:pt idx="5">
                  <c:v>2.1198480364774834</c:v>
                </c:pt>
                <c:pt idx="6">
                  <c:v>2.4560139524625519</c:v>
                </c:pt>
                <c:pt idx="7">
                  <c:v>2.7915622465947205</c:v>
                </c:pt>
                <c:pt idx="8">
                  <c:v>3.1264959533004433</c:v>
                </c:pt>
                <c:pt idx="9">
                  <c:v>3.4608180459372999</c:v>
                </c:pt>
                <c:pt idx="10">
                  <c:v>3.794531437298815</c:v>
                </c:pt>
                <c:pt idx="11">
                  <c:v>4.1276389801138329</c:v>
                </c:pt>
                <c:pt idx="12">
                  <c:v>4.4601434675404672</c:v>
                </c:pt>
                <c:pt idx="13">
                  <c:v>4.5765954816139214</c:v>
                </c:pt>
                <c:pt idx="14">
                  <c:v>4.6004846289483385</c:v>
                </c:pt>
                <c:pt idx="15">
                  <c:v>4.6243314573853809</c:v>
                </c:pt>
                <c:pt idx="16">
                  <c:v>4.6481360314990834</c:v>
                </c:pt>
                <c:pt idx="17">
                  <c:v>4.6718984155631738</c:v>
                </c:pt>
                <c:pt idx="18">
                  <c:v>4.6956186735531755</c:v>
                </c:pt>
                <c:pt idx="19">
                  <c:v>4.7192968691485024</c:v>
                </c:pt>
                <c:pt idx="20">
                  <c:v>4.7429330657344568</c:v>
                </c:pt>
                <c:pt idx="21">
                  <c:v>4.7665273264043488</c:v>
                </c:pt>
                <c:pt idx="22">
                  <c:v>4.7900797139615108</c:v>
                </c:pt>
                <c:pt idx="23">
                  <c:v>4.8135902909212831</c:v>
                </c:pt>
                <c:pt idx="24">
                  <c:v>4.8370591195131318</c:v>
                </c:pt>
                <c:pt idx="25">
                  <c:v>4.8604862616825777</c:v>
                </c:pt>
                <c:pt idx="26">
                  <c:v>4.8838717790932407</c:v>
                </c:pt>
                <c:pt idx="27">
                  <c:v>4.9072157331287904</c:v>
                </c:pt>
                <c:pt idx="28">
                  <c:v>4.9305181848949804</c:v>
                </c:pt>
                <c:pt idx="29">
                  <c:v>4.9316792760983486</c:v>
                </c:pt>
                <c:pt idx="30">
                  <c:v>4.8444232528183662</c:v>
                </c:pt>
                <c:pt idx="31">
                  <c:v>4.7573264785554148</c:v>
                </c:pt>
                <c:pt idx="32">
                  <c:v>4.6703888897089527</c:v>
                </c:pt>
                <c:pt idx="33">
                  <c:v>4.5836104186294904</c:v>
                </c:pt>
                <c:pt idx="34">
                  <c:v>4.4969909936495771</c:v>
                </c:pt>
                <c:pt idx="35">
                  <c:v>4.4105305391145304</c:v>
                </c:pt>
                <c:pt idx="36">
                  <c:v>4.3242289754133001</c:v>
                </c:pt>
                <c:pt idx="37">
                  <c:v>4.2380862190090731</c:v>
                </c:pt>
                <c:pt idx="38">
                  <c:v>4.1521021824699247</c:v>
                </c:pt>
                <c:pt idx="39">
                  <c:v>4.0662767744992898</c:v>
                </c:pt>
                <c:pt idx="40">
                  <c:v>3.9806098999664243</c:v>
                </c:pt>
                <c:pt idx="41">
                  <c:v>3.8951014599367433</c:v>
                </c:pt>
                <c:pt idx="42">
                  <c:v>3.8097513517020865</c:v>
                </c:pt>
                <c:pt idx="43">
                  <c:v>3.7245594688108632</c:v>
                </c:pt>
                <c:pt idx="44">
                  <c:v>3.6395257010981688</c:v>
                </c:pt>
                <c:pt idx="45">
                  <c:v>3.5546499347157958</c:v>
                </c:pt>
                <c:pt idx="46">
                  <c:v>3.4699320521620827</c:v>
                </c:pt>
                <c:pt idx="47">
                  <c:v>3.3853719323117257</c:v>
                </c:pt>
                <c:pt idx="48">
                  <c:v>3.3009694504455727</c:v>
                </c:pt>
                <c:pt idx="49">
                  <c:v>3.2167244782801827</c:v>
                </c:pt>
                <c:pt idx="50">
                  <c:v>3.1326368839973338</c:v>
                </c:pt>
                <c:pt idx="51">
                  <c:v>3.0487065322735205</c:v>
                </c:pt>
                <c:pt idx="52">
                  <c:v>2.9268684006941719</c:v>
                </c:pt>
                <c:pt idx="53">
                  <c:v>2.7671867513672606</c:v>
                </c:pt>
                <c:pt idx="54">
                  <c:v>2.6078039151110914</c:v>
                </c:pt>
                <c:pt idx="55">
                  <c:v>2.4487198080915444</c:v>
                </c:pt>
                <c:pt idx="56">
                  <c:v>2.2899343336726474</c:v>
                </c:pt>
                <c:pt idx="57">
                  <c:v>2.1314473825201308</c:v>
                </c:pt>
                <c:pt idx="58">
                  <c:v>1.9732588327048362</c:v>
                </c:pt>
                <c:pt idx="59">
                  <c:v>1.8153685498059229</c:v>
                </c:pt>
                <c:pt idx="60">
                  <c:v>1.6577763870136923</c:v>
                </c:pt>
                <c:pt idx="61">
                  <c:v>1.5004821852322774</c:v>
                </c:pt>
                <c:pt idx="62">
                  <c:v>1.343485773182131</c:v>
                </c:pt>
                <c:pt idx="63">
                  <c:v>1.1867869675020977</c:v>
                </c:pt>
                <c:pt idx="64">
                  <c:v>1.0303855728513085</c:v>
                </c:pt>
                <c:pt idx="65">
                  <c:v>0.87428138201081929</c:v>
                </c:pt>
                <c:pt idx="66">
                  <c:v>0.71847417598492491</c:v>
                </c:pt>
                <c:pt idx="67">
                  <c:v>0.56296372410214346</c:v>
                </c:pt>
                <c:pt idx="68">
                  <c:v>0.40774978411601381</c:v>
                </c:pt>
                <c:pt idx="69">
                  <c:v>0.25283210230549891</c:v>
                </c:pt>
                <c:pt idx="70">
                  <c:v>-1.1547903248886655</c:v>
                </c:pt>
                <c:pt idx="71">
                  <c:v>-3.0967455614789516</c:v>
                </c:pt>
                <c:pt idx="72">
                  <c:v>-5.0348607607556399</c:v>
                </c:pt>
                <c:pt idx="73">
                  <c:v>-6.969083055877821</c:v>
                </c:pt>
                <c:pt idx="74">
                  <c:v>-8.899361568636035</c:v>
                </c:pt>
                <c:pt idx="75">
                  <c:v>-10.825647398338246</c:v>
                </c:pt>
                <c:pt idx="76">
                  <c:v>-12.747893610223496</c:v>
                </c:pt>
                <c:pt idx="77">
                  <c:v>-14.666055223420377</c:v>
                </c:pt>
                <c:pt idx="78">
                  <c:v>-16.580089198467714</c:v>
                </c:pt>
                <c:pt idx="79">
                  <c:v>-18.48995442441462</c:v>
                </c:pt>
                <c:pt idx="80">
                  <c:v>-19.557949036707196</c:v>
                </c:pt>
                <c:pt idx="81">
                  <c:v>-20.414189354948803</c:v>
                </c:pt>
                <c:pt idx="82">
                  <c:v>-21.268570338507512</c:v>
                </c:pt>
                <c:pt idx="83">
                  <c:v>-22.12109130929564</c:v>
                </c:pt>
                <c:pt idx="84">
                  <c:v>-22.971751934684804</c:v>
                </c:pt>
                <c:pt idx="85">
                  <c:v>-23.820552224105288</c:v>
                </c:pt>
                <c:pt idx="86">
                  <c:v>-24.719614206004863</c:v>
                </c:pt>
                <c:pt idx="87">
                  <c:v>-25.738312581889105</c:v>
                </c:pt>
                <c:pt idx="88">
                  <c:v>-26.539359396765647</c:v>
                </c:pt>
                <c:pt idx="89">
                  <c:v>-26.4771073914089</c:v>
                </c:pt>
                <c:pt idx="90">
                  <c:v>-26.415118110041597</c:v>
                </c:pt>
                <c:pt idx="91">
                  <c:v>-26.35339007137955</c:v>
                </c:pt>
                <c:pt idx="92">
                  <c:v>-26.291921804559067</c:v>
                </c:pt>
                <c:pt idx="93">
                  <c:v>-26.230711849048269</c:v>
                </c:pt>
                <c:pt idx="94">
                  <c:v>-26.16975875455924</c:v>
                </c:pt>
                <c:pt idx="95">
                  <c:v>-26.109061080961098</c:v>
                </c:pt>
                <c:pt idx="96">
                  <c:v>-26.048617398193873</c:v>
                </c:pt>
                <c:pt idx="97">
                  <c:v>-25.988426286183248</c:v>
                </c:pt>
                <c:pt idx="98">
                  <c:v>-25.928486334756162</c:v>
                </c:pt>
                <c:pt idx="99">
                  <c:v>-25.86879614355723</c:v>
                </c:pt>
                <c:pt idx="100">
                  <c:v>-25.809354321965927</c:v>
                </c:pt>
                <c:pt idx="101">
                  <c:v>-25.750159489014706</c:v>
                </c:pt>
                <c:pt idx="102">
                  <c:v>-25.69121027330781</c:v>
                </c:pt>
                <c:pt idx="103">
                  <c:v>-25.632505312940907</c:v>
                </c:pt>
                <c:pt idx="104">
                  <c:v>-25.574043255421515</c:v>
                </c:pt>
                <c:pt idx="105">
                  <c:v>-25.515822757590243</c:v>
                </c:pt>
                <c:pt idx="106">
                  <c:v>-25.457842485542667</c:v>
                </c:pt>
                <c:pt idx="107">
                  <c:v>-25.400101114552136</c:v>
                </c:pt>
                <c:pt idx="108">
                  <c:v>-25.342597328993229</c:v>
                </c:pt>
                <c:pt idx="109">
                  <c:v>-25.28532982226595</c:v>
                </c:pt>
                <c:pt idx="110">
                  <c:v>-25.228297296720672</c:v>
                </c:pt>
                <c:pt idx="111">
                  <c:v>-25.171498463583823</c:v>
                </c:pt>
                <c:pt idx="112">
                  <c:v>-25.114932042884273</c:v>
                </c:pt>
                <c:pt idx="113">
                  <c:v>-25.058596763380415</c:v>
                </c:pt>
                <c:pt idx="114">
                  <c:v>-25.002491362487987</c:v>
                </c:pt>
                <c:pt idx="115">
                  <c:v>-24.946614586208554</c:v>
                </c:pt>
                <c:pt idx="116">
                  <c:v>-24.890965189058679</c:v>
                </c:pt>
                <c:pt idx="117">
                  <c:v>-24.83554193399976</c:v>
                </c:pt>
                <c:pt idx="118">
                  <c:v>-24.780343592368602</c:v>
                </c:pt>
                <c:pt idx="119">
                  <c:v>-24.725368943808554</c:v>
                </c:pt>
                <c:pt idx="120">
                  <c:v>-24.670616776201378</c:v>
                </c:pt>
                <c:pt idx="121">
                  <c:v>-24.616085885599766</c:v>
                </c:pt>
                <c:pt idx="122">
                  <c:v>-24.561775076160409</c:v>
                </c:pt>
                <c:pt idx="123">
                  <c:v>-24.507683160077828</c:v>
                </c:pt>
                <c:pt idx="124">
                  <c:v>-24.453808957518749</c:v>
                </c:pt>
                <c:pt idx="125">
                  <c:v>-24.400151296557112</c:v>
                </c:pt>
                <c:pt idx="126">
                  <c:v>-24.346709013109688</c:v>
                </c:pt>
                <c:pt idx="127">
                  <c:v>-24.293480950872386</c:v>
                </c:pt>
                <c:pt idx="128">
                  <c:v>-24.240465961257001</c:v>
                </c:pt>
                <c:pt idx="129">
                  <c:v>-24.187662903328722</c:v>
                </c:pt>
                <c:pt idx="130">
                  <c:v>-24.135070643744079</c:v>
                </c:pt>
                <c:pt idx="131">
                  <c:v>-24.082688056689658</c:v>
                </c:pt>
                <c:pt idx="132">
                  <c:v>-24.030514023821169</c:v>
                </c:pt>
                <c:pt idx="133">
                  <c:v>-23.978547434203243</c:v>
                </c:pt>
                <c:pt idx="134">
                  <c:v>-23.926787184249758</c:v>
                </c:pt>
                <c:pt idx="135">
                  <c:v>-23.875232177664682</c:v>
                </c:pt>
                <c:pt idx="136">
                  <c:v>-23.823881325383475</c:v>
                </c:pt>
                <c:pt idx="137">
                  <c:v>-23.772733545515095</c:v>
                </c:pt>
                <c:pt idx="138">
                  <c:v>-23.721787763284489</c:v>
                </c:pt>
                <c:pt idx="139">
                  <c:v>-23.671042910975597</c:v>
                </c:pt>
                <c:pt idx="140">
                  <c:v>-23.620497927874972</c:v>
                </c:pt>
                <c:pt idx="141">
                  <c:v>-23.570151760215808</c:v>
                </c:pt>
                <c:pt idx="142">
                  <c:v>-23.520003361122587</c:v>
                </c:pt>
                <c:pt idx="143">
                  <c:v>-23.470051690556168</c:v>
                </c:pt>
                <c:pt idx="144">
                  <c:v>-23.420295715259439</c:v>
                </c:pt>
                <c:pt idx="145">
                  <c:v>-23.370734408703374</c:v>
                </c:pt>
                <c:pt idx="146">
                  <c:v>-23.321366751033718</c:v>
                </c:pt>
                <c:pt idx="147">
                  <c:v>-23.272191729018054</c:v>
                </c:pt>
                <c:pt idx="148">
                  <c:v>-23.223208335993398</c:v>
                </c:pt>
                <c:pt idx="149">
                  <c:v>-23.174415571814269</c:v>
                </c:pt>
                <c:pt idx="150">
                  <c:v>-23.125812442801234</c:v>
                </c:pt>
                <c:pt idx="151">
                  <c:v>-23.077397961689922</c:v>
                </c:pt>
                <c:pt idx="152">
                  <c:v>-23.029171147580485</c:v>
                </c:pt>
                <c:pt idx="153">
                  <c:v>-22.981131025887585</c:v>
                </c:pt>
                <c:pt idx="154">
                  <c:v>-22.933276628290713</c:v>
                </c:pt>
                <c:pt idx="155">
                  <c:v>-22.885606992685055</c:v>
                </c:pt>
                <c:pt idx="156">
                  <c:v>-22.838121163132858</c:v>
                </c:pt>
                <c:pt idx="157">
                  <c:v>-22.790818189814999</c:v>
                </c:pt>
                <c:pt idx="158">
                  <c:v>-22.743697128983317</c:v>
                </c:pt>
                <c:pt idx="159">
                  <c:v>-22.696757042913084</c:v>
                </c:pt>
                <c:pt idx="160">
                  <c:v>-22.649996999856111</c:v>
                </c:pt>
                <c:pt idx="161">
                  <c:v>-22.603416073994119</c:v>
                </c:pt>
                <c:pt idx="162">
                  <c:v>-22.557013345392676</c:v>
                </c:pt>
                <c:pt idx="163">
                  <c:v>-22.510787899955385</c:v>
                </c:pt>
                <c:pt idx="164">
                  <c:v>-22.464738829378675</c:v>
                </c:pt>
                <c:pt idx="165">
                  <c:v>-22.418865231106835</c:v>
                </c:pt>
                <c:pt idx="166">
                  <c:v>-22.373166208287472</c:v>
                </c:pt>
                <c:pt idx="167">
                  <c:v>-22.327640869727496</c:v>
                </c:pt>
                <c:pt idx="168">
                  <c:v>-22.282288329849301</c:v>
                </c:pt>
                <c:pt idx="169">
                  <c:v>-22.2371077086475</c:v>
                </c:pt>
                <c:pt idx="170">
                  <c:v>-22.192098131646006</c:v>
                </c:pt>
                <c:pt idx="171">
                  <c:v>-22.147258729855366</c:v>
                </c:pt>
                <c:pt idx="172">
                  <c:v>-22.102588639730687</c:v>
                </c:pt>
                <c:pt idx="173">
                  <c:v>-22.058087003129764</c:v>
                </c:pt>
                <c:pt idx="174">
                  <c:v>-22.013752967271653</c:v>
                </c:pt>
                <c:pt idx="175">
                  <c:v>-21.969585684695588</c:v>
                </c:pt>
                <c:pt idx="176">
                  <c:v>-21.925584313220263</c:v>
                </c:pt>
                <c:pt idx="177">
                  <c:v>-21.881748015903504</c:v>
                </c:pt>
                <c:pt idx="178">
                  <c:v>-21.838075961002247</c:v>
                </c:pt>
                <c:pt idx="179">
                  <c:v>-21.794567321932842</c:v>
                </c:pt>
                <c:pt idx="180">
                  <c:v>-21.751221277231828</c:v>
                </c:pt>
                <c:pt idx="181">
                  <c:v>-21.708037010516946</c:v>
                </c:pt>
                <c:pt idx="182">
                  <c:v>-21.665013710448491</c:v>
                </c:pt>
                <c:pt idx="183">
                  <c:v>-21.622150570691037</c:v>
                </c:pt>
                <c:pt idx="184">
                  <c:v>-21.579446789875522</c:v>
                </c:pt>
                <c:pt idx="185">
                  <c:v>-21.536901571561586</c:v>
                </c:pt>
                <c:pt idx="186">
                  <c:v>-21.494514124200318</c:v>
                </c:pt>
                <c:pt idx="187">
                  <c:v>-21.452283661097255</c:v>
                </c:pt>
                <c:pt idx="188">
                  <c:v>-21.41020940037572</c:v>
                </c:pt>
                <c:pt idx="189">
                  <c:v>-21.368290564940569</c:v>
                </c:pt>
                <c:pt idx="190">
                  <c:v>-21.32652638244209</c:v>
                </c:pt>
                <c:pt idx="191">
                  <c:v>-21.284916085240319</c:v>
                </c:pt>
                <c:pt idx="192">
                  <c:v>-21.243458910369654</c:v>
                </c:pt>
                <c:pt idx="193">
                  <c:v>-21.202154099503765</c:v>
                </c:pt>
                <c:pt idx="194">
                  <c:v>-21.161000898920765</c:v>
                </c:pt>
                <c:pt idx="195">
                  <c:v>-21.119998559468762</c:v>
                </c:pt>
                <c:pt idx="196">
                  <c:v>-21.079146336531629</c:v>
                </c:pt>
                <c:pt idx="197">
                  <c:v>-21.038443489995096</c:v>
                </c:pt>
                <c:pt idx="198">
                  <c:v>-20.997889284213166</c:v>
                </c:pt>
                <c:pt idx="199">
                  <c:v>-20.957482987974721</c:v>
                </c:pt>
                <c:pt idx="200">
                  <c:v>-20.917223874470558</c:v>
                </c:pt>
                <c:pt idx="201">
                  <c:v>-20.877111221260545</c:v>
                </c:pt>
                <c:pt idx="202">
                  <c:v>-20.480725436882608</c:v>
                </c:pt>
                <c:pt idx="203">
                  <c:v>-20.098500237591004</c:v>
                </c:pt>
                <c:pt idx="204">
                  <c:v>-19.729757949481307</c:v>
                </c:pt>
                <c:pt idx="205">
                  <c:v>-19.373859986262747</c:v>
                </c:pt>
                <c:pt idx="206">
                  <c:v>-19.030204062752901</c:v>
                </c:pt>
                <c:pt idx="207">
                  <c:v>-18.698221630712631</c:v>
                </c:pt>
                <c:pt idx="208">
                  <c:v>-18.377375516333611</c:v>
                </c:pt>
                <c:pt idx="209">
                  <c:v>-18.06715774078511</c:v>
                </c:pt>
                <c:pt idx="210">
                  <c:v>-17.767087507082593</c:v>
                </c:pt>
                <c:pt idx="211">
                  <c:v>-17.476709338188265</c:v>
                </c:pt>
                <c:pt idx="212">
                  <c:v>-17.195591352716562</c:v>
                </c:pt>
                <c:pt idx="213">
                  <c:v>-16.923323665919067</c:v>
                </c:pt>
                <c:pt idx="214">
                  <c:v>-16.659516904781349</c:v>
                </c:pt>
                <c:pt idx="215">
                  <c:v>-16.403800827095758</c:v>
                </c:pt>
                <c:pt idx="216">
                  <c:v>-16.155823035293672</c:v>
                </c:pt>
                <c:pt idx="217">
                  <c:v>-15.915247776640314</c:v>
                </c:pt>
                <c:pt idx="218">
                  <c:v>-15.681754822126384</c:v>
                </c:pt>
                <c:pt idx="219">
                  <c:v>-15.455038417042875</c:v>
                </c:pt>
                <c:pt idx="220">
                  <c:v>-15.234806296806445</c:v>
                </c:pt>
                <c:pt idx="221">
                  <c:v>-15.020778762121008</c:v>
                </c:pt>
                <c:pt idx="222">
                  <c:v>-14.812687808021927</c:v>
                </c:pt>
                <c:pt idx="223">
                  <c:v>-14.610276301758962</c:v>
                </c:pt>
                <c:pt idx="224">
                  <c:v>-14.413297204837487</c:v>
                </c:pt>
                <c:pt idx="225">
                  <c:v>-14.221512834858482</c:v>
                </c:pt>
                <c:pt idx="226">
                  <c:v>-14.034694163080772</c:v>
                </c:pt>
                <c:pt idx="227">
                  <c:v>-13.852620143876864</c:v>
                </c:pt>
                <c:pt idx="228">
                  <c:v>-13.67507707246925</c:v>
                </c:pt>
                <c:pt idx="229">
                  <c:v>-13.50185796752031</c:v>
                </c:pt>
                <c:pt idx="230">
                  <c:v>-13.332761975307527</c:v>
                </c:pt>
                <c:pt idx="231">
                  <c:v>-13.167593792348928</c:v>
                </c:pt>
                <c:pt idx="232">
                  <c:v>-13.006163103453304</c:v>
                </c:pt>
                <c:pt idx="233">
                  <c:v>-12.848284032256954</c:v>
                </c:pt>
                <c:pt idx="234">
                  <c:v>-12.693774601375333</c:v>
                </c:pt>
                <c:pt idx="235">
                  <c:v>-12.542456199345128</c:v>
                </c:pt>
                <c:pt idx="236">
                  <c:v>-12.394153051561132</c:v>
                </c:pt>
                <c:pt idx="237">
                  <c:v>-12.248691692424437</c:v>
                </c:pt>
                <c:pt idx="238">
                  <c:v>-12.105900435914986</c:v>
                </c:pt>
                <c:pt idx="239">
                  <c:v>-11.965608841784132</c:v>
                </c:pt>
                <c:pt idx="240">
                  <c:v>-11.827647174533222</c:v>
                </c:pt>
                <c:pt idx="241">
                  <c:v>-11.691845852304699</c:v>
                </c:pt>
                <c:pt idx="242">
                  <c:v>-11.558034882765117</c:v>
                </c:pt>
                <c:pt idx="243">
                  <c:v>-11.426043283008577</c:v>
                </c:pt>
                <c:pt idx="244">
                  <c:v>-11.295698480458057</c:v>
                </c:pt>
                <c:pt idx="245">
                  <c:v>-11.16682569169684</c:v>
                </c:pt>
                <c:pt idx="246">
                  <c:v>-11.039247276128958</c:v>
                </c:pt>
                <c:pt idx="247">
                  <c:v>-10.912782061355276</c:v>
                </c:pt>
                <c:pt idx="248">
                  <c:v>-10.787244637170922</c:v>
                </c:pt>
                <c:pt idx="249">
                  <c:v>-10.662444615154266</c:v>
                </c:pt>
                <c:pt idx="250">
                  <c:v>-10.538185850944329</c:v>
                </c:pt>
                <c:pt idx="251">
                  <c:v>-10.414265626513965</c:v>
                </c:pt>
                <c:pt idx="252">
                  <c:v>-10.290473790066677</c:v>
                </c:pt>
                <c:pt idx="253">
                  <c:v>-10.166591851648734</c:v>
                </c:pt>
                <c:pt idx="254">
                  <c:v>-10.042392033215457</c:v>
                </c:pt>
                <c:pt idx="255">
                  <c:v>-9.9176362727707073</c:v>
                </c:pt>
                <c:pt idx="256">
                  <c:v>-9.7920751833720985</c:v>
                </c:pt>
                <c:pt idx="257">
                  <c:v>-9.6654469693333205</c:v>
                </c:pt>
                <c:pt idx="258">
                  <c:v>-9.5374763039467183</c:v>
                </c:pt>
                <c:pt idx="259">
                  <c:v>-9.4078731755961744</c:v>
                </c:pt>
                <c:pt idx="260">
                  <c:v>-9.2763317123533309</c:v>
                </c:pt>
                <c:pt idx="261">
                  <c:v>-9.1425289991883716</c:v>
                </c:pt>
                <c:pt idx="262">
                  <c:v>-9.006123906937983</c:v>
                </c:pt>
                <c:pt idx="263">
                  <c:v>-8.866755958333016</c:v>
                </c:pt>
                <c:pt idx="264">
                  <c:v>-8.7240442638855455</c:v>
                </c:pt>
                <c:pt idx="265">
                  <c:v>-8.5775865694641702</c:v>
                </c:pt>
                <c:pt idx="266">
                  <c:v>-8.4269584681349574</c:v>
                </c:pt>
                <c:pt idx="267">
                  <c:v>-8.2717128414751002</c:v>
                </c:pt>
                <c:pt idx="268">
                  <c:v>-8.1113796101815705</c:v>
                </c:pt>
                <c:pt idx="269">
                  <c:v>-7.9454658904057327</c:v>
                </c:pt>
                <c:pt idx="270">
                  <c:v>-7.7734566706990424</c:v>
                </c:pt>
                <c:pt idx="271">
                  <c:v>-7.5948161443771838</c:v>
                </c:pt>
                <c:pt idx="272">
                  <c:v>-7.4089898527972355</c:v>
                </c:pt>
                <c:pt idx="273">
                  <c:v>-7.2154078153509484</c:v>
                </c:pt>
                <c:pt idx="274">
                  <c:v>-7.0134888401922666</c:v>
                </c:pt>
                <c:pt idx="275">
                  <c:v>-6.8026462234154099</c:v>
                </c:pt>
                <c:pt idx="276">
                  <c:v>-6.5822950503273567</c:v>
                </c:pt>
                <c:pt idx="277">
                  <c:v>-6.3518613064537082</c:v>
                </c:pt>
                <c:pt idx="278">
                  <c:v>-6.1107929829267507</c:v>
                </c:pt>
                <c:pt idx="279">
                  <c:v>-5.8585733151593757</c:v>
                </c:pt>
                <c:pt idx="280">
                  <c:v>-5.5947362191323124</c:v>
                </c:pt>
                <c:pt idx="281">
                  <c:v>-5.3188838805606782</c:v>
                </c:pt>
                <c:pt idx="282">
                  <c:v>-5.0307063045394429</c:v>
                </c:pt>
                <c:pt idx="283">
                  <c:v>-4.7300024459227572</c:v>
                </c:pt>
                <c:pt idx="284">
                  <c:v>-4.4167023174763012</c:v>
                </c:pt>
                <c:pt idx="285">
                  <c:v>-4.0908892243714696</c:v>
                </c:pt>
                <c:pt idx="286">
                  <c:v>-3.7528210189056637</c:v>
                </c:pt>
                <c:pt idx="287">
                  <c:v>-3.4029490365984367</c:v>
                </c:pt>
                <c:pt idx="288">
                  <c:v>-3.0419332003830086</c:v>
                </c:pt>
                <c:pt idx="289">
                  <c:v>-2.6706517047996829</c:v>
                </c:pt>
                <c:pt idx="290">
                  <c:v>-2.2902037572997904</c:v>
                </c:pt>
                <c:pt idx="291">
                  <c:v>-1.9019040902582114</c:v>
                </c:pt>
                <c:pt idx="292">
                  <c:v>-1.5072683778759077</c:v>
                </c:pt>
                <c:pt idx="293">
                  <c:v>-1.107989282839867</c:v>
                </c:pt>
                <c:pt idx="294">
                  <c:v>-0.7059035729921106</c:v>
                </c:pt>
                <c:pt idx="295">
                  <c:v>-0.30295151313707852</c:v>
                </c:pt>
                <c:pt idx="296">
                  <c:v>9.8869544383312025E-2</c:v>
                </c:pt>
                <c:pt idx="297">
                  <c:v>0.497554875271772</c:v>
                </c:pt>
                <c:pt idx="298">
                  <c:v>0.89114257159114529</c:v>
                </c:pt>
                <c:pt idx="299">
                  <c:v>1.2777613173808358</c:v>
                </c:pt>
                <c:pt idx="300">
                  <c:v>1.6556731090848071</c:v>
                </c:pt>
                <c:pt idx="301">
                  <c:v>2.0233087781819754</c:v>
                </c:pt>
                <c:pt idx="302">
                  <c:v>2.3792948540369401</c:v>
                </c:pt>
                <c:pt idx="303">
                  <c:v>2.7224710683853131</c:v>
                </c:pt>
                <c:pt idx="304">
                  <c:v>3.0518985489111592</c:v>
                </c:pt>
                <c:pt idx="305">
                  <c:v>3.3668593935412692</c:v>
                </c:pt>
                <c:pt idx="306">
                  <c:v>3.6668488023569421</c:v>
                </c:pt>
                <c:pt idx="307">
                  <c:v>3.951561245263997</c:v>
                </c:pt>
                <c:pt idx="308">
                  <c:v>4.2208722648999295</c:v>
                </c:pt>
                <c:pt idx="309">
                  <c:v>4.4748174817501178</c:v>
                </c:pt>
                <c:pt idx="310">
                  <c:v>4.7135702207197943</c:v>
                </c:pt>
                <c:pt idx="311">
                  <c:v>4.9374189577543692</c:v>
                </c:pt>
                <c:pt idx="312">
                  <c:v>5.1467455305904046</c:v>
                </c:pt>
                <c:pt idx="313">
                  <c:v>5.3420048009852694</c:v>
                </c:pt>
                <c:pt idx="314">
                  <c:v>5.5237062192947279</c:v>
                </c:pt>
                <c:pt idx="315">
                  <c:v>5.692397539578268</c:v>
                </c:pt>
                <c:pt idx="316">
                  <c:v>5.8486507704919202</c:v>
                </c:pt>
                <c:pt idx="317">
                  <c:v>5.9930503244132485</c:v>
                </c:pt>
                <c:pt idx="318">
                  <c:v>6.1261832411605583</c:v>
                </c:pt>
                <c:pt idx="319">
                  <c:v>6.2486313079088811</c:v>
                </c:pt>
                <c:pt idx="320">
                  <c:v>6.3609648672984296</c:v>
                </c:pt>
                <c:pt idx="321">
                  <c:v>6.4637380952163728</c:v>
                </c:pt>
                <c:pt idx="322">
                  <c:v>6.5574855328791344</c:v>
                </c:pt>
                <c:pt idx="323">
                  <c:v>6.6427196700958389</c:v>
                </c:pt>
                <c:pt idx="324">
                  <c:v>6.71992939434028</c:v>
                </c:pt>
                <c:pt idx="325">
                  <c:v>6.7895791407690629</c:v>
                </c:pt>
                <c:pt idx="326">
                  <c:v>6.8521085996373561</c:v>
                </c:pt>
                <c:pt idx="327">
                  <c:v>6.9079328583510051</c:v>
                </c:pt>
                <c:pt idx="328">
                  <c:v>6.957442874816878</c:v>
                </c:pt>
                <c:pt idx="329">
                  <c:v>7.0010061963422077</c:v>
                </c:pt>
                <c:pt idx="330">
                  <c:v>7.0389678538817968</c:v>
                </c:pt>
                <c:pt idx="331">
                  <c:v>7.0716513749116148</c:v>
                </c:pt>
                <c:pt idx="332">
                  <c:v>7.0993598697071958</c:v>
                </c:pt>
                <c:pt idx="333">
                  <c:v>7.1223771554809829</c:v>
                </c:pt>
                <c:pt idx="334">
                  <c:v>7.1409688908753779</c:v>
                </c:pt>
                <c:pt idx="335">
                  <c:v>7.1553836999191009</c:v>
                </c:pt>
                <c:pt idx="336">
                  <c:v>7.165854269932586</c:v>
                </c:pt>
                <c:pt idx="337">
                  <c:v>7.1725984121988438</c:v>
                </c:pt>
                <c:pt idx="338">
                  <c:v>7.1758200776683827</c:v>
                </c:pt>
                <c:pt idx="339">
                  <c:v>7.1757103226892109</c:v>
                </c:pt>
                <c:pt idx="340">
                  <c:v>7.1724482218752375</c:v>
                </c:pt>
                <c:pt idx="341">
                  <c:v>7.1662017268588727</c:v>
                </c:pt>
                <c:pt idx="342">
                  <c:v>7.1571284709101928</c:v>
                </c:pt>
                <c:pt idx="343">
                  <c:v>7.1453765203232935</c:v>
                </c:pt>
                <c:pt idx="344">
                  <c:v>7.1310850741357052</c:v>
                </c:pt>
                <c:pt idx="345">
                  <c:v>7.1143851142117027</c:v>
                </c:pt>
                <c:pt idx="346">
                  <c:v>7.0954000080287418</c:v>
                </c:pt>
                <c:pt idx="347">
                  <c:v>7.0742460666933225</c:v>
                </c:pt>
                <c:pt idx="348">
                  <c:v>7.0510330608064464</c:v>
                </c:pt>
                <c:pt idx="349">
                  <c:v>7.0258646968225795</c:v>
                </c:pt>
                <c:pt idx="350">
                  <c:v>6.998839056517367</c:v>
                </c:pt>
                <c:pt idx="351">
                  <c:v>6.9700490021130381</c:v>
                </c:pt>
                <c:pt idx="352">
                  <c:v>6.9395825495170929</c:v>
                </c:pt>
                <c:pt idx="353">
                  <c:v>6.907523212018928</c:v>
                </c:pt>
                <c:pt idx="354">
                  <c:v>6.8739503166667077</c:v>
                </c:pt>
                <c:pt idx="355">
                  <c:v>6.8389392954185269</c:v>
                </c:pt>
                <c:pt idx="356">
                  <c:v>6.8025619530315193</c:v>
                </c:pt>
                <c:pt idx="357">
                  <c:v>6.7648867135228858</c:v>
                </c:pt>
                <c:pt idx="358">
                  <c:v>6.7259788469101522</c:v>
                </c:pt>
                <c:pt idx="359">
                  <c:v>6.6859006778154626</c:v>
                </c:pt>
                <c:pt idx="360">
                  <c:v>6.644711777401783</c:v>
                </c:pt>
                <c:pt idx="361">
                  <c:v>6.6024691399978384</c:v>
                </c:pt>
                <c:pt idx="362">
                  <c:v>6.5592273456639472</c:v>
                </c:pt>
                <c:pt idx="363">
                  <c:v>6.5150387098528064</c:v>
                </c:pt>
                <c:pt idx="364">
                  <c:v>6.4699534212276024</c:v>
                </c:pt>
                <c:pt idx="365">
                  <c:v>6.4240196686145703</c:v>
                </c:pt>
                <c:pt idx="366">
                  <c:v>6.3772837579879615</c:v>
                </c:pt>
                <c:pt idx="367">
                  <c:v>6.3297902203121925</c:v>
                </c:pt>
                <c:pt idx="368">
                  <c:v>6.2815819109982458</c:v>
                </c:pt>
                <c:pt idx="369">
                  <c:v>6.2327001016691117</c:v>
                </c:pt>
                <c:pt idx="370">
                  <c:v>6.1831845648714818</c:v>
                </c:pt>
                <c:pt idx="371">
                  <c:v>6.133073652318247</c:v>
                </c:pt>
                <c:pt idx="372">
                  <c:v>6.0824043671977108</c:v>
                </c:pt>
                <c:pt idx="373">
                  <c:v>6.0312124310408732</c:v>
                </c:pt>
                <c:pt idx="374">
                  <c:v>5.9795323455973417</c:v>
                </c:pt>
                <c:pt idx="375">
                  <c:v>5.9273974501328217</c:v>
                </c:pt>
                <c:pt idx="376">
                  <c:v>5.8748399745268403</c:v>
                </c:pt>
                <c:pt idx="377">
                  <c:v>5.8218910885178463</c:v>
                </c:pt>
                <c:pt idx="378">
                  <c:v>5.7685809474139127</c:v>
                </c:pt>
                <c:pt idx="379">
                  <c:v>5.7149387345609153</c:v>
                </c:pt>
                <c:pt idx="380">
                  <c:v>5.6609927008357603</c:v>
                </c:pt>
                <c:pt idx="381">
                  <c:v>5.6067702014100238</c:v>
                </c:pt>
                <c:pt idx="382">
                  <c:v>5.5522977300091494</c:v>
                </c:pt>
                <c:pt idx="383">
                  <c:v>5.4976009508735588</c:v>
                </c:pt>
                <c:pt idx="384">
                  <c:v>5.4427047286110248</c:v>
                </c:pt>
                <c:pt idx="385">
                  <c:v>5.3876331561140898</c:v>
                </c:pt>
                <c:pt idx="386">
                  <c:v>5.3324095807017837</c:v>
                </c:pt>
                <c:pt idx="387">
                  <c:v>5.2770566286318603</c:v>
                </c:pt>
                <c:pt idx="388">
                  <c:v>5.2215962281177486</c:v>
                </c:pt>
                <c:pt idx="389">
                  <c:v>5.1660496309731405</c:v>
                </c:pt>
                <c:pt idx="390">
                  <c:v>5.1104374329972639</c:v>
                </c:pt>
                <c:pt idx="391">
                  <c:v>5.0547795932042678</c:v>
                </c:pt>
                <c:pt idx="392">
                  <c:v>4.9990954519918676</c:v>
                </c:pt>
                <c:pt idx="393">
                  <c:v>4.9434037483363111</c:v>
                </c:pt>
                <c:pt idx="394">
                  <c:v>4.8877226360936401</c:v>
                </c:pt>
                <c:pt idx="395">
                  <c:v>4.832069699480563</c:v>
                </c:pt>
                <c:pt idx="396">
                  <c:v>4.7764619678021321</c:v>
                </c:pt>
                <c:pt idx="397">
                  <c:v>4.7209159294878269</c:v>
                </c:pt>
                <c:pt idx="398">
                  <c:v>4.665447545492535</c:v>
                </c:pt>
                <c:pt idx="399">
                  <c:v>4.6100722621141221</c:v>
                </c:pt>
                <c:pt idx="400">
                  <c:v>4.5548050232749926</c:v>
                </c:pt>
                <c:pt idx="401">
                  <c:v>4.4996602823109919</c:v>
                </c:pt>
                <c:pt idx="402">
                  <c:v>4.4446520133073397</c:v>
                </c:pt>
                <c:pt idx="403">
                  <c:v>4.3897937220179069</c:v>
                </c:pt>
                <c:pt idx="404">
                  <c:v>4.3350984564009893</c:v>
                </c:pt>
                <c:pt idx="405">
                  <c:v>4.2805788168019401</c:v>
                </c:pt>
                <c:pt idx="406">
                  <c:v>4.2262469658102795</c:v>
                </c:pt>
                <c:pt idx="407">
                  <c:v>4.1721146378166063</c:v>
                </c:pt>
                <c:pt idx="408">
                  <c:v>4.1181931482922653</c:v>
                </c:pt>
                <c:pt idx="409">
                  <c:v>4.0644934028127961</c:v>
                </c:pt>
                <c:pt idx="410">
                  <c:v>4.0110259058441997</c:v>
                </c:pt>
                <c:pt idx="411">
                  <c:v>3.957800769309431</c:v>
                </c:pt>
                <c:pt idx="412">
                  <c:v>3.9048277209508226</c:v>
                </c:pt>
                <c:pt idx="413">
                  <c:v>3.852116112502765</c:v>
                </c:pt>
                <c:pt idx="414">
                  <c:v>3.7996749276875743</c:v>
                </c:pt>
                <c:pt idx="415">
                  <c:v>3.7475127900462795</c:v>
                </c:pt>
                <c:pt idx="416">
                  <c:v>3.6956379706149107</c:v>
                </c:pt>
                <c:pt idx="417">
                  <c:v>3.644058395455799</c:v>
                </c:pt>
                <c:pt idx="418">
                  <c:v>3.5927816530525742</c:v>
                </c:pt>
                <c:pt idx="419">
                  <c:v>3.541815001576448</c:v>
                </c:pt>
                <c:pt idx="420">
                  <c:v>3.491165376030855</c:v>
                </c:pt>
                <c:pt idx="421">
                  <c:v>3.4408393952805501</c:v>
                </c:pt>
                <c:pt idx="422">
                  <c:v>3.3908433689707094</c:v>
                </c:pt>
                <c:pt idx="423">
                  <c:v>3.3411833043410502</c:v>
                </c:pt>
                <c:pt idx="424">
                  <c:v>3.2918649129392161</c:v>
                </c:pt>
                <c:pt idx="425">
                  <c:v>3.2428936172373977</c:v>
                </c:pt>
                <c:pt idx="426">
                  <c:v>3.1942745571555697</c:v>
                </c:pt>
                <c:pt idx="427">
                  <c:v>3.1460125964943604</c:v>
                </c:pt>
                <c:pt idx="428">
                  <c:v>3.098112329280152</c:v>
                </c:pt>
                <c:pt idx="429">
                  <c:v>3.0505780860247578</c:v>
                </c:pt>
                <c:pt idx="430">
                  <c:v>3.0034139399016082</c:v>
                </c:pt>
                <c:pt idx="431">
                  <c:v>2.956623712840182</c:v>
                </c:pt>
                <c:pt idx="432">
                  <c:v>2.9102109815401729</c:v>
                </c:pt>
                <c:pt idx="433">
                  <c:v>2.8641790834065581</c:v>
                </c:pt>
                <c:pt idx="434">
                  <c:v>2.8185311224067302</c:v>
                </c:pt>
                <c:pt idx="435">
                  <c:v>2.7732699748504617</c:v>
                </c:pt>
                <c:pt idx="436">
                  <c:v>2.7283982950935224</c:v>
                </c:pt>
                <c:pt idx="437">
                  <c:v>2.6839185211654621</c:v>
                </c:pt>
                <c:pt idx="438">
                  <c:v>2.6398328803220892</c:v>
                </c:pt>
                <c:pt idx="439">
                  <c:v>2.5961433945229357</c:v>
                </c:pt>
                <c:pt idx="440">
                  <c:v>2.5528518858341451</c:v>
                </c:pt>
                <c:pt idx="441">
                  <c:v>2.5099599817568121</c:v>
                </c:pt>
                <c:pt idx="442">
                  <c:v>2.46746912048103</c:v>
                </c:pt>
                <c:pt idx="443">
                  <c:v>2.4253805560657495</c:v>
                </c:pt>
                <c:pt idx="444">
                  <c:v>2.3836953635444456</c:v>
                </c:pt>
                <c:pt idx="445">
                  <c:v>2.3424144439566517</c:v>
                </c:pt>
                <c:pt idx="446">
                  <c:v>2.3015385293053736</c:v>
                </c:pt>
                <c:pt idx="447">
                  <c:v>2.2610681874403324</c:v>
                </c:pt>
                <c:pt idx="448">
                  <c:v>2.2210038268670305</c:v>
                </c:pt>
                <c:pt idx="449">
                  <c:v>2.1813457014816455</c:v>
                </c:pt>
                <c:pt idx="450">
                  <c:v>2.142093915231607</c:v>
                </c:pt>
                <c:pt idx="451">
                  <c:v>2.1032484267019784</c:v>
                </c:pt>
                <c:pt idx="452">
                  <c:v>2.0648090536275747</c:v>
                </c:pt>
                <c:pt idx="453">
                  <c:v>2.0267754773307338</c:v>
                </c:pt>
                <c:pt idx="454">
                  <c:v>1.9891472470849116</c:v>
                </c:pt>
                <c:pt idx="455">
                  <c:v>1.951923784404002</c:v>
                </c:pt>
                <c:pt idx="456">
                  <c:v>1.9151043872575588</c:v>
                </c:pt>
                <c:pt idx="457">
                  <c:v>1.8786882342119018</c:v>
                </c:pt>
                <c:pt idx="458">
                  <c:v>1.8426743884972909</c:v>
                </c:pt>
                <c:pt idx="459">
                  <c:v>1.8070618020012637</c:v>
                </c:pt>
                <c:pt idx="460">
                  <c:v>1.7718493191883411</c:v>
                </c:pt>
                <c:pt idx="461">
                  <c:v>1.7370356809463061</c:v>
                </c:pt>
                <c:pt idx="462">
                  <c:v>1.7026195283591559</c:v>
                </c:pt>
                <c:pt idx="463">
                  <c:v>1.6685994064072265</c:v>
                </c:pt>
                <c:pt idx="464">
                  <c:v>1.6349737675945537</c:v>
                </c:pt>
                <c:pt idx="465">
                  <c:v>1.6017409755038869</c:v>
                </c:pt>
                <c:pt idx="466">
                  <c:v>1.5688993082797413</c:v>
                </c:pt>
                <c:pt idx="467">
                  <c:v>1.5364469620397809</c:v>
                </c:pt>
                <c:pt idx="468">
                  <c:v>1.5043820542150357</c:v>
                </c:pt>
                <c:pt idx="469">
                  <c:v>1.4727026268193324</c:v>
                </c:pt>
                <c:pt idx="470">
                  <c:v>1.441406649648453</c:v>
                </c:pt>
                <c:pt idx="471">
                  <c:v>1.4104920234094571</c:v>
                </c:pt>
                <c:pt idx="472">
                  <c:v>1.3799565827808138</c:v>
                </c:pt>
                <c:pt idx="473">
                  <c:v>1.3497980994037864</c:v>
                </c:pt>
                <c:pt idx="474">
                  <c:v>1.3200142848056622</c:v>
                </c:pt>
                <c:pt idx="475">
                  <c:v>1.2906027932555624</c:v>
                </c:pt>
                <c:pt idx="476">
                  <c:v>1.2615612245532652</c:v>
                </c:pt>
                <c:pt idx="477">
                  <c:v>1.2328871267518586</c:v>
                </c:pt>
                <c:pt idx="478">
                  <c:v>1.2045779988148464</c:v>
                </c:pt>
                <c:pt idx="479">
                  <c:v>1.1766312932083576</c:v>
                </c:pt>
                <c:pt idx="480">
                  <c:v>1.1490444184292645</c:v>
                </c:pt>
                <c:pt idx="481">
                  <c:v>1.1218147414698905</c:v>
                </c:pt>
                <c:pt idx="482">
                  <c:v>1.0949395902200649</c:v>
                </c:pt>
                <c:pt idx="483">
                  <c:v>1.0684162558073282</c:v>
                </c:pt>
                <c:pt idx="484">
                  <c:v>1.0422419948760258</c:v>
                </c:pt>
                <c:pt idx="485">
                  <c:v>1.0164140318061801</c:v>
                </c:pt>
                <c:pt idx="486">
                  <c:v>0.99092956087281259</c:v>
                </c:pt>
                <c:pt idx="487">
                  <c:v>0.96578574834672892</c:v>
                </c:pt>
                <c:pt idx="488">
                  <c:v>0.9409797345374038</c:v>
                </c:pt>
                <c:pt idx="489">
                  <c:v>0.91650863577901198</c:v>
                </c:pt>
                <c:pt idx="490">
                  <c:v>0.91648453671042596</c:v>
                </c:pt>
                <c:pt idx="491">
                  <c:v>0.91646043796856524</c:v>
                </c:pt>
                <c:pt idx="492">
                  <c:v>0.91643633955342629</c:v>
                </c:pt>
                <c:pt idx="493">
                  <c:v>0.9164122414650091</c:v>
                </c:pt>
                <c:pt idx="494">
                  <c:v>0.91638814370330302</c:v>
                </c:pt>
                <c:pt idx="495">
                  <c:v>0.91636404626831158</c:v>
                </c:pt>
                <c:pt idx="496">
                  <c:v>0.91633994916003481</c:v>
                </c:pt>
                <c:pt idx="497">
                  <c:v>0.91631585237846558</c:v>
                </c:pt>
                <c:pt idx="498">
                  <c:v>0.91629175592359857</c:v>
                </c:pt>
                <c:pt idx="499">
                  <c:v>0.91626765979543912</c:v>
                </c:pt>
                <c:pt idx="500">
                  <c:v>0.916243563993973</c:v>
                </c:pt>
                <c:pt idx="501">
                  <c:v>0.91621946851920733</c:v>
                </c:pt>
                <c:pt idx="502">
                  <c:v>0.91619537337113321</c:v>
                </c:pt>
                <c:pt idx="503">
                  <c:v>0.91617127854975244</c:v>
                </c:pt>
                <c:pt idx="504">
                  <c:v>0.91614718405506146</c:v>
                </c:pt>
                <c:pt idx="505">
                  <c:v>0.91612308988704605</c:v>
                </c:pt>
                <c:pt idx="506">
                  <c:v>0.9160989960457222</c:v>
                </c:pt>
                <c:pt idx="507">
                  <c:v>0.91607490253107215</c:v>
                </c:pt>
                <c:pt idx="508">
                  <c:v>0.91605080934310301</c:v>
                </c:pt>
                <c:pt idx="509">
                  <c:v>0.91602671648180589</c:v>
                </c:pt>
                <c:pt idx="510">
                  <c:v>0.91600262394717724</c:v>
                </c:pt>
                <c:pt idx="511">
                  <c:v>0.91597853173921884</c:v>
                </c:pt>
                <c:pt idx="512">
                  <c:v>0.91595443985792713</c:v>
                </c:pt>
                <c:pt idx="513">
                  <c:v>0.91593034830329501</c:v>
                </c:pt>
                <c:pt idx="514">
                  <c:v>0.91590625707532425</c:v>
                </c:pt>
                <c:pt idx="515">
                  <c:v>0.91588216617400597</c:v>
                </c:pt>
                <c:pt idx="516">
                  <c:v>0.91585807559934374</c:v>
                </c:pt>
                <c:pt idx="517">
                  <c:v>0.91583398535133576</c:v>
                </c:pt>
                <c:pt idx="518">
                  <c:v>0.91580989542996782</c:v>
                </c:pt>
                <c:pt idx="519">
                  <c:v>0.91578580583525415</c:v>
                </c:pt>
                <c:pt idx="520">
                  <c:v>0.91576171656717698</c:v>
                </c:pt>
                <c:pt idx="521">
                  <c:v>0.9157376276257434</c:v>
                </c:pt>
                <c:pt idx="522">
                  <c:v>0.91571353901093921</c:v>
                </c:pt>
                <c:pt idx="523">
                  <c:v>0.91568945072277685</c:v>
                </c:pt>
                <c:pt idx="524">
                  <c:v>0.91566536276124211</c:v>
                </c:pt>
                <c:pt idx="525">
                  <c:v>0.91564127512633497</c:v>
                </c:pt>
                <c:pt idx="526">
                  <c:v>0.91561718781804835</c:v>
                </c:pt>
                <c:pt idx="527">
                  <c:v>0.91559310083639112</c:v>
                </c:pt>
                <c:pt idx="528">
                  <c:v>0.91556901418135084</c:v>
                </c:pt>
                <c:pt idx="529">
                  <c:v>0.91554492785292929</c:v>
                </c:pt>
                <c:pt idx="530">
                  <c:v>0.91552084185112292</c:v>
                </c:pt>
                <c:pt idx="531">
                  <c:v>0.91549675617592641</c:v>
                </c:pt>
                <c:pt idx="532">
                  <c:v>0.91547267082733264</c:v>
                </c:pt>
                <c:pt idx="533">
                  <c:v>0.91544858580534694</c:v>
                </c:pt>
                <c:pt idx="534">
                  <c:v>0.91542450110996576</c:v>
                </c:pt>
                <c:pt idx="535">
                  <c:v>0.91540041674117845</c:v>
                </c:pt>
                <c:pt idx="536">
                  <c:v>0.91537633269899032</c:v>
                </c:pt>
                <c:pt idx="537">
                  <c:v>0.91535224898339784</c:v>
                </c:pt>
                <c:pt idx="538">
                  <c:v>0.91532816559439212</c:v>
                </c:pt>
                <c:pt idx="539">
                  <c:v>0.91530408253198026</c:v>
                </c:pt>
                <c:pt idx="540">
                  <c:v>0.91527999979615515</c:v>
                </c:pt>
                <c:pt idx="541">
                  <c:v>0.9152559173869026</c:v>
                </c:pt>
                <c:pt idx="542">
                  <c:v>0.91523183530424035</c:v>
                </c:pt>
                <c:pt idx="543">
                  <c:v>0.91520775354815065</c:v>
                </c:pt>
                <c:pt idx="544">
                  <c:v>0.91518367211862994</c:v>
                </c:pt>
                <c:pt idx="545">
                  <c:v>0.91515959101568356</c:v>
                </c:pt>
                <c:pt idx="546">
                  <c:v>0.91513551023930617</c:v>
                </c:pt>
                <c:pt idx="547">
                  <c:v>0.91511142978948889</c:v>
                </c:pt>
                <c:pt idx="548">
                  <c:v>0.91508734966623884</c:v>
                </c:pt>
                <c:pt idx="549">
                  <c:v>0.91506326986954534</c:v>
                </c:pt>
                <c:pt idx="550">
                  <c:v>0.9150391903994084</c:v>
                </c:pt>
                <c:pt idx="551">
                  <c:v>0.91501511125583157</c:v>
                </c:pt>
                <c:pt idx="552">
                  <c:v>0.91499103243880064</c:v>
                </c:pt>
                <c:pt idx="553">
                  <c:v>0.91496695394831562</c:v>
                </c:pt>
                <c:pt idx="554">
                  <c:v>0.91494287578438183</c:v>
                </c:pt>
                <c:pt idx="555">
                  <c:v>0.91491879794698328</c:v>
                </c:pt>
                <c:pt idx="556">
                  <c:v>0.91489472043613063</c:v>
                </c:pt>
                <c:pt idx="557">
                  <c:v>0.914870643251815</c:v>
                </c:pt>
                <c:pt idx="558">
                  <c:v>0.91484656639402395</c:v>
                </c:pt>
                <c:pt idx="559">
                  <c:v>0.91482248986277526</c:v>
                </c:pt>
                <c:pt idx="560">
                  <c:v>0.91479841365804404</c:v>
                </c:pt>
                <c:pt idx="561">
                  <c:v>0.91477433777984984</c:v>
                </c:pt>
                <c:pt idx="562">
                  <c:v>0.91475026222816425</c:v>
                </c:pt>
                <c:pt idx="563">
                  <c:v>0.91472618700300501</c:v>
                </c:pt>
                <c:pt idx="564">
                  <c:v>0.9147021121043668</c:v>
                </c:pt>
                <c:pt idx="565">
                  <c:v>0.91467803753223365</c:v>
                </c:pt>
                <c:pt idx="566">
                  <c:v>0.91465396328661619</c:v>
                </c:pt>
                <c:pt idx="567">
                  <c:v>0.91462988936750733</c:v>
                </c:pt>
                <c:pt idx="568">
                  <c:v>0.91460581577490352</c:v>
                </c:pt>
                <c:pt idx="569">
                  <c:v>0.91458174250879942</c:v>
                </c:pt>
                <c:pt idx="570">
                  <c:v>0.91455766956919504</c:v>
                </c:pt>
                <c:pt idx="571">
                  <c:v>0.91453359695609215</c:v>
                </c:pt>
                <c:pt idx="572">
                  <c:v>0.91450952466947832</c:v>
                </c:pt>
                <c:pt idx="573">
                  <c:v>0.91448545270935355</c:v>
                </c:pt>
                <c:pt idx="574">
                  <c:v>0.91446138107572139</c:v>
                </c:pt>
                <c:pt idx="575">
                  <c:v>0.91443730976857296</c:v>
                </c:pt>
                <c:pt idx="576">
                  <c:v>0.91441323878790648</c:v>
                </c:pt>
                <c:pt idx="577">
                  <c:v>0.91438916813372195</c:v>
                </c:pt>
                <c:pt idx="578">
                  <c:v>0.91436509780600872</c:v>
                </c:pt>
                <c:pt idx="579">
                  <c:v>0.91434102780476856</c:v>
                </c:pt>
                <c:pt idx="580">
                  <c:v>0.91431695813000502</c:v>
                </c:pt>
                <c:pt idx="581">
                  <c:v>0.91429288878170389</c:v>
                </c:pt>
                <c:pt idx="582">
                  <c:v>0.91426881975987406</c:v>
                </c:pt>
                <c:pt idx="583">
                  <c:v>0.91424475106450664</c:v>
                </c:pt>
                <c:pt idx="584">
                  <c:v>0.91422068269559098</c:v>
                </c:pt>
                <c:pt idx="585">
                  <c:v>0.91419661465313951</c:v>
                </c:pt>
                <c:pt idx="586">
                  <c:v>0.91417254693713978</c:v>
                </c:pt>
                <c:pt idx="587">
                  <c:v>0.91414847954759004</c:v>
                </c:pt>
                <c:pt idx="588">
                  <c:v>0.9141244124844885</c:v>
                </c:pt>
                <c:pt idx="589">
                  <c:v>0.91410034574783339</c:v>
                </c:pt>
                <c:pt idx="590">
                  <c:v>0.91407627933761582</c:v>
                </c:pt>
                <c:pt idx="591">
                  <c:v>0.91405221325384289</c:v>
                </c:pt>
                <c:pt idx="592">
                  <c:v>0.91402814749650219</c:v>
                </c:pt>
                <c:pt idx="593">
                  <c:v>0.9140040820656008</c:v>
                </c:pt>
                <c:pt idx="594">
                  <c:v>0.9139800169611263</c:v>
                </c:pt>
                <c:pt idx="595">
                  <c:v>0.91395595218308223</c:v>
                </c:pt>
                <c:pt idx="596">
                  <c:v>0.91393188773145795</c:v>
                </c:pt>
                <c:pt idx="597">
                  <c:v>0.91390782360626055</c:v>
                </c:pt>
                <c:pt idx="598">
                  <c:v>0.91388375980747938</c:v>
                </c:pt>
                <c:pt idx="599">
                  <c:v>0.91385969633511976</c:v>
                </c:pt>
                <c:pt idx="600">
                  <c:v>0.91383563318917282</c:v>
                </c:pt>
                <c:pt idx="601">
                  <c:v>0.91381157036963501</c:v>
                </c:pt>
                <c:pt idx="602">
                  <c:v>0.91378750787650276</c:v>
                </c:pt>
                <c:pt idx="603">
                  <c:v>0.91376344570978318</c:v>
                </c:pt>
                <c:pt idx="604">
                  <c:v>0.91373938386945674</c:v>
                </c:pt>
                <c:pt idx="605">
                  <c:v>0.91371532235553587</c:v>
                </c:pt>
                <c:pt idx="606">
                  <c:v>0.91369126116800992</c:v>
                </c:pt>
                <c:pt idx="607">
                  <c:v>0.91366720030687887</c:v>
                </c:pt>
                <c:pt idx="608">
                  <c:v>0.9136431397721374</c:v>
                </c:pt>
                <c:pt idx="609">
                  <c:v>0.91361907956378197</c:v>
                </c:pt>
                <c:pt idx="610">
                  <c:v>0.91359501968181789</c:v>
                </c:pt>
                <c:pt idx="611">
                  <c:v>0.91357096012622918</c:v>
                </c:pt>
                <c:pt idx="612">
                  <c:v>0.91354690089703006</c:v>
                </c:pt>
                <c:pt idx="613">
                  <c:v>0.91352284199419742</c:v>
                </c:pt>
                <c:pt idx="614">
                  <c:v>0.91349878341773483</c:v>
                </c:pt>
                <c:pt idx="615">
                  <c:v>0.91347472516765293</c:v>
                </c:pt>
                <c:pt idx="616">
                  <c:v>0.91345066724393575</c:v>
                </c:pt>
                <c:pt idx="617">
                  <c:v>0.91342660964658506</c:v>
                </c:pt>
                <c:pt idx="618">
                  <c:v>0.91340255237559553</c:v>
                </c:pt>
                <c:pt idx="619">
                  <c:v>0.91337849543096894</c:v>
                </c:pt>
                <c:pt idx="620">
                  <c:v>0.91335443881269285</c:v>
                </c:pt>
                <c:pt idx="621">
                  <c:v>0.91333038252077436</c:v>
                </c:pt>
                <c:pt idx="622">
                  <c:v>0.91330632655520461</c:v>
                </c:pt>
                <c:pt idx="623">
                  <c:v>0.91328227091598535</c:v>
                </c:pt>
                <c:pt idx="624">
                  <c:v>0.91325821560311304</c:v>
                </c:pt>
                <c:pt idx="625">
                  <c:v>0.91323416061657703</c:v>
                </c:pt>
                <c:pt idx="626">
                  <c:v>0.91321010595637908</c:v>
                </c:pt>
                <c:pt idx="627">
                  <c:v>0.91318605162252631</c:v>
                </c:pt>
                <c:pt idx="628">
                  <c:v>0.91316199761499917</c:v>
                </c:pt>
                <c:pt idx="629">
                  <c:v>0.91313794393380832</c:v>
                </c:pt>
                <c:pt idx="630">
                  <c:v>0.91311389057894488</c:v>
                </c:pt>
                <c:pt idx="631">
                  <c:v>0.91308983755040529</c:v>
                </c:pt>
                <c:pt idx="632">
                  <c:v>0.91306578484818601</c:v>
                </c:pt>
                <c:pt idx="633">
                  <c:v>0.91304173247228881</c:v>
                </c:pt>
                <c:pt idx="634">
                  <c:v>0.91301768042270481</c:v>
                </c:pt>
                <c:pt idx="635">
                  <c:v>0.91299362869943934</c:v>
                </c:pt>
                <c:pt idx="636">
                  <c:v>0.91296957730247819</c:v>
                </c:pt>
                <c:pt idx="637">
                  <c:v>0.91294552623183378</c:v>
                </c:pt>
                <c:pt idx="638">
                  <c:v>0.91292147548748659</c:v>
                </c:pt>
                <c:pt idx="639">
                  <c:v>0.91289742506944727</c:v>
                </c:pt>
                <c:pt idx="640">
                  <c:v>0.91287337497770871</c:v>
                </c:pt>
                <c:pt idx="641">
                  <c:v>0.91284932521226025</c:v>
                </c:pt>
                <c:pt idx="642">
                  <c:v>0.91282527577310368</c:v>
                </c:pt>
                <c:pt idx="643">
                  <c:v>0.9128012266602461</c:v>
                </c:pt>
                <c:pt idx="644">
                  <c:v>0.91277717787367152</c:v>
                </c:pt>
                <c:pt idx="645">
                  <c:v>0.91275312941338349</c:v>
                </c:pt>
                <c:pt idx="646">
                  <c:v>0.91272908127937491</c:v>
                </c:pt>
                <c:pt idx="647">
                  <c:v>0.91270503347165111</c:v>
                </c:pt>
                <c:pt idx="648">
                  <c:v>0.91268098599019964</c:v>
                </c:pt>
                <c:pt idx="649">
                  <c:v>0.91265693883502408</c:v>
                </c:pt>
                <c:pt idx="650">
                  <c:v>0.9126328920061173</c:v>
                </c:pt>
                <c:pt idx="651">
                  <c:v>0.91260884550348109</c:v>
                </c:pt>
                <c:pt idx="652">
                  <c:v>0.9125847993271119</c:v>
                </c:pt>
                <c:pt idx="653">
                  <c:v>0.91256075347700083</c:v>
                </c:pt>
                <c:pt idx="654">
                  <c:v>0.912536707953155</c:v>
                </c:pt>
                <c:pt idx="655">
                  <c:v>0.91251266275555665</c:v>
                </c:pt>
                <c:pt idx="656">
                  <c:v>0.91248861788421465</c:v>
                </c:pt>
                <c:pt idx="657">
                  <c:v>0.91246457333912723</c:v>
                </c:pt>
                <c:pt idx="658">
                  <c:v>0.91244052912028373</c:v>
                </c:pt>
                <c:pt idx="659">
                  <c:v>0.91241648522768592</c:v>
                </c:pt>
                <c:pt idx="660">
                  <c:v>0.9123924416613356</c:v>
                </c:pt>
                <c:pt idx="661">
                  <c:v>0.91236839842122031</c:v>
                </c:pt>
                <c:pt idx="662">
                  <c:v>0.91234435550734005</c:v>
                </c:pt>
                <c:pt idx="663">
                  <c:v>0.9123203129196984</c:v>
                </c:pt>
                <c:pt idx="664">
                  <c:v>0.91229627065828467</c:v>
                </c:pt>
                <c:pt idx="665">
                  <c:v>0.91227222872310243</c:v>
                </c:pt>
                <c:pt idx="666">
                  <c:v>0.91224818711414457</c:v>
                </c:pt>
                <c:pt idx="667">
                  <c:v>0.91222414583140221</c:v>
                </c:pt>
                <c:pt idx="668">
                  <c:v>0.91220010487488068</c:v>
                </c:pt>
                <c:pt idx="669">
                  <c:v>0.91217606424457998</c:v>
                </c:pt>
                <c:pt idx="670">
                  <c:v>0.91215202394049122</c:v>
                </c:pt>
                <c:pt idx="671">
                  <c:v>0.91212798396261086</c:v>
                </c:pt>
                <c:pt idx="672">
                  <c:v>0.91210394431094066</c:v>
                </c:pt>
                <c:pt idx="673">
                  <c:v>0.91207990498547709</c:v>
                </c:pt>
                <c:pt idx="674">
                  <c:v>0.91205586598622013</c:v>
                </c:pt>
                <c:pt idx="675">
                  <c:v>0.91203182731315557</c:v>
                </c:pt>
                <c:pt idx="676">
                  <c:v>0.91200778896628876</c:v>
                </c:pt>
                <c:pt idx="677">
                  <c:v>0.91198375094561435</c:v>
                </c:pt>
                <c:pt idx="678">
                  <c:v>0.91195971325113234</c:v>
                </c:pt>
                <c:pt idx="679">
                  <c:v>0.91193567588283742</c:v>
                </c:pt>
                <c:pt idx="680">
                  <c:v>0.91191163884072957</c:v>
                </c:pt>
                <c:pt idx="681">
                  <c:v>0.91188760212479814</c:v>
                </c:pt>
                <c:pt idx="682">
                  <c:v>0.91186356573504845</c:v>
                </c:pt>
                <c:pt idx="683">
                  <c:v>0.91183952967147341</c:v>
                </c:pt>
                <c:pt idx="684">
                  <c:v>0.91181549393408012</c:v>
                </c:pt>
                <c:pt idx="685">
                  <c:v>0.91179145852285259</c:v>
                </c:pt>
                <c:pt idx="686">
                  <c:v>0.9117674234377926</c:v>
                </c:pt>
                <c:pt idx="687">
                  <c:v>0.91174338867890192</c:v>
                </c:pt>
                <c:pt idx="688">
                  <c:v>0.91171935424616812</c:v>
                </c:pt>
                <c:pt idx="689">
                  <c:v>0.91169532013959653</c:v>
                </c:pt>
                <c:pt idx="690">
                  <c:v>0.91167128635917827</c:v>
                </c:pt>
                <c:pt idx="691">
                  <c:v>0.91164725290492044</c:v>
                </c:pt>
                <c:pt idx="692">
                  <c:v>0.9116232197768106</c:v>
                </c:pt>
                <c:pt idx="693">
                  <c:v>0.91159918697484521</c:v>
                </c:pt>
                <c:pt idx="694">
                  <c:v>0.91157515449902426</c:v>
                </c:pt>
                <c:pt idx="695">
                  <c:v>0.91155112234934776</c:v>
                </c:pt>
                <c:pt idx="696">
                  <c:v>0.91152709052581216</c:v>
                </c:pt>
                <c:pt idx="697">
                  <c:v>0.91150305902841566</c:v>
                </c:pt>
                <c:pt idx="698">
                  <c:v>0.9114790278571423</c:v>
                </c:pt>
                <c:pt idx="699">
                  <c:v>0.9114549970120045</c:v>
                </c:pt>
                <c:pt idx="700">
                  <c:v>0.91143096649299871</c:v>
                </c:pt>
                <c:pt idx="701">
                  <c:v>0.91140693630011604</c:v>
                </c:pt>
                <c:pt idx="702">
                  <c:v>0.91138290643335473</c:v>
                </c:pt>
                <c:pt idx="703">
                  <c:v>0.911358876892713</c:v>
                </c:pt>
                <c:pt idx="704">
                  <c:v>0.91133484767818729</c:v>
                </c:pt>
                <c:pt idx="705">
                  <c:v>0.91131081878977227</c:v>
                </c:pt>
                <c:pt idx="706">
                  <c:v>0.91128679022746972</c:v>
                </c:pt>
                <c:pt idx="707">
                  <c:v>0.91126276199127787</c:v>
                </c:pt>
                <c:pt idx="708">
                  <c:v>0.91123873408118783</c:v>
                </c:pt>
                <c:pt idx="709">
                  <c:v>0.91121470649720493</c:v>
                </c:pt>
                <c:pt idx="710">
                  <c:v>0.91119067923931674</c:v>
                </c:pt>
                <c:pt idx="711">
                  <c:v>0.9111666523075268</c:v>
                </c:pt>
                <c:pt idx="712">
                  <c:v>0.91114262570182625</c:v>
                </c:pt>
                <c:pt idx="713">
                  <c:v>0.91111859942222395</c:v>
                </c:pt>
                <c:pt idx="714">
                  <c:v>0.91109457346870393</c:v>
                </c:pt>
                <c:pt idx="715">
                  <c:v>0.91107054784127151</c:v>
                </c:pt>
                <c:pt idx="716">
                  <c:v>0.91104652253991958</c:v>
                </c:pt>
                <c:pt idx="717">
                  <c:v>0.91102249756464815</c:v>
                </c:pt>
                <c:pt idx="718">
                  <c:v>0.91099847291545366</c:v>
                </c:pt>
                <c:pt idx="719">
                  <c:v>0.91097444859233079</c:v>
                </c:pt>
                <c:pt idx="720">
                  <c:v>0.91095042459528308</c:v>
                </c:pt>
                <c:pt idx="721">
                  <c:v>0.91092640092429811</c:v>
                </c:pt>
                <c:pt idx="722">
                  <c:v>0.91090237757937942</c:v>
                </c:pt>
                <c:pt idx="723">
                  <c:v>0.91087835456052524</c:v>
                </c:pt>
                <c:pt idx="724">
                  <c:v>0.91085433186772491</c:v>
                </c:pt>
                <c:pt idx="725">
                  <c:v>0.91083030950098376</c:v>
                </c:pt>
                <c:pt idx="726">
                  <c:v>0.91080628746029646</c:v>
                </c:pt>
                <c:pt idx="727">
                  <c:v>0.91078226574566301</c:v>
                </c:pt>
                <c:pt idx="728">
                  <c:v>0.91075824435707275</c:v>
                </c:pt>
                <c:pt idx="729">
                  <c:v>0.91073422329452924</c:v>
                </c:pt>
                <c:pt idx="730">
                  <c:v>0.91071020255802893</c:v>
                </c:pt>
                <c:pt idx="731">
                  <c:v>0.91068618214756647</c:v>
                </c:pt>
                <c:pt idx="732">
                  <c:v>0.91066216206313655</c:v>
                </c:pt>
                <c:pt idx="733">
                  <c:v>0.9106381423047516</c:v>
                </c:pt>
                <c:pt idx="734">
                  <c:v>0.91061412287238674</c:v>
                </c:pt>
                <c:pt idx="735">
                  <c:v>0.9105901037660491</c:v>
                </c:pt>
                <c:pt idx="736">
                  <c:v>0.91056608498574043</c:v>
                </c:pt>
                <c:pt idx="737">
                  <c:v>0.91054206653145542</c:v>
                </c:pt>
                <c:pt idx="738">
                  <c:v>0.91051804840318873</c:v>
                </c:pt>
                <c:pt idx="739">
                  <c:v>0.91049403060093503</c:v>
                </c:pt>
                <c:pt idx="740">
                  <c:v>0.91047001312469966</c:v>
                </c:pt>
                <c:pt idx="741">
                  <c:v>0.91044599597447196</c:v>
                </c:pt>
                <c:pt idx="742">
                  <c:v>0.91042197915025014</c:v>
                </c:pt>
                <c:pt idx="743">
                  <c:v>0.91039796265203599</c:v>
                </c:pt>
                <c:pt idx="744">
                  <c:v>0.91037394647982239</c:v>
                </c:pt>
                <c:pt idx="745">
                  <c:v>0.91034993063360758</c:v>
                </c:pt>
                <c:pt idx="746">
                  <c:v>0.91032591511339156</c:v>
                </c:pt>
                <c:pt idx="747">
                  <c:v>0.91030189991916544</c:v>
                </c:pt>
                <c:pt idx="748">
                  <c:v>0.91027788505093454</c:v>
                </c:pt>
                <c:pt idx="749">
                  <c:v>0.91025387050868822</c:v>
                </c:pt>
                <c:pt idx="750">
                  <c:v>0.91022985629242648</c:v>
                </c:pt>
                <c:pt idx="751">
                  <c:v>0.91020584240214752</c:v>
                </c:pt>
                <c:pt idx="752">
                  <c:v>0.91018182883784604</c:v>
                </c:pt>
                <c:pt idx="753">
                  <c:v>0.91015781559952913</c:v>
                </c:pt>
                <c:pt idx="754">
                  <c:v>0.91013380268717547</c:v>
                </c:pt>
                <c:pt idx="755">
                  <c:v>0.91010979010079751</c:v>
                </c:pt>
                <c:pt idx="756">
                  <c:v>0.9100857778403828</c:v>
                </c:pt>
                <c:pt idx="757">
                  <c:v>0.91006176590594201</c:v>
                </c:pt>
                <c:pt idx="758">
                  <c:v>0.91003775429745382</c:v>
                </c:pt>
                <c:pt idx="759">
                  <c:v>0.91001374301492355</c:v>
                </c:pt>
                <c:pt idx="760">
                  <c:v>0.90998973205836187</c:v>
                </c:pt>
                <c:pt idx="761">
                  <c:v>0.9099657214277439</c:v>
                </c:pt>
                <c:pt idx="762">
                  <c:v>0.90994171112307853</c:v>
                </c:pt>
                <c:pt idx="763">
                  <c:v>0.90991770114436221</c:v>
                </c:pt>
                <c:pt idx="764">
                  <c:v>0.90989369149158783</c:v>
                </c:pt>
                <c:pt idx="765">
                  <c:v>0.90986968216475894</c:v>
                </c:pt>
                <c:pt idx="766">
                  <c:v>0.90984567316386666</c:v>
                </c:pt>
                <c:pt idx="767">
                  <c:v>0.90982166448891277</c:v>
                </c:pt>
                <c:pt idx="768">
                  <c:v>0.90979765613989017</c:v>
                </c:pt>
                <c:pt idx="769">
                  <c:v>0.90977364811679351</c:v>
                </c:pt>
                <c:pt idx="770">
                  <c:v>0.90974964041963169</c:v>
                </c:pt>
                <c:pt idx="771">
                  <c:v>0.90972563304839227</c:v>
                </c:pt>
                <c:pt idx="772">
                  <c:v>0.90970162600307525</c:v>
                </c:pt>
                <c:pt idx="773">
                  <c:v>0.90967761928367885</c:v>
                </c:pt>
                <c:pt idx="774">
                  <c:v>0.90965361289019597</c:v>
                </c:pt>
                <c:pt idx="775">
                  <c:v>0.90962960682262839</c:v>
                </c:pt>
                <c:pt idx="776">
                  <c:v>0.90960560108097432</c:v>
                </c:pt>
                <c:pt idx="777">
                  <c:v>0.90958159566522312</c:v>
                </c:pt>
                <c:pt idx="778">
                  <c:v>0.90955759057537833</c:v>
                </c:pt>
                <c:pt idx="779">
                  <c:v>0.90953358581143107</c:v>
                </c:pt>
                <c:pt idx="780">
                  <c:v>0.90950958137339022</c:v>
                </c:pt>
                <c:pt idx="781">
                  <c:v>0.9094855772612398</c:v>
                </c:pt>
                <c:pt idx="782">
                  <c:v>0.90946157347498691</c:v>
                </c:pt>
                <c:pt idx="783">
                  <c:v>0.90943757001462266</c:v>
                </c:pt>
                <c:pt idx="784">
                  <c:v>0.90941356688014352</c:v>
                </c:pt>
                <c:pt idx="785">
                  <c:v>0.90938956407155302</c:v>
                </c:pt>
                <c:pt idx="786">
                  <c:v>0.90936556158884585</c:v>
                </c:pt>
                <c:pt idx="787">
                  <c:v>0.90934155943201489</c:v>
                </c:pt>
                <c:pt idx="788">
                  <c:v>0.90931755760105837</c:v>
                </c:pt>
                <c:pt idx="789">
                  <c:v>0.90929355609597629</c:v>
                </c:pt>
                <c:pt idx="790">
                  <c:v>0.90926955491676509</c:v>
                </c:pt>
                <c:pt idx="791">
                  <c:v>0.90924555406341945</c:v>
                </c:pt>
                <c:pt idx="792">
                  <c:v>0.90922155353593936</c:v>
                </c:pt>
                <c:pt idx="793">
                  <c:v>0.90919755333432306</c:v>
                </c:pt>
                <c:pt idx="794">
                  <c:v>0.90917355345856521</c:v>
                </c:pt>
                <c:pt idx="795">
                  <c:v>0.90914955390866581</c:v>
                </c:pt>
                <c:pt idx="796">
                  <c:v>0.90912555468461242</c:v>
                </c:pt>
                <c:pt idx="797">
                  <c:v>0.90910155578641572</c:v>
                </c:pt>
                <c:pt idx="798">
                  <c:v>0.9090775572140668</c:v>
                </c:pt>
                <c:pt idx="799">
                  <c:v>0.90905355896756035</c:v>
                </c:pt>
                <c:pt idx="800">
                  <c:v>0.90902956104689459</c:v>
                </c:pt>
                <c:pt idx="801">
                  <c:v>0.90900556345206951</c:v>
                </c:pt>
                <c:pt idx="802">
                  <c:v>0.90898156618308157</c:v>
                </c:pt>
                <c:pt idx="803">
                  <c:v>0.90895756923992543</c:v>
                </c:pt>
                <c:pt idx="804">
                  <c:v>0.90893357262260466</c:v>
                </c:pt>
                <c:pt idx="805">
                  <c:v>0.90890957633110325</c:v>
                </c:pt>
                <c:pt idx="806">
                  <c:v>0.90888558036543188</c:v>
                </c:pt>
                <c:pt idx="807">
                  <c:v>0.90886158472557987</c:v>
                </c:pt>
                <c:pt idx="808">
                  <c:v>0.90883758941154724</c:v>
                </c:pt>
                <c:pt idx="809">
                  <c:v>0.90881359442333043</c:v>
                </c:pt>
                <c:pt idx="810">
                  <c:v>0.90878959976093121</c:v>
                </c:pt>
                <c:pt idx="811">
                  <c:v>0.90876560542433715</c:v>
                </c:pt>
                <c:pt idx="812">
                  <c:v>0.90874161141355181</c:v>
                </c:pt>
                <c:pt idx="813">
                  <c:v>0.90871761772857162</c:v>
                </c:pt>
                <c:pt idx="814">
                  <c:v>0.90869362436939305</c:v>
                </c:pt>
                <c:pt idx="815">
                  <c:v>0.90866963133601253</c:v>
                </c:pt>
                <c:pt idx="816">
                  <c:v>0.90864563862842829</c:v>
                </c:pt>
                <c:pt idx="817">
                  <c:v>0.90862164624663855</c:v>
                </c:pt>
                <c:pt idx="818">
                  <c:v>0.90859765419063621</c:v>
                </c:pt>
                <c:pt idx="819">
                  <c:v>0.90857366246042481</c:v>
                </c:pt>
                <c:pt idx="820">
                  <c:v>0.90854967105600082</c:v>
                </c:pt>
                <c:pt idx="821">
                  <c:v>0.90852567997734823</c:v>
                </c:pt>
                <c:pt idx="822">
                  <c:v>0.90850168922447949</c:v>
                </c:pt>
                <c:pt idx="823">
                  <c:v>0.90847769879739282</c:v>
                </c:pt>
                <c:pt idx="824">
                  <c:v>0.90845370869607578</c:v>
                </c:pt>
                <c:pt idx="825">
                  <c:v>0.9084297189205266</c:v>
                </c:pt>
                <c:pt idx="826">
                  <c:v>0.90840572947074349</c:v>
                </c:pt>
                <c:pt idx="827">
                  <c:v>0.90838174034672825</c:v>
                </c:pt>
                <c:pt idx="828">
                  <c:v>0.90835775154847376</c:v>
                </c:pt>
                <c:pt idx="829">
                  <c:v>0.90833376307597824</c:v>
                </c:pt>
                <c:pt idx="830">
                  <c:v>0.90830977492923992</c:v>
                </c:pt>
                <c:pt idx="831">
                  <c:v>0.90828578710825347</c:v>
                </c:pt>
                <c:pt idx="832">
                  <c:v>0.90826179961301357</c:v>
                </c:pt>
                <c:pt idx="833">
                  <c:v>0.90823781244352553</c:v>
                </c:pt>
                <c:pt idx="834">
                  <c:v>0.90821382559978048</c:v>
                </c:pt>
                <c:pt idx="835">
                  <c:v>0.90818983908177842</c:v>
                </c:pt>
                <c:pt idx="836">
                  <c:v>0.90816585288951401</c:v>
                </c:pt>
                <c:pt idx="837">
                  <c:v>0.90814186702298905</c:v>
                </c:pt>
                <c:pt idx="838">
                  <c:v>0.90811788148219819</c:v>
                </c:pt>
                <c:pt idx="839">
                  <c:v>0.90809389626713255</c:v>
                </c:pt>
                <c:pt idx="840">
                  <c:v>0.90806991137779214</c:v>
                </c:pt>
                <c:pt idx="841">
                  <c:v>0.9080459268141805</c:v>
                </c:pt>
                <c:pt idx="842">
                  <c:v>0.90802194257629054</c:v>
                </c:pt>
                <c:pt idx="843">
                  <c:v>0.9079979586641187</c:v>
                </c:pt>
                <c:pt idx="844">
                  <c:v>0.90797397507766675</c:v>
                </c:pt>
                <c:pt idx="845">
                  <c:v>0.90794999181691871</c:v>
                </c:pt>
                <c:pt idx="846">
                  <c:v>0.90792600888188879</c:v>
                </c:pt>
                <c:pt idx="847">
                  <c:v>0.907902026272561</c:v>
                </c:pt>
                <c:pt idx="848">
                  <c:v>0.90787804398894245</c:v>
                </c:pt>
                <c:pt idx="849">
                  <c:v>0.90785406203101893</c:v>
                </c:pt>
                <c:pt idx="850">
                  <c:v>0.90783008039879753</c:v>
                </c:pt>
                <c:pt idx="851">
                  <c:v>0.90780609909227472</c:v>
                </c:pt>
                <c:pt idx="852">
                  <c:v>0.90778211811144338</c:v>
                </c:pt>
                <c:pt idx="853">
                  <c:v>0.90775813745629641</c:v>
                </c:pt>
                <c:pt idx="854">
                  <c:v>0.90773415712684624</c:v>
                </c:pt>
                <c:pt idx="855">
                  <c:v>0.90771017712307689</c:v>
                </c:pt>
                <c:pt idx="856">
                  <c:v>0.90768619744498835</c:v>
                </c:pt>
                <c:pt idx="857">
                  <c:v>0.9076622180925753</c:v>
                </c:pt>
                <c:pt idx="858">
                  <c:v>0.9076382390658484</c:v>
                </c:pt>
                <c:pt idx="859">
                  <c:v>0.90761426036478277</c:v>
                </c:pt>
                <c:pt idx="860">
                  <c:v>0.90759028198939085</c:v>
                </c:pt>
                <c:pt idx="861">
                  <c:v>0.90756630393966731</c:v>
                </c:pt>
                <c:pt idx="862">
                  <c:v>0.90754232621560682</c:v>
                </c:pt>
                <c:pt idx="863">
                  <c:v>0.90751834881721294</c:v>
                </c:pt>
                <c:pt idx="864">
                  <c:v>0.90749437174446967</c:v>
                </c:pt>
                <c:pt idx="865">
                  <c:v>0.90747039499738591</c:v>
                </c:pt>
                <c:pt idx="866">
                  <c:v>0.90744641857595987</c:v>
                </c:pt>
                <c:pt idx="867">
                  <c:v>0.90742244248018089</c:v>
                </c:pt>
                <c:pt idx="868">
                  <c:v>0.9073984667100472</c:v>
                </c:pt>
                <c:pt idx="869">
                  <c:v>0.9073744912655588</c:v>
                </c:pt>
                <c:pt idx="870">
                  <c:v>0.90735051614670859</c:v>
                </c:pt>
                <c:pt idx="871">
                  <c:v>0.9073265413535001</c:v>
                </c:pt>
                <c:pt idx="872">
                  <c:v>0.9073025668859227</c:v>
                </c:pt>
                <c:pt idx="873">
                  <c:v>0.90727859274398526</c:v>
                </c:pt>
                <c:pt idx="874">
                  <c:v>0.90725461892767534</c:v>
                </c:pt>
                <c:pt idx="875">
                  <c:v>0.90723064543699472</c:v>
                </c:pt>
                <c:pt idx="876">
                  <c:v>0.90720667227193097</c:v>
                </c:pt>
                <c:pt idx="877">
                  <c:v>0.90718269943250185</c:v>
                </c:pt>
                <c:pt idx="878">
                  <c:v>0.90715872691868071</c:v>
                </c:pt>
                <c:pt idx="879">
                  <c:v>0.90713475473048</c:v>
                </c:pt>
                <c:pt idx="880">
                  <c:v>0.90711078286788904</c:v>
                </c:pt>
                <c:pt idx="881">
                  <c:v>0.90708681133090607</c:v>
                </c:pt>
                <c:pt idx="882">
                  <c:v>0.90706284011953464</c:v>
                </c:pt>
                <c:pt idx="883">
                  <c:v>0.90703886923376764</c:v>
                </c:pt>
                <c:pt idx="884">
                  <c:v>0.9070148986736033</c:v>
                </c:pt>
                <c:pt idx="885">
                  <c:v>0.90699092843902918</c:v>
                </c:pt>
                <c:pt idx="886">
                  <c:v>0.90696695853006126</c:v>
                </c:pt>
                <c:pt idx="887">
                  <c:v>0.90694298894668179</c:v>
                </c:pt>
                <c:pt idx="888">
                  <c:v>0.90691901968888899</c:v>
                </c:pt>
                <c:pt idx="889">
                  <c:v>0.90689505075668997</c:v>
                </c:pt>
                <c:pt idx="890">
                  <c:v>0.90687108215006873</c:v>
                </c:pt>
                <c:pt idx="891">
                  <c:v>0.90684711386903416</c:v>
                </c:pt>
                <c:pt idx="892">
                  <c:v>0.90682314591357382</c:v>
                </c:pt>
                <c:pt idx="893">
                  <c:v>0.90679917828369305</c:v>
                </c:pt>
                <c:pt idx="894">
                  <c:v>0.90677521097938474</c:v>
                </c:pt>
                <c:pt idx="895">
                  <c:v>0.90675124400064355</c:v>
                </c:pt>
                <c:pt idx="896">
                  <c:v>0.90672727734746772</c:v>
                </c:pt>
                <c:pt idx="897">
                  <c:v>0.90670331101985902</c:v>
                </c:pt>
                <c:pt idx="898">
                  <c:v>0.90667934501781211</c:v>
                </c:pt>
                <c:pt idx="899">
                  <c:v>0.90665537934132168</c:v>
                </c:pt>
                <c:pt idx="900">
                  <c:v>0.90663141399038949</c:v>
                </c:pt>
                <c:pt idx="901">
                  <c:v>0.90660744896501022</c:v>
                </c:pt>
                <c:pt idx="902">
                  <c:v>0.90658348426517676</c:v>
                </c:pt>
                <c:pt idx="903">
                  <c:v>0.90655951989089445</c:v>
                </c:pt>
                <c:pt idx="904">
                  <c:v>0.90653555584215795</c:v>
                </c:pt>
                <c:pt idx="905">
                  <c:v>0.90651159211895838</c:v>
                </c:pt>
                <c:pt idx="906">
                  <c:v>0.90648762872130106</c:v>
                </c:pt>
                <c:pt idx="907">
                  <c:v>0.90646366564917713</c:v>
                </c:pt>
                <c:pt idx="908">
                  <c:v>0.90643970290257947</c:v>
                </c:pt>
                <c:pt idx="909">
                  <c:v>0.90641574048152229</c:v>
                </c:pt>
                <c:pt idx="910">
                  <c:v>0.90639177838598783</c:v>
                </c:pt>
                <c:pt idx="911">
                  <c:v>0.9063678166159761</c:v>
                </c:pt>
                <c:pt idx="912">
                  <c:v>0.90634385517148708</c:v>
                </c:pt>
                <c:pt idx="913">
                  <c:v>0.90631989405251723</c:v>
                </c:pt>
                <c:pt idx="914">
                  <c:v>0.90629593325905944</c:v>
                </c:pt>
                <c:pt idx="915">
                  <c:v>0.90627197279111193</c:v>
                </c:pt>
                <c:pt idx="916">
                  <c:v>0.90624801264868537</c:v>
                </c:pt>
                <c:pt idx="917">
                  <c:v>0.90622405283176022</c:v>
                </c:pt>
                <c:pt idx="918">
                  <c:v>0.90620009334033647</c:v>
                </c:pt>
                <c:pt idx="919">
                  <c:v>0.90617613417441589</c:v>
                </c:pt>
                <c:pt idx="920">
                  <c:v>0.90615217533398962</c:v>
                </c:pt>
                <c:pt idx="921">
                  <c:v>0.9061282168190683</c:v>
                </c:pt>
                <c:pt idx="922">
                  <c:v>0.90610425862963417</c:v>
                </c:pt>
                <c:pt idx="923">
                  <c:v>0.90608030076568724</c:v>
                </c:pt>
                <c:pt idx="924">
                  <c:v>0.90605634322723105</c:v>
                </c:pt>
                <c:pt idx="925">
                  <c:v>0.90603238601425318</c:v>
                </c:pt>
                <c:pt idx="926">
                  <c:v>0.90600842912676605</c:v>
                </c:pt>
                <c:pt idx="927">
                  <c:v>0.90598447256475367</c:v>
                </c:pt>
                <c:pt idx="928">
                  <c:v>0.90596051632821251</c:v>
                </c:pt>
                <c:pt idx="929">
                  <c:v>0.90593656041714787</c:v>
                </c:pt>
                <c:pt idx="930">
                  <c:v>0.90591260483155089</c:v>
                </c:pt>
                <c:pt idx="931">
                  <c:v>0.90588864957141801</c:v>
                </c:pt>
                <c:pt idx="932">
                  <c:v>0.90586469463674746</c:v>
                </c:pt>
                <c:pt idx="933">
                  <c:v>0.90584074002754633</c:v>
                </c:pt>
                <c:pt idx="934">
                  <c:v>0.90581678574379509</c:v>
                </c:pt>
                <c:pt idx="935">
                  <c:v>0.90579283178550263</c:v>
                </c:pt>
                <c:pt idx="936">
                  <c:v>0.90576887815266538</c:v>
                </c:pt>
                <c:pt idx="937">
                  <c:v>0.9057449248452798</c:v>
                </c:pt>
                <c:pt idx="938">
                  <c:v>0.90572097186333345</c:v>
                </c:pt>
                <c:pt idx="939">
                  <c:v>0.90569701920683698</c:v>
                </c:pt>
                <c:pt idx="940">
                  <c:v>0.9056730668757762</c:v>
                </c:pt>
                <c:pt idx="941">
                  <c:v>0.90564911487015998</c:v>
                </c:pt>
                <c:pt idx="942">
                  <c:v>0.90562516318997766</c:v>
                </c:pt>
                <c:pt idx="943">
                  <c:v>0.90560121183522568</c:v>
                </c:pt>
                <c:pt idx="944">
                  <c:v>0.90557726080590406</c:v>
                </c:pt>
                <c:pt idx="945">
                  <c:v>0.90555331010200923</c:v>
                </c:pt>
                <c:pt idx="946">
                  <c:v>0.90552935972354121</c:v>
                </c:pt>
                <c:pt idx="947">
                  <c:v>0.90550540967048754</c:v>
                </c:pt>
                <c:pt idx="948">
                  <c:v>0.90548145994285711</c:v>
                </c:pt>
                <c:pt idx="949">
                  <c:v>0.90545751054064105</c:v>
                </c:pt>
                <c:pt idx="950">
                  <c:v>0.90543356146383402</c:v>
                </c:pt>
                <c:pt idx="951">
                  <c:v>0.90540961271244313</c:v>
                </c:pt>
                <c:pt idx="952">
                  <c:v>0.90538566428645595</c:v>
                </c:pt>
                <c:pt idx="953">
                  <c:v>0.90536171618586891</c:v>
                </c:pt>
                <c:pt idx="954">
                  <c:v>0.90533776841068736</c:v>
                </c:pt>
                <c:pt idx="955">
                  <c:v>0.90531382096090063</c:v>
                </c:pt>
                <c:pt idx="956">
                  <c:v>0.90528987383651227</c:v>
                </c:pt>
                <c:pt idx="957">
                  <c:v>0.90526592703751163</c:v>
                </c:pt>
                <c:pt idx="958">
                  <c:v>0.90524198056390226</c:v>
                </c:pt>
                <c:pt idx="959">
                  <c:v>0.90521803441568593</c:v>
                </c:pt>
                <c:pt idx="960">
                  <c:v>0.90519408859284312</c:v>
                </c:pt>
                <c:pt idx="961">
                  <c:v>0.90517014309538624</c:v>
                </c:pt>
                <c:pt idx="962">
                  <c:v>0.90514619792330997</c:v>
                </c:pt>
                <c:pt idx="963">
                  <c:v>0.90512225307660543</c:v>
                </c:pt>
                <c:pt idx="964">
                  <c:v>0.90509830855527973</c:v>
                </c:pt>
                <c:pt idx="965">
                  <c:v>0.9050743643593151</c:v>
                </c:pt>
                <c:pt idx="966">
                  <c:v>0.90505042048872042</c:v>
                </c:pt>
                <c:pt idx="967">
                  <c:v>0.90502647694349214</c:v>
                </c:pt>
                <c:pt idx="968">
                  <c:v>0.90500253372361961</c:v>
                </c:pt>
                <c:pt idx="969">
                  <c:v>0.90497859082910814</c:v>
                </c:pt>
                <c:pt idx="970">
                  <c:v>0.90495464825995064</c:v>
                </c:pt>
                <c:pt idx="971">
                  <c:v>0.90493070601614356</c:v>
                </c:pt>
                <c:pt idx="972">
                  <c:v>0.90490676409769577</c:v>
                </c:pt>
                <c:pt idx="973">
                  <c:v>0.90488282250457885</c:v>
                </c:pt>
                <c:pt idx="974">
                  <c:v>0.9048588812368159</c:v>
                </c:pt>
                <c:pt idx="975">
                  <c:v>0.90483494029438916</c:v>
                </c:pt>
                <c:pt idx="976">
                  <c:v>0.90481099967730216</c:v>
                </c:pt>
                <c:pt idx="977">
                  <c:v>0.9047870593855567</c:v>
                </c:pt>
                <c:pt idx="978">
                  <c:v>0.90476311941913146</c:v>
                </c:pt>
                <c:pt idx="979">
                  <c:v>0.90473917977804597</c:v>
                </c:pt>
                <c:pt idx="980">
                  <c:v>0.90471524046228247</c:v>
                </c:pt>
                <c:pt idx="981">
                  <c:v>0.90469130147184273</c:v>
                </c:pt>
                <c:pt idx="982">
                  <c:v>0.90466736280672144</c:v>
                </c:pt>
                <c:pt idx="983">
                  <c:v>0.90464342446692392</c:v>
                </c:pt>
                <c:pt idx="984">
                  <c:v>0.90461948645244306</c:v>
                </c:pt>
                <c:pt idx="985">
                  <c:v>0.90459554876326465</c:v>
                </c:pt>
                <c:pt idx="986">
                  <c:v>0.90457161139940112</c:v>
                </c:pt>
                <c:pt idx="987">
                  <c:v>0.90454767436084715</c:v>
                </c:pt>
                <c:pt idx="988">
                  <c:v>0.90452373764759031</c:v>
                </c:pt>
                <c:pt idx="989">
                  <c:v>0.90449980125963059</c:v>
                </c:pt>
                <c:pt idx="990">
                  <c:v>0.90447586519697332</c:v>
                </c:pt>
                <c:pt idx="991">
                  <c:v>0.90445192945961672</c:v>
                </c:pt>
                <c:pt idx="992">
                  <c:v>0.90442799404754659</c:v>
                </c:pt>
                <c:pt idx="993">
                  <c:v>0.9044040589607647</c:v>
                </c:pt>
                <c:pt idx="994">
                  <c:v>0.9043801241992746</c:v>
                </c:pt>
                <c:pt idx="995">
                  <c:v>0.90435618976306742</c:v>
                </c:pt>
                <c:pt idx="996">
                  <c:v>0.90433225565213782</c:v>
                </c:pt>
                <c:pt idx="997">
                  <c:v>0.90430832186648757</c:v>
                </c:pt>
                <c:pt idx="998">
                  <c:v>0.90428438840611136</c:v>
                </c:pt>
                <c:pt idx="999">
                  <c:v>0.9042604552710074</c:v>
                </c:pt>
                <c:pt idx="1000">
                  <c:v>0.90423652246117214</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Calculs!$AH$4:$AH$1004</c:f>
              <c:numCache>
                <c:formatCode>0.00</c:formatCode>
                <c:ptCount val="1001"/>
                <c:pt idx="0">
                  <c:v>0</c:v>
                </c:pt>
                <c:pt idx="1">
                  <c:v>-5.4426280217927907</c:v>
                </c:pt>
                <c:pt idx="2">
                  <c:v>9.2521248836016277</c:v>
                </c:pt>
                <c:pt idx="3">
                  <c:v>13.572252497943563</c:v>
                </c:pt>
                <c:pt idx="4">
                  <c:v>12.153042155283433</c:v>
                </c:pt>
                <c:pt idx="5">
                  <c:v>11.612055125290293</c:v>
                </c:pt>
                <c:pt idx="6">
                  <c:v>11.947820916632232</c:v>
                </c:pt>
                <c:pt idx="7">
                  <c:v>12.282968654821088</c:v>
                </c:pt>
                <c:pt idx="8">
                  <c:v>12.617501382682171</c:v>
                </c:pt>
                <c:pt idx="9">
                  <c:v>12.951422081989456</c:v>
                </c:pt>
                <c:pt idx="10">
                  <c:v>13.284733673969329</c:v>
                </c:pt>
                <c:pt idx="11">
                  <c:v>13.617439019798869</c:v>
                </c:pt>
                <c:pt idx="12">
                  <c:v>13.949540921098706</c:v>
                </c:pt>
                <c:pt idx="13">
                  <c:v>14.065589968379754</c:v>
                </c:pt>
                <c:pt idx="14">
                  <c:v>14.089075771086154</c:v>
                </c:pt>
                <c:pt idx="15">
                  <c:v>14.112518877466881</c:v>
                </c:pt>
                <c:pt idx="16">
                  <c:v>14.135919352504127</c:v>
                </c:pt>
                <c:pt idx="17">
                  <c:v>14.15927726088062</c:v>
                </c:pt>
                <c:pt idx="18">
                  <c:v>14.18259266698171</c:v>
                </c:pt>
                <c:pt idx="19">
                  <c:v>14.205865634897467</c:v>
                </c:pt>
                <c:pt idx="20">
                  <c:v>14.229096228424668</c:v>
                </c:pt>
                <c:pt idx="21">
                  <c:v>14.252284511068906</c:v>
                </c:pt>
                <c:pt idx="22">
                  <c:v>14.275430546046602</c:v>
                </c:pt>
                <c:pt idx="23">
                  <c:v>14.298534396286996</c:v>
                </c:pt>
                <c:pt idx="24">
                  <c:v>14.321596124434237</c:v>
                </c:pt>
                <c:pt idx="25">
                  <c:v>14.344615792849318</c:v>
                </c:pt>
                <c:pt idx="26">
                  <c:v>14.367593463612115</c:v>
                </c:pt>
                <c:pt idx="27">
                  <c:v>14.39052919852333</c:v>
                </c:pt>
                <c:pt idx="28">
                  <c:v>14.413423059106515</c:v>
                </c:pt>
                <c:pt idx="29">
                  <c:v>14.414175187486768</c:v>
                </c:pt>
                <c:pt idx="30">
                  <c:v>14.326509829576819</c:v>
                </c:pt>
                <c:pt idx="31">
                  <c:v>14.23900334636431</c:v>
                </c:pt>
                <c:pt idx="32">
                  <c:v>14.151655671733179</c:v>
                </c:pt>
                <c:pt idx="33">
                  <c:v>14.064466735515566</c:v>
                </c:pt>
                <c:pt idx="34">
                  <c:v>13.977436463522739</c:v>
                </c:pt>
                <c:pt idx="35">
                  <c:v>13.89056477757574</c:v>
                </c:pt>
                <c:pt idx="36">
                  <c:v>13.803851595536186</c:v>
                </c:pt>
                <c:pt idx="37">
                  <c:v>13.717296831336794</c:v>
                </c:pt>
                <c:pt idx="38">
                  <c:v>13.630900395011977</c:v>
                </c:pt>
                <c:pt idx="39">
                  <c:v>13.544662192728234</c:v>
                </c:pt>
                <c:pt idx="40">
                  <c:v>13.458582126814537</c:v>
                </c:pt>
                <c:pt idx="41">
                  <c:v>13.372660095792613</c:v>
                </c:pt>
                <c:pt idx="42">
                  <c:v>13.286895994407121</c:v>
                </c:pt>
                <c:pt idx="43">
                  <c:v>13.20128971365574</c:v>
                </c:pt>
                <c:pt idx="44">
                  <c:v>13.115841140819208</c:v>
                </c:pt>
                <c:pt idx="45">
                  <c:v>13.030550159491264</c:v>
                </c:pt>
                <c:pt idx="46">
                  <c:v>12.945416649608424</c:v>
                </c:pt>
                <c:pt idx="47">
                  <c:v>12.860440487479723</c:v>
                </c:pt>
                <c:pt idx="48">
                  <c:v>12.77562154581644</c:v>
                </c:pt>
                <c:pt idx="49">
                  <c:v>12.690959693761586</c:v>
                </c:pt>
                <c:pt idx="50">
                  <c:v>12.606454796919333</c:v>
                </c:pt>
                <c:pt idx="51">
                  <c:v>12.522106717384453</c:v>
                </c:pt>
                <c:pt idx="52">
                  <c:v>12.39985043015645</c:v>
                </c:pt>
                <c:pt idx="53">
                  <c:v>12.239750193726831</c:v>
                </c:pt>
                <c:pt idx="54">
                  <c:v>12.079948334263772</c:v>
                </c:pt>
                <c:pt idx="55">
                  <c:v>11.920444763274539</c:v>
                </c:pt>
                <c:pt idx="56">
                  <c:v>11.761239379455779</c:v>
                </c:pt>
                <c:pt idx="57">
                  <c:v>11.602332068796832</c:v>
                </c:pt>
                <c:pt idx="58">
                  <c:v>11.443722704682877</c:v>
                </c:pt>
                <c:pt idx="59">
                  <c:v>11.285411147997868</c:v>
                </c:pt>
                <c:pt idx="60">
                  <c:v>11.12739724722711</c:v>
                </c:pt>
                <c:pt idx="61">
                  <c:v>10.969680838559682</c:v>
                </c:pt>
                <c:pt idx="62">
                  <c:v>10.812261745990666</c:v>
                </c:pt>
                <c:pt idx="63">
                  <c:v>10.655139781422944</c:v>
                </c:pt>
                <c:pt idx="64">
                  <c:v>10.498314744768852</c:v>
                </c:pt>
                <c:pt idx="65">
                  <c:v>10.341786424051529</c:v>
                </c:pt>
                <c:pt idx="66">
                  <c:v>10.185554595505989</c:v>
                </c:pt>
                <c:pt idx="67">
                  <c:v>10.029619023679825</c:v>
                </c:pt>
                <c:pt idx="68">
                  <c:v>9.8739794615337413</c:v>
                </c:pt>
                <c:pt idx="69">
                  <c:v>9.7186356505416978</c:v>
                </c:pt>
                <c:pt idx="70">
                  <c:v>8.3105865823269802</c:v>
                </c:pt>
                <c:pt idx="71">
                  <c:v>6.3682041536265901</c:v>
                </c:pt>
                <c:pt idx="72">
                  <c:v>4.4296611569908819</c:v>
                </c:pt>
                <c:pt idx="73">
                  <c:v>2.4950104048821307</c:v>
                </c:pt>
                <c:pt idx="74">
                  <c:v>0.56430272087280842</c:v>
                </c:pt>
                <c:pt idx="75">
                  <c:v>-1.3624130492798485</c:v>
                </c:pt>
                <c:pt idx="76">
                  <c:v>-3.2850900260873441</c:v>
                </c:pt>
                <c:pt idx="77">
                  <c:v>-5.2036832843287417</c:v>
                </c:pt>
                <c:pt idx="78">
                  <c:v>-7.1181498406122321</c:v>
                </c:pt>
                <c:pt idx="79">
                  <c:v>-9.0284486405167179</c:v>
                </c:pt>
                <c:pt idx="80">
                  <c:v>-10.096877876520777</c:v>
                </c:pt>
                <c:pt idx="81">
                  <c:v>-10.95355390215545</c:v>
                </c:pt>
                <c:pt idx="82">
                  <c:v>-11.808371705110812</c:v>
                </c:pt>
                <c:pt idx="83">
                  <c:v>-12.66133063590118</c:v>
                </c:pt>
                <c:pt idx="84">
                  <c:v>-13.512430390791014</c:v>
                </c:pt>
                <c:pt idx="85">
                  <c:v>-14.361671008405326</c:v>
                </c:pt>
                <c:pt idx="86">
                  <c:v>-15.261174546699808</c:v>
                </c:pt>
                <c:pt idx="87">
                  <c:v>-16.280315738521423</c:v>
                </c:pt>
                <c:pt idx="88">
                  <c:v>-17.081806664111479</c:v>
                </c:pt>
                <c:pt idx="89">
                  <c:v>-17.02000009360016</c:v>
                </c:pt>
                <c:pt idx="90">
                  <c:v>-16.95845757562055</c:v>
                </c:pt>
                <c:pt idx="91">
                  <c:v>-16.897177633318524</c:v>
                </c:pt>
                <c:pt idx="92">
                  <c:v>-16.836158800280295</c:v>
                </c:pt>
                <c:pt idx="93">
                  <c:v>-16.775399620443824</c:v>
                </c:pt>
                <c:pt idx="94">
                  <c:v>-16.714898648011072</c:v>
                </c:pt>
                <c:pt idx="95">
                  <c:v>-16.654654447361175</c:v>
                </c:pt>
                <c:pt idx="96">
                  <c:v>-16.5946655929644</c:v>
                </c:pt>
                <c:pt idx="97">
                  <c:v>-16.53493066929704</c:v>
                </c:pt>
                <c:pt idx="98">
                  <c:v>-16.47544827075707</c:v>
                </c:pt>
                <c:pt idx="99">
                  <c:v>-16.416217001580701</c:v>
                </c:pt>
                <c:pt idx="100">
                  <c:v>-16.357235475759659</c:v>
                </c:pt>
                <c:pt idx="101">
                  <c:v>-16.298502316959404</c:v>
                </c:pt>
                <c:pt idx="102">
                  <c:v>-16.24001615843807</c:v>
                </c:pt>
                <c:pt idx="103">
                  <c:v>-16.181775642966176</c:v>
                </c:pt>
                <c:pt idx="104">
                  <c:v>-16.123779422747184</c:v>
                </c:pt>
                <c:pt idx="105">
                  <c:v>-16.066026159338826</c:v>
                </c:pt>
                <c:pt idx="106">
                  <c:v>-16.008514523575123</c:v>
                </c:pt>
                <c:pt idx="107">
                  <c:v>-15.951243195489262</c:v>
                </c:pt>
                <c:pt idx="108">
                  <c:v>-15.894210864237182</c:v>
                </c:pt>
                <c:pt idx="109">
                  <c:v>-15.837416228021882</c:v>
                </c:pt>
                <c:pt idx="110">
                  <c:v>-15.780857994018477</c:v>
                </c:pt>
                <c:pt idx="111">
                  <c:v>-15.724534878299984</c:v>
                </c:pt>
                <c:pt idx="112">
                  <c:v>-15.668445605763832</c:v>
                </c:pt>
                <c:pt idx="113">
                  <c:v>-15.612588910059056</c:v>
                </c:pt>
                <c:pt idx="114">
                  <c:v>-15.55696353351424</c:v>
                </c:pt>
                <c:pt idx="115">
                  <c:v>-15.501568227066086</c:v>
                </c:pt>
                <c:pt idx="116">
                  <c:v>-15.446401750188743</c:v>
                </c:pt>
                <c:pt idx="117">
                  <c:v>-15.391462870823723</c:v>
                </c:pt>
                <c:pt idx="118">
                  <c:v>-15.336750365310612</c:v>
                </c:pt>
                <c:pt idx="119">
                  <c:v>-15.28226301831832</c:v>
                </c:pt>
                <c:pt idx="120">
                  <c:v>-15.227999622777061</c:v>
                </c:pt>
                <c:pt idx="121">
                  <c:v>-15.173958979810992</c:v>
                </c:pt>
                <c:pt idx="122">
                  <c:v>-15.12013989867142</c:v>
                </c:pt>
                <c:pt idx="123">
                  <c:v>-15.066541196670729</c:v>
                </c:pt>
                <c:pt idx="124">
                  <c:v>-15.013161699116878</c:v>
                </c:pt>
                <c:pt idx="125">
                  <c:v>-14.960000239248558</c:v>
                </c:pt>
                <c:pt idx="126">
                  <c:v>-14.907055658170902</c:v>
                </c:pt>
                <c:pt idx="127">
                  <c:v>-14.854326804791933</c:v>
                </c:pt>
                <c:pt idx="128">
                  <c:v>-14.801812535759424</c:v>
                </c:pt>
                <c:pt idx="129">
                  <c:v>-14.749511715398551</c:v>
                </c:pt>
                <c:pt idx="130">
                  <c:v>-14.697423215649955</c:v>
                </c:pt>
                <c:pt idx="131">
                  <c:v>-14.645545916008563</c:v>
                </c:pt>
                <c:pt idx="132">
                  <c:v>-14.593878703462821</c:v>
                </c:pt>
                <c:pt idx="133">
                  <c:v>-14.542420472434596</c:v>
                </c:pt>
                <c:pt idx="134">
                  <c:v>-14.491170124719641</c:v>
                </c:pt>
                <c:pt idx="135">
                  <c:v>-14.440126569428555</c:v>
                </c:pt>
                <c:pt idx="136">
                  <c:v>-14.389288722928331</c:v>
                </c:pt>
                <c:pt idx="137">
                  <c:v>-14.338655508784488</c:v>
                </c:pt>
                <c:pt idx="138">
                  <c:v>-14.288225857703679</c:v>
                </c:pt>
                <c:pt idx="139">
                  <c:v>-14.237998707476867</c:v>
                </c:pt>
                <c:pt idx="140">
                  <c:v>-14.187973002923034</c:v>
                </c:pt>
                <c:pt idx="141">
                  <c:v>-14.138147695833371</c:v>
                </c:pt>
                <c:pt idx="142">
                  <c:v>-14.088521744916056</c:v>
                </c:pt>
                <c:pt idx="143">
                  <c:v>-14.039094115741474</c:v>
                </c:pt>
                <c:pt idx="144">
                  <c:v>-13.989863780688006</c:v>
                </c:pt>
                <c:pt idx="145">
                  <c:v>-13.940829718888239</c:v>
                </c:pt>
                <c:pt idx="146">
                  <c:v>-13.891990916175768</c:v>
                </c:pt>
                <c:pt idx="147">
                  <c:v>-13.843346365032414</c:v>
                </c:pt>
                <c:pt idx="148">
                  <c:v>-13.794895064535972</c:v>
                </c:pt>
                <c:pt idx="149">
                  <c:v>-13.74663602030839</c:v>
                </c:pt>
                <c:pt idx="150">
                  <c:v>-13.698568244464495</c:v>
                </c:pt>
                <c:pt idx="151">
                  <c:v>-13.650690755561126</c:v>
                </c:pt>
                <c:pt idx="152">
                  <c:v>-13.603002578546736</c:v>
                </c:pt>
                <c:pt idx="153">
                  <c:v>-13.555502744711545</c:v>
                </c:pt>
                <c:pt idx="154">
                  <c:v>-13.508190291637987</c:v>
                </c:pt>
                <c:pt idx="155">
                  <c:v>-13.461064263151737</c:v>
                </c:pt>
                <c:pt idx="156">
                  <c:v>-13.414123709273206</c:v>
                </c:pt>
                <c:pt idx="157">
                  <c:v>-13.367367686169281</c:v>
                </c:pt>
                <c:pt idx="158">
                  <c:v>-13.320795256105786</c:v>
                </c:pt>
                <c:pt idx="159">
                  <c:v>-13.274405487400124</c:v>
                </c:pt>
                <c:pt idx="160">
                  <c:v>-13.228197454374516</c:v>
                </c:pt>
                <c:pt idx="161">
                  <c:v>-13.182170237309542</c:v>
                </c:pt>
                <c:pt idx="162">
                  <c:v>-13.136322922398209</c:v>
                </c:pt>
                <c:pt idx="163">
                  <c:v>-13.090654601700324</c:v>
                </c:pt>
                <c:pt idx="164">
                  <c:v>-13.045164373097409</c:v>
                </c:pt>
                <c:pt idx="165">
                  <c:v>-12.999851340247908</c:v>
                </c:pt>
                <c:pt idx="166">
                  <c:v>-12.954714612542812</c:v>
                </c:pt>
                <c:pt idx="167">
                  <c:v>-12.909753305061777</c:v>
                </c:pt>
                <c:pt idx="168">
                  <c:v>-12.86496653852949</c:v>
                </c:pt>
                <c:pt idx="169">
                  <c:v>-12.820353439272544</c:v>
                </c:pt>
                <c:pt idx="170">
                  <c:v>-12.775913139176685</c:v>
                </c:pt>
                <c:pt idx="171">
                  <c:v>-12.731644775644334</c:v>
                </c:pt>
                <c:pt idx="172">
                  <c:v>-12.687547491552632</c:v>
                </c:pt>
                <c:pt idx="173">
                  <c:v>-12.643620435211762</c:v>
                </c:pt>
                <c:pt idx="174">
                  <c:v>-12.599862760323692</c:v>
                </c:pt>
                <c:pt idx="175">
                  <c:v>-12.556273625941234</c:v>
                </c:pt>
                <c:pt idx="176">
                  <c:v>-12.512852196427513</c:v>
                </c:pt>
                <c:pt idx="177">
                  <c:v>-12.469597641415808</c:v>
                </c:pt>
                <c:pt idx="178">
                  <c:v>-12.426509135769679</c:v>
                </c:pt>
                <c:pt idx="179">
                  <c:v>-12.38358585954348</c:v>
                </c:pt>
                <c:pt idx="180">
                  <c:v>-12.340826997943262</c:v>
                </c:pt>
                <c:pt idx="181">
                  <c:v>-12.298231741287983</c:v>
                </c:pt>
                <c:pt idx="182">
                  <c:v>-12.255799284971042</c:v>
                </c:pt>
                <c:pt idx="183">
                  <c:v>-12.213528829422161</c:v>
                </c:pt>
                <c:pt idx="184">
                  <c:v>-12.171419580069651</c:v>
                </c:pt>
                <c:pt idx="185">
                  <c:v>-12.129470747302936</c:v>
                </c:pt>
                <c:pt idx="186">
                  <c:v>-12.087681546435471</c:v>
                </c:pt>
                <c:pt idx="187">
                  <c:v>-12.046051197667918</c:v>
                </c:pt>
                <c:pt idx="188">
                  <c:v>-12.004578926051682</c:v>
                </c:pt>
                <c:pt idx="189">
                  <c:v>-11.96326396145281</c:v>
                </c:pt>
                <c:pt idx="190">
                  <c:v>-11.922105538516107</c:v>
                </c:pt>
                <c:pt idx="191">
                  <c:v>-11.881102896629605</c:v>
                </c:pt>
                <c:pt idx="192">
                  <c:v>-11.840255279889393</c:v>
                </c:pt>
                <c:pt idx="193">
                  <c:v>-11.79956193706469</c:v>
                </c:pt>
                <c:pt idx="194">
                  <c:v>-11.759022121563213</c:v>
                </c:pt>
                <c:pt idx="195">
                  <c:v>-11.718635091396916</c:v>
                </c:pt>
                <c:pt idx="196">
                  <c:v>-11.678400109147958</c:v>
                </c:pt>
                <c:pt idx="197">
                  <c:v>-11.638316441934979</c:v>
                </c:pt>
                <c:pt idx="198">
                  <c:v>-11.598383361379698</c:v>
                </c:pt>
                <c:pt idx="199">
                  <c:v>-11.558600143573752</c:v>
                </c:pt>
                <c:pt idx="200">
                  <c:v>-11.518966069045872</c:v>
                </c:pt>
                <c:pt idx="201">
                  <c:v>-11.479480422729287</c:v>
                </c:pt>
                <c:pt idx="202">
                  <c:v>-11.089501465555173</c:v>
                </c:pt>
                <c:pt idx="203">
                  <c:v>-10.713889993202621</c:v>
                </c:pt>
                <c:pt idx="204">
                  <c:v>-10.351976414746087</c:v>
                </c:pt>
                <c:pt idx="205">
                  <c:v>-10.00313063415156</c:v>
                </c:pt>
                <c:pt idx="206">
                  <c:v>-9.6667592877446769</c:v>
                </c:pt>
                <c:pt idx="207">
                  <c:v>-9.3423032056550941</c:v>
                </c:pt>
                <c:pt idx="208">
                  <c:v>-9.0292350766742615</c:v>
                </c:pt>
                <c:pt idx="209">
                  <c:v>-8.727057298068452</c:v>
                </c:pt>
                <c:pt idx="210">
                  <c:v>-8.4352999937563737</c:v>
                </c:pt>
                <c:pt idx="211">
                  <c:v>-8.1535191859204676</c:v>
                </c:pt>
                <c:pt idx="212">
                  <c:v>-7.8812951065976886</c:v>
                </c:pt>
                <c:pt idx="213">
                  <c:v>-7.6182306371116013</c:v>
                </c:pt>
                <c:pt idx="214">
                  <c:v>-7.363949864381941</c:v>
                </c:pt>
                <c:pt idx="215">
                  <c:v>-7.1180967441968939</c:v>
                </c:pt>
                <c:pt idx="216">
                  <c:v>-6.8803338624719981</c:v>
                </c:pt>
                <c:pt idx="217">
                  <c:v>-6.6503412863602298</c:v>
                </c:pt>
                <c:pt idx="218">
                  <c:v>-6.4278154978318369</c:v>
                </c:pt>
                <c:pt idx="219">
                  <c:v>-6.2124684030195807</c:v>
                </c:pt>
                <c:pt idx="220">
                  <c:v>-6.0040264112334079</c:v>
                </c:pt>
                <c:pt idx="221">
                  <c:v>-5.8022295780965658</c:v>
                </c:pt>
                <c:pt idx="222">
                  <c:v>-5.6068308077484117</c:v>
                </c:pt>
                <c:pt idx="223">
                  <c:v>-5.4175951095043962</c:v>
                </c:pt>
                <c:pt idx="224">
                  <c:v>-5.2342989047656099</c:v>
                </c:pt>
                <c:pt idx="225">
                  <c:v>-5.05672938033352</c:v>
                </c:pt>
                <c:pt idx="226">
                  <c:v>-4.8846838846141623</c:v>
                </c:pt>
                <c:pt idx="227">
                  <c:v>-4.7179693634939266</c:v>
                </c:pt>
                <c:pt idx="228">
                  <c:v>-4.5564018329387981</c:v>
                </c:pt>
                <c:pt idx="229">
                  <c:v>-4.3998058856139828</c:v>
                </c:pt>
                <c:pt idx="230">
                  <c:v>-4.2480142290432843</c:v>
                </c:pt>
                <c:pt idx="231">
                  <c:v>-4.1008672530298655</c:v>
                </c:pt>
                <c:pt idx="232">
                  <c:v>-3.9582126242441609</c:v>
                </c:pt>
                <c:pt idx="233">
                  <c:v>-3.8199049060523431</c:v>
                </c:pt>
                <c:pt idx="234">
                  <c:v>-3.685805201811549</c:v>
                </c:pt>
                <c:pt idx="235">
                  <c:v>-3.5557808199975915</c:v>
                </c:pt>
                <c:pt idx="236">
                  <c:v>-3.429704959658149</c:v>
                </c:pt>
                <c:pt idx="237">
                  <c:v>-3.3074564148008156</c:v>
                </c:pt>
                <c:pt idx="238">
                  <c:v>-3.1889192964318172</c:v>
                </c:pt>
                <c:pt idx="239">
                  <c:v>-3.0739827710585645</c:v>
                </c:pt>
                <c:pt idx="240">
                  <c:v>-2.9625408145584626</c:v>
                </c:pt>
                <c:pt idx="241">
                  <c:v>-2.8544919803981257</c:v>
                </c:pt>
                <c:pt idx="242">
                  <c:v>-2.7497391812621492</c:v>
                </c:pt>
                <c:pt idx="243">
                  <c:v>-2.6481894832194506</c:v>
                </c:pt>
                <c:pt idx="244">
                  <c:v>-2.5497539116183026</c:v>
                </c:pt>
                <c:pt idx="245">
                  <c:v>-2.4543472679593439</c:v>
                </c:pt>
                <c:pt idx="246">
                  <c:v>-2.3618879570491895</c:v>
                </c:pt>
                <c:pt idx="247">
                  <c:v>-2.2722978237863538</c:v>
                </c:pt>
                <c:pt idx="248">
                  <c:v>-2.1855019989763989</c:v>
                </c:pt>
                <c:pt idx="249">
                  <c:v>-2.1014287536147562</c:v>
                </c:pt>
                <c:pt idx="250">
                  <c:v>-2.0200093611139618</c:v>
                </c:pt>
                <c:pt idx="251">
                  <c:v>-1.9411779669872866</c:v>
                </c:pt>
                <c:pt idx="252">
                  <c:v>-1.8648714655331298</c:v>
                </c:pt>
                <c:pt idx="253">
                  <c:v>-1.7910293830944426</c:v>
                </c:pt>
                <c:pt idx="254">
                  <c:v>-1.7195937674949091</c:v>
                </c:pt>
                <c:pt idx="255">
                  <c:v>-1.6505090832788201</c:v>
                </c:pt>
                <c:pt idx="256">
                  <c:v>-1.5837221124048613</c:v>
                </c:pt>
                <c:pt idx="257">
                  <c:v>-1.5191818600652358</c:v>
                </c:pt>
                <c:pt idx="258">
                  <c:v>-1.4568394653211152</c:v>
                </c:pt>
                <c:pt idx="259">
                  <c:v>-1.3966481162631932</c:v>
                </c:pt>
                <c:pt idx="260">
                  <c:v>-1.3385629694223937</c:v>
                </c:pt>
                <c:pt idx="261">
                  <c:v>-1.2825410731705169</c:v>
                </c:pt>
                <c:pt idx="262">
                  <c:v>-1.2285412948639665</c:v>
                </c:pt>
                <c:pt idx="263">
                  <c:v>-1.1765242514956928</c:v>
                </c:pt>
                <c:pt idx="264">
                  <c:v>-1.1264522436311624</c:v>
                </c:pt>
                <c:pt idx="265">
                  <c:v>-1.0782891924136599</c:v>
                </c:pt>
                <c:pt idx="266">
                  <c:v>-1.0320005794324432</c:v>
                </c:pt>
                <c:pt idx="267">
                  <c:v>-0.98755338925440195</c:v>
                </c:pt>
                <c:pt idx="268">
                  <c:v>-0.94491605442582094</c:v>
                </c:pt>
                <c:pt idx="269">
                  <c:v>-0.9040584027557409</c:v>
                </c:pt>
                <c:pt idx="270">
                  <c:v>-0.8649516066962607</c:v>
                </c:pt>
                <c:pt idx="271">
                  <c:v>-0.82756813463793066</c:v>
                </c:pt>
                <c:pt idx="272">
                  <c:v>-0.79188170394033586</c:v>
                </c:pt>
                <c:pt idx="273">
                  <c:v>-0.75786723551895374</c:v>
                </c:pt>
                <c:pt idx="274">
                  <c:v>-0.72550080980968823</c:v>
                </c:pt>
                <c:pt idx="275">
                  <c:v>-0.69475962393212098</c:v>
                </c:pt>
                <c:pt idx="276">
                  <c:v>-0.66562194987173118</c:v>
                </c:pt>
                <c:pt idx="277">
                  <c:v>-0.63806709350033008</c:v>
                </c:pt>
                <c:pt idx="278">
                  <c:v>-0.61207535425302828</c:v>
                </c:pt>
                <c:pt idx="279">
                  <c:v>-0.58762798527955551</c:v>
                </c:pt>
                <c:pt idx="280">
                  <c:v>-0.56470715388816106</c:v>
                </c:pt>
                <c:pt idx="281">
                  <c:v>-0.54329590210209455</c:v>
                </c:pt>
                <c:pt idx="282">
                  <c:v>-0.52337810715250732</c:v>
                </c:pt>
                <c:pt idx="283">
                  <c:v>-0.50493844173807889</c:v>
                </c:pt>
                <c:pt idx="284">
                  <c:v>-0.4879623338915835</c:v>
                </c:pt>
                <c:pt idx="285">
                  <c:v>-0.47243592630760489</c:v>
                </c:pt>
                <c:pt idx="286">
                  <c:v>-0.45834603500440729</c:v>
                </c:pt>
                <c:pt idx="287">
                  <c:v>-0.44568010721707729</c:v>
                </c:pt>
                <c:pt idx="288">
                  <c:v>-0.43442617844882958</c:v>
                </c:pt>
                <c:pt idx="289">
                  <c:v>-0.42457282864279333</c:v>
                </c:pt>
                <c:pt idx="290">
                  <c:v>-0.41610913747732747</c:v>
                </c:pt>
                <c:pt idx="291">
                  <c:v>-0.40902463883303836</c:v>
                </c:pt>
                <c:pt idx="292">
                  <c:v>-0.40330927452784637</c:v>
                </c:pt>
                <c:pt idx="293">
                  <c:v>-0.39895334746575573</c:v>
                </c:pt>
                <c:pt idx="294">
                  <c:v>-0.39594747439310757</c:v>
                </c:pt>
                <c:pt idx="295">
                  <c:v>-0.39428253850048878</c:v>
                </c:pt>
                <c:pt idx="296">
                  <c:v>-0.39394964214641837</c:v>
                </c:pt>
                <c:pt idx="297">
                  <c:v>-0.39494006000808835</c:v>
                </c:pt>
                <c:pt idx="298">
                  <c:v>-0.39724519298274907</c:v>
                </c:pt>
                <c:pt idx="299">
                  <c:v>-0.40085652316958253</c:v>
                </c:pt>
                <c:pt idx="300">
                  <c:v>-0.40576557025566234</c:v>
                </c:pt>
                <c:pt idx="301">
                  <c:v>-0.41196384961136995</c:v>
                </c:pt>
                <c:pt idx="302">
                  <c:v>-0.41944283237175445</c:v>
                </c:pt>
                <c:pt idx="303">
                  <c:v>-0.42819390774286387</c:v>
                </c:pt>
                <c:pt idx="304">
                  <c:v>-0.4382083477284987</c:v>
                </c:pt>
                <c:pt idx="305">
                  <c:v>-0.44947727442587199</c:v>
                </c:pt>
                <c:pt idx="306">
                  <c:v>-0.46199162999089821</c:v>
                </c:pt>
                <c:pt idx="307">
                  <c:v>-0.4757421493276186</c:v>
                </c:pt>
                <c:pt idx="308">
                  <c:v>-0.49071933551348951</c:v>
                </c:pt>
                <c:pt idx="309">
                  <c:v>-0.5069134379342729</c:v>
                </c:pt>
                <c:pt idx="310">
                  <c:v>-0.52431443306993653</c:v>
                </c:pt>
                <c:pt idx="311">
                  <c:v>-0.54291200784663163</c:v>
                </c:pt>
                <c:pt idx="312">
                  <c:v>-0.5626955454494138</c:v>
                </c:pt>
                <c:pt idx="313">
                  <c:v>-0.58365411347557039</c:v>
                </c:pt>
                <c:pt idx="314">
                  <c:v>-0.60577645429861271</c:v>
                </c:pt>
                <c:pt idx="315">
                  <c:v>-0.62905097750752981</c:v>
                </c:pt>
                <c:pt idx="316">
                  <c:v>-0.65346575428401843</c:v>
                </c:pt>
                <c:pt idx="317">
                  <c:v>-0.67900851358139469</c:v>
                </c:pt>
                <c:pt idx="318">
                  <c:v>-0.70566663997210655</c:v>
                </c:pt>
                <c:pt idx="319">
                  <c:v>-0.73342717303555938</c:v>
                </c:pt>
                <c:pt idx="320">
                  <c:v>-0.76227680816389731</c:v>
                </c:pt>
                <c:pt idx="321">
                  <c:v>-0.79220189866998481</c:v>
                </c:pt>
                <c:pt idx="322">
                  <c:v>-0.82318845908877158</c:v>
                </c:pt>
                <c:pt idx="323">
                  <c:v>-0.85522216957030073</c:v>
                </c:pt>
                <c:pt idx="324">
                  <c:v>-0.88828838126954668</c:v>
                </c:pt>
                <c:pt idx="325">
                  <c:v>-0.92237212264498836</c:v>
                </c:pt>
                <c:pt idx="326">
                  <c:v>-0.95745810658420771</c:v>
                </c:pt>
                <c:pt idx="327">
                  <c:v>-0.99353073828079597</c:v>
                </c:pt>
                <c:pt idx="328">
                  <c:v>-1.0305741237924169</c:v>
                </c:pt>
                <c:pt idx="329">
                  <c:v>-1.0685720792150295</c:v>
                </c:pt>
                <c:pt idx="330">
                  <c:v>-1.1075081404129992</c:v>
                </c:pt>
                <c:pt idx="331">
                  <c:v>-1.1473655732491175</c:v>
                </c:pt>
                <c:pt idx="332">
                  <c:v>-1.1881273842625175</c:v>
                </c:pt>
                <c:pt idx="333">
                  <c:v>-1.2297763317460115</c:v>
                </c:pt>
                <c:pt idx="334">
                  <c:v>-1.2722949371776282</c:v>
                </c:pt>
                <c:pt idx="335">
                  <c:v>-1.3156654969640813</c:v>
                </c:pt>
                <c:pt idx="336">
                  <c:v>-1.3598700944565549</c:v>
                </c:pt>
                <c:pt idx="337">
                  <c:v>-1.4048906122016236</c:v>
                </c:pt>
                <c:pt idx="338">
                  <c:v>-1.4507087443923397</c:v>
                </c:pt>
                <c:pt idx="339">
                  <c:v>-1.4973060094865376</c:v>
                </c:pt>
                <c:pt idx="340">
                  <c:v>-1.5446637629612447</c:v>
                </c:pt>
                <c:pt idx="341">
                  <c:v>-1.5927632101737959</c:v>
                </c:pt>
                <c:pt idx="342">
                  <c:v>-1.6415854193018133</c:v>
                </c:pt>
                <c:pt idx="343">
                  <c:v>-1.691111334335653</c:v>
                </c:pt>
                <c:pt idx="344">
                  <c:v>-1.7413217880982959</c:v>
                </c:pt>
                <c:pt idx="345">
                  <c:v>-1.792197515268888</c:v>
                </c:pt>
                <c:pt idx="346">
                  <c:v>-1.8437191653873657</c:v>
                </c:pt>
                <c:pt idx="347">
                  <c:v>-1.8958673158186692</c:v>
                </c:pt>
                <c:pt idx="348">
                  <c:v>-1.948622484656171</c:v>
                </c:pt>
                <c:pt idx="349">
                  <c:v>-2.0019651435448962</c:v>
                </c:pt>
                <c:pt idx="350">
                  <c:v>-2.0558757304061359</c:v>
                </c:pt>
                <c:pt idx="351">
                  <c:v>-2.1103346620459402</c:v>
                </c:pt>
                <c:pt idx="352">
                  <c:v>-2.1653223466309073</c:v>
                </c:pt>
                <c:pt idx="353">
                  <c:v>-2.2208191960155363</c:v>
                </c:pt>
                <c:pt idx="354">
                  <c:v>-2.2768056379062496</c:v>
                </c:pt>
                <c:pt idx="355">
                  <c:v>-2.3332621278480166</c:v>
                </c:pt>
                <c:pt idx="356">
                  <c:v>-2.3901691610203231</c:v>
                </c:pt>
                <c:pt idx="357">
                  <c:v>-2.4475072838299661</c:v>
                </c:pt>
                <c:pt idx="358">
                  <c:v>-2.5052571052889561</c:v>
                </c:pt>
                <c:pt idx="359">
                  <c:v>-2.5633993081665363</c:v>
                </c:pt>
                <c:pt idx="360">
                  <c:v>-2.6219146599050602</c:v>
                </c:pt>
                <c:pt idx="361">
                  <c:v>-2.6807840232901832</c:v>
                </c:pt>
                <c:pt idx="362">
                  <c:v>-2.7399883668665219</c:v>
                </c:pt>
                <c:pt idx="363">
                  <c:v>-2.7995087750906333</c:v>
                </c:pt>
                <c:pt idx="364">
                  <c:v>-2.859326458213824</c:v>
                </c:pt>
                <c:pt idx="365">
                  <c:v>-2.9194227618879713</c:v>
                </c:pt>
                <c:pt idx="366">
                  <c:v>-2.9797791764881962</c:v>
                </c:pt>
                <c:pt idx="367">
                  <c:v>-3.0403773461468209</c:v>
                </c:pt>
                <c:pt idx="368">
                  <c:v>-3.1011990774937201</c:v>
                </c:pt>
                <c:pt idx="369">
                  <c:v>-3.162226348098724</c:v>
                </c:pt>
                <c:pt idx="370">
                  <c:v>-3.223441314612391</c:v>
                </c:pt>
                <c:pt idx="371">
                  <c:v>-3.2848263206019492</c:v>
                </c:pt>
                <c:pt idx="372">
                  <c:v>-3.3463639040798889</c:v>
                </c:pt>
                <c:pt idx="373">
                  <c:v>-3.4080368047231238</c:v>
                </c:pt>
                <c:pt idx="374">
                  <c:v>-3.4698279707812394</c:v>
                </c:pt>
                <c:pt idx="375">
                  <c:v>-3.5317205656728463</c:v>
                </c:pt>
                <c:pt idx="376">
                  <c:v>-3.5936979742695465</c:v>
                </c:pt>
                <c:pt idx="377">
                  <c:v>-3.6557438088675132</c:v>
                </c:pt>
                <c:pt idx="378">
                  <c:v>-3.7178419148471709</c:v>
                </c:pt>
                <c:pt idx="379">
                  <c:v>-3.7799763760218568</c:v>
                </c:pt>
                <c:pt idx="380">
                  <c:v>-3.8421315196768555</c:v>
                </c:pt>
                <c:pt idx="381">
                  <c:v>-3.9042919213005702</c:v>
                </c:pt>
                <c:pt idx="382">
                  <c:v>-3.9664424090099701</c:v>
                </c:pt>
                <c:pt idx="383">
                  <c:v>-4.0285680676729028</c:v>
                </c:pt>
                <c:pt idx="384">
                  <c:v>-4.0906542427301922</c:v>
                </c:pt>
                <c:pt idx="385">
                  <c:v>-4.1526865437207405</c:v>
                </c:pt>
                <c:pt idx="386">
                  <c:v>-4.2146508475132816</c:v>
                </c:pt>
                <c:pt idx="387">
                  <c:v>-4.2765333012486808</c:v>
                </c:pt>
                <c:pt idx="388">
                  <c:v>-4.3383203249969355</c:v>
                </c:pt>
                <c:pt idx="389">
                  <c:v>-4.3999986141334508</c:v>
                </c:pt>
                <c:pt idx="390">
                  <c:v>-4.4615551414392201</c:v>
                </c:pt>
                <c:pt idx="391">
                  <c:v>-4.5229771589299919</c:v>
                </c:pt>
                <c:pt idx="392">
                  <c:v>-4.584252199419562</c:v>
                </c:pt>
                <c:pt idx="393">
                  <c:v>-4.6453680778226305</c:v>
                </c:pt>
                <c:pt idx="394">
                  <c:v>-4.7063128922028756</c:v>
                </c:pt>
                <c:pt idx="395">
                  <c:v>-4.7670750245719464</c:v>
                </c:pt>
                <c:pt idx="396">
                  <c:v>-4.8276431414454004</c:v>
                </c:pt>
                <c:pt idx="397">
                  <c:v>-4.8880061941616439</c:v>
                </c:pt>
                <c:pt idx="398">
                  <c:v>-4.9481534189700973</c:v>
                </c:pt>
                <c:pt idx="399">
                  <c:v>-5.0080743368949312</c:v>
                </c:pt>
                <c:pt idx="400">
                  <c:v>-5.0677587533807937</c:v>
                </c:pt>
                <c:pt idx="401">
                  <c:v>-5.1271967577270834</c:v>
                </c:pt>
                <c:pt idx="402">
                  <c:v>-5.1863787223173174</c:v>
                </c:pt>
                <c:pt idx="403">
                  <c:v>-5.2452953016502777</c:v>
                </c:pt>
                <c:pt idx="404">
                  <c:v>-5.3039374311796346</c:v>
                </c:pt>
                <c:pt idx="405">
                  <c:v>-5.3622963259687406</c:v>
                </c:pt>
                <c:pt idx="406">
                  <c:v>-5.4203634791674045</c:v>
                </c:pt>
                <c:pt idx="407">
                  <c:v>-5.4781306603173272</c:v>
                </c:pt>
                <c:pt idx="408">
                  <c:v>-5.5355899134930429</c:v>
                </c:pt>
                <c:pt idx="409">
                  <c:v>-5.5927335552850304</c:v>
                </c:pt>
                <c:pt idx="410">
                  <c:v>-5.6495541726317793</c:v>
                </c:pt>
                <c:pt idx="411">
                  <c:v>-5.7060446205074378</c:v>
                </c:pt>
                <c:pt idx="412">
                  <c:v>-5.7621980194717368</c:v>
                </c:pt>
                <c:pt idx="413">
                  <c:v>-5.818007753088752</c:v>
                </c:pt>
                <c:pt idx="414">
                  <c:v>-5.8734674652210543</c:v>
                </c:pt>
                <c:pt idx="415">
                  <c:v>-5.9285710572056978</c:v>
                </c:pt>
                <c:pt idx="416">
                  <c:v>-5.9833126849184453</c:v>
                </c:pt>
                <c:pt idx="417">
                  <c:v>-6.0376867557325582</c:v>
                </c:pt>
                <c:pt idx="418">
                  <c:v>-6.0916879253782898</c:v>
                </c:pt>
                <c:pt idx="419">
                  <c:v>-6.1453110947093483</c:v>
                </c:pt>
                <c:pt idx="420">
                  <c:v>-6.1985514063821814</c:v>
                </c:pt>
                <c:pt idx="421">
                  <c:v>-6.2514042414541411</c:v>
                </c:pt>
                <c:pt idx="422">
                  <c:v>-6.3038652159062769</c:v>
                </c:pt>
                <c:pt idx="423">
                  <c:v>-6.3559301770964085</c:v>
                </c:pt>
                <c:pt idx="424">
                  <c:v>-6.4075952001481387</c:v>
                </c:pt>
                <c:pt idx="425">
                  <c:v>-6.458856584281186</c:v>
                </c:pt>
                <c:pt idx="426">
                  <c:v>-6.5097108490883873</c:v>
                </c:pt>
                <c:pt idx="427">
                  <c:v>-6.56015473076455</c:v>
                </c:pt>
                <c:pt idx="428">
                  <c:v>-6.6101851782922516</c:v>
                </c:pt>
                <c:pt idx="429">
                  <c:v>-6.6597993495894654</c:v>
                </c:pt>
                <c:pt idx="430">
                  <c:v>-6.7089946076238389</c:v>
                </c:pt>
                <c:pt idx="431">
                  <c:v>-6.7577685164982864</c:v>
                </c:pt>
                <c:pt idx="432">
                  <c:v>-6.8061188375123649</c:v>
                </c:pt>
                <c:pt idx="433">
                  <c:v>-6.8540435252039149</c:v>
                </c:pt>
                <c:pt idx="434">
                  <c:v>-6.901540723375069</c:v>
                </c:pt>
                <c:pt idx="435">
                  <c:v>-6.9486087611068603</c:v>
                </c:pt>
                <c:pt idx="436">
                  <c:v>-6.9952461487662907</c:v>
                </c:pt>
                <c:pt idx="437">
                  <c:v>-7.0414515740097388</c:v>
                </c:pt>
                <c:pt idx="438">
                  <c:v>-7.0872238977863535</c:v>
                </c:pt>
                <c:pt idx="439">
                  <c:v>-7.1325621503450511</c:v>
                </c:pt>
                <c:pt idx="440">
                  <c:v>-7.177465527248347</c:v>
                </c:pt>
                <c:pt idx="441">
                  <c:v>-7.2219333853965049</c:v>
                </c:pt>
                <c:pt idx="442">
                  <c:v>-7.2659652390649958</c:v>
                </c:pt>
                <c:pt idx="443">
                  <c:v>-7.3095607559582705</c:v>
                </c:pt>
                <c:pt idx="444">
                  <c:v>-7.3527197532827842</c:v>
                </c:pt>
                <c:pt idx="445">
                  <c:v>-7.395442193841931</c:v>
                </c:pt>
                <c:pt idx="446">
                  <c:v>-7.4377281821555261</c:v>
                </c:pt>
                <c:pt idx="447">
                  <c:v>-7.4795779606063038</c:v>
                </c:pt>
                <c:pt idx="448">
                  <c:v>-7.5209919056158023</c:v>
                </c:pt>
                <c:pt idx="449">
                  <c:v>-7.5619705238517847</c:v>
                </c:pt>
                <c:pt idx="450">
                  <c:v>-7.60251444846946</c:v>
                </c:pt>
                <c:pt idx="451">
                  <c:v>-7.6426244353883144</c:v>
                </c:pt>
                <c:pt idx="452">
                  <c:v>-7.6823013596065097</c:v>
                </c:pt>
                <c:pt idx="453">
                  <c:v>-7.7215462115546565</c:v>
                </c:pt>
                <c:pt idx="454">
                  <c:v>-7.7603600934905117</c:v>
                </c:pt>
                <c:pt idx="455">
                  <c:v>-7.7987442159362068</c:v>
                </c:pt>
                <c:pt idx="456">
                  <c:v>-7.8366998941594002</c:v>
                </c:pt>
                <c:pt idx="457">
                  <c:v>-7.8742285446997275</c:v>
                </c:pt>
                <c:pt idx="458">
                  <c:v>-7.911331681941749</c:v>
                </c:pt>
                <c:pt idx="459">
                  <c:v>-7.9480109147355469</c:v>
                </c:pt>
                <c:pt idx="460">
                  <c:v>-7.9842679430659924</c:v>
                </c:pt>
                <c:pt idx="461">
                  <c:v>-8.0201045547716259</c:v>
                </c:pt>
                <c:pt idx="462">
                  <c:v>-8.0555226223141112</c:v>
                </c:pt>
                <c:pt idx="463">
                  <c:v>-8.0905240995988343</c:v>
                </c:pt>
                <c:pt idx="464">
                  <c:v>-8.1251110188475355</c:v>
                </c:pt>
                <c:pt idx="465">
                  <c:v>-8.1592854875235066</c:v>
                </c:pt>
                <c:pt idx="466">
                  <c:v>-8.1930496853098411</c:v>
                </c:pt>
                <c:pt idx="467">
                  <c:v>-8.2264058611412825</c:v>
                </c:pt>
                <c:pt idx="468">
                  <c:v>-8.2593563302899984</c:v>
                </c:pt>
                <c:pt idx="469">
                  <c:v>-8.2919034715056075</c:v>
                </c:pt>
                <c:pt idx="470">
                  <c:v>-8.3240497242097309</c:v>
                </c:pt>
                <c:pt idx="471">
                  <c:v>-8.3557975857452469</c:v>
                </c:pt>
                <c:pt idx="472">
                  <c:v>-8.3871496086803372</c:v>
                </c:pt>
                <c:pt idx="473">
                  <c:v>-8.4181083981674387</c:v>
                </c:pt>
                <c:pt idx="474">
                  <c:v>-8.4486766093571344</c:v>
                </c:pt>
                <c:pt idx="475">
                  <c:v>-8.4788569448668145</c:v>
                </c:pt>
                <c:pt idx="476">
                  <c:v>-8.5086521523041885</c:v>
                </c:pt>
                <c:pt idx="477">
                  <c:v>-8.5380650218453749</c:v>
                </c:pt>
                <c:pt idx="478">
                  <c:v>-8.5670983838674104</c:v>
                </c:pt>
                <c:pt idx="479">
                  <c:v>-8.5957551066350071</c:v>
                </c:pt>
                <c:pt idx="480">
                  <c:v>-8.624038094041186</c:v>
                </c:pt>
                <c:pt idx="481">
                  <c:v>-8.6519502834015345</c:v>
                </c:pt>
                <c:pt idx="482">
                  <c:v>-8.6794946433017444</c:v>
                </c:pt>
                <c:pt idx="483">
                  <c:v>-8.7066741714979905</c:v>
                </c:pt>
                <c:pt idx="484">
                  <c:v>-8.7334918928698038</c:v>
                </c:pt>
                <c:pt idx="485">
                  <c:v>-8.7599508574248652</c:v>
                </c:pt>
                <c:pt idx="486">
                  <c:v>-8.7860541383554409</c:v>
                </c:pt>
                <c:pt idx="487">
                  <c:v>-8.8118048301457019</c:v>
                </c:pt>
                <c:pt idx="488">
                  <c:v>-8.8372060467296283</c:v>
                </c:pt>
                <c:pt idx="489">
                  <c:v>-8.8622609196987749</c:v>
                </c:pt>
                <c:pt idx="490">
                  <c:v>-8.8622855944925316</c:v>
                </c:pt>
                <c:pt idx="491">
                  <c:v>-8.8623102689484696</c:v>
                </c:pt>
                <c:pt idx="492">
                  <c:v>-8.8623349430665925</c:v>
                </c:pt>
                <c:pt idx="493">
                  <c:v>-8.8623596168469039</c:v>
                </c:pt>
                <c:pt idx="494">
                  <c:v>-8.862384290289409</c:v>
                </c:pt>
                <c:pt idx="495">
                  <c:v>-8.8624089633941079</c:v>
                </c:pt>
                <c:pt idx="496">
                  <c:v>-8.8624336361610005</c:v>
                </c:pt>
                <c:pt idx="497">
                  <c:v>-8.8624583085900959</c:v>
                </c:pt>
                <c:pt idx="498">
                  <c:v>-8.8624829806813956</c:v>
                </c:pt>
                <c:pt idx="499">
                  <c:v>-8.8625076524348962</c:v>
                </c:pt>
                <c:pt idx="500">
                  <c:v>-8.8625323238506137</c:v>
                </c:pt>
                <c:pt idx="501">
                  <c:v>-8.862556994928541</c:v>
                </c:pt>
                <c:pt idx="502">
                  <c:v>-8.8625816656686851</c:v>
                </c:pt>
                <c:pt idx="503">
                  <c:v>-8.8626063360710461</c:v>
                </c:pt>
                <c:pt idx="504">
                  <c:v>-8.8626310061356275</c:v>
                </c:pt>
                <c:pt idx="505">
                  <c:v>-8.8626556758624435</c:v>
                </c:pt>
                <c:pt idx="506">
                  <c:v>-8.8626803452514782</c:v>
                </c:pt>
                <c:pt idx="507">
                  <c:v>-8.862705014302751</c:v>
                </c:pt>
                <c:pt idx="508">
                  <c:v>-8.8627296830162532</c:v>
                </c:pt>
                <c:pt idx="509">
                  <c:v>-8.8627543513919953</c:v>
                </c:pt>
                <c:pt idx="510">
                  <c:v>-8.8627790194299791</c:v>
                </c:pt>
                <c:pt idx="511">
                  <c:v>-8.8628036871302047</c:v>
                </c:pt>
                <c:pt idx="512">
                  <c:v>-8.8628283544926756</c:v>
                </c:pt>
                <c:pt idx="513">
                  <c:v>-8.8628530215173988</c:v>
                </c:pt>
                <c:pt idx="514">
                  <c:v>-8.8628776882043745</c:v>
                </c:pt>
                <c:pt idx="515">
                  <c:v>-8.8629023545536096</c:v>
                </c:pt>
                <c:pt idx="516">
                  <c:v>-8.8629270205651025</c:v>
                </c:pt>
                <c:pt idx="517">
                  <c:v>-8.8629516862388531</c:v>
                </c:pt>
                <c:pt idx="518">
                  <c:v>-8.8629763515748774</c:v>
                </c:pt>
                <c:pt idx="519">
                  <c:v>-8.8630010165731612</c:v>
                </c:pt>
                <c:pt idx="520">
                  <c:v>-8.8630256812337223</c:v>
                </c:pt>
                <c:pt idx="521">
                  <c:v>-8.8630503455565535</c:v>
                </c:pt>
                <c:pt idx="522">
                  <c:v>-8.863075009541669</c:v>
                </c:pt>
                <c:pt idx="523">
                  <c:v>-8.8630996731890583</c:v>
                </c:pt>
                <c:pt idx="524">
                  <c:v>-8.8631243364987355</c:v>
                </c:pt>
                <c:pt idx="525">
                  <c:v>-8.8631489994706989</c:v>
                </c:pt>
                <c:pt idx="526">
                  <c:v>-8.8631736621049573</c:v>
                </c:pt>
                <c:pt idx="527">
                  <c:v>-8.8631983244015018</c:v>
                </c:pt>
                <c:pt idx="528">
                  <c:v>-8.8632229863603467</c:v>
                </c:pt>
                <c:pt idx="529">
                  <c:v>-8.8632476479814866</c:v>
                </c:pt>
                <c:pt idx="530">
                  <c:v>-8.8632723092649286</c:v>
                </c:pt>
                <c:pt idx="531">
                  <c:v>-8.8632969702106781</c:v>
                </c:pt>
                <c:pt idx="532">
                  <c:v>-8.8633216308187386</c:v>
                </c:pt>
                <c:pt idx="533">
                  <c:v>-8.8633462910891101</c:v>
                </c:pt>
                <c:pt idx="534">
                  <c:v>-8.8633709510217944</c:v>
                </c:pt>
                <c:pt idx="535">
                  <c:v>-8.8633956106168004</c:v>
                </c:pt>
                <c:pt idx="536">
                  <c:v>-8.863420269874128</c:v>
                </c:pt>
                <c:pt idx="537">
                  <c:v>-8.8634449287937755</c:v>
                </c:pt>
                <c:pt idx="538">
                  <c:v>-8.8634695873757536</c:v>
                </c:pt>
                <c:pt idx="539">
                  <c:v>-8.8634942456200569</c:v>
                </c:pt>
                <c:pt idx="540">
                  <c:v>-8.8635189035266944</c:v>
                </c:pt>
                <c:pt idx="541">
                  <c:v>-8.8635435610956748</c:v>
                </c:pt>
                <c:pt idx="542">
                  <c:v>-8.8635682183269857</c:v>
                </c:pt>
                <c:pt idx="543">
                  <c:v>-8.8635928752206432</c:v>
                </c:pt>
                <c:pt idx="544">
                  <c:v>-8.8636175317766508</c:v>
                </c:pt>
                <c:pt idx="545">
                  <c:v>-8.8636421879950031</c:v>
                </c:pt>
                <c:pt idx="546">
                  <c:v>-8.8636668438757091</c:v>
                </c:pt>
                <c:pt idx="547">
                  <c:v>-8.8636914994187723</c:v>
                </c:pt>
                <c:pt idx="548">
                  <c:v>-8.8637161546241892</c:v>
                </c:pt>
                <c:pt idx="549">
                  <c:v>-8.8637408094919721</c:v>
                </c:pt>
                <c:pt idx="550">
                  <c:v>-8.8637654640221175</c:v>
                </c:pt>
                <c:pt idx="551">
                  <c:v>-8.8637901182146255</c:v>
                </c:pt>
                <c:pt idx="552">
                  <c:v>-8.8638147720695084</c:v>
                </c:pt>
                <c:pt idx="553">
                  <c:v>-8.8638394255867663</c:v>
                </c:pt>
                <c:pt idx="554">
                  <c:v>-8.8638640787663956</c:v>
                </c:pt>
                <c:pt idx="555">
                  <c:v>-8.8638887316084105</c:v>
                </c:pt>
                <c:pt idx="556">
                  <c:v>-8.8639133841128039</c:v>
                </c:pt>
                <c:pt idx="557">
                  <c:v>-8.8639380362795812</c:v>
                </c:pt>
                <c:pt idx="558">
                  <c:v>-8.8639626881087565</c:v>
                </c:pt>
                <c:pt idx="559">
                  <c:v>-8.8639873396003157</c:v>
                </c:pt>
                <c:pt idx="560">
                  <c:v>-8.8640119907542765</c:v>
                </c:pt>
                <c:pt idx="561">
                  <c:v>-8.8640366415706264</c:v>
                </c:pt>
                <c:pt idx="562">
                  <c:v>-8.8640612920493904</c:v>
                </c:pt>
                <c:pt idx="563">
                  <c:v>-8.8640859421905507</c:v>
                </c:pt>
                <c:pt idx="564">
                  <c:v>-8.8641105919941179</c:v>
                </c:pt>
                <c:pt idx="565">
                  <c:v>-8.8641352414601009</c:v>
                </c:pt>
                <c:pt idx="566">
                  <c:v>-8.8641598905884962</c:v>
                </c:pt>
                <c:pt idx="567">
                  <c:v>-8.8641845393793037</c:v>
                </c:pt>
                <c:pt idx="568">
                  <c:v>-8.8642091878325342</c:v>
                </c:pt>
                <c:pt idx="569">
                  <c:v>-8.8642338359481894</c:v>
                </c:pt>
                <c:pt idx="570">
                  <c:v>-8.864258483726271</c:v>
                </c:pt>
                <c:pt idx="571">
                  <c:v>-8.8642831311667774</c:v>
                </c:pt>
                <c:pt idx="572">
                  <c:v>-8.8643077782697208</c:v>
                </c:pt>
                <c:pt idx="573">
                  <c:v>-8.8643324250350997</c:v>
                </c:pt>
                <c:pt idx="574">
                  <c:v>-8.8643570714629156</c:v>
                </c:pt>
                <c:pt idx="575">
                  <c:v>-8.8643817175531723</c:v>
                </c:pt>
                <c:pt idx="576">
                  <c:v>-8.8644063633058749</c:v>
                </c:pt>
                <c:pt idx="577">
                  <c:v>-8.8644310087210219</c:v>
                </c:pt>
                <c:pt idx="578">
                  <c:v>-8.8644556537986254</c:v>
                </c:pt>
                <c:pt idx="579">
                  <c:v>-8.8644802985386839</c:v>
                </c:pt>
                <c:pt idx="580">
                  <c:v>-8.8645049429411955</c:v>
                </c:pt>
                <c:pt idx="581">
                  <c:v>-8.8645295870061691</c:v>
                </c:pt>
                <c:pt idx="582">
                  <c:v>-8.8645542307336029</c:v>
                </c:pt>
                <c:pt idx="583">
                  <c:v>-8.8645788741235005</c:v>
                </c:pt>
                <c:pt idx="584">
                  <c:v>-8.8646035171758779</c:v>
                </c:pt>
                <c:pt idx="585">
                  <c:v>-8.8646281598907191</c:v>
                </c:pt>
                <c:pt idx="586">
                  <c:v>-8.8646528022680382</c:v>
                </c:pt>
                <c:pt idx="587">
                  <c:v>-8.8646774443078371</c:v>
                </c:pt>
                <c:pt idx="588">
                  <c:v>-8.8647020860101176</c:v>
                </c:pt>
                <c:pt idx="589">
                  <c:v>-8.8647267273748813</c:v>
                </c:pt>
                <c:pt idx="590">
                  <c:v>-8.8647513684021373</c:v>
                </c:pt>
                <c:pt idx="591">
                  <c:v>-8.8647760090918801</c:v>
                </c:pt>
                <c:pt idx="592">
                  <c:v>-8.8648006494441205</c:v>
                </c:pt>
                <c:pt idx="593">
                  <c:v>-8.8648252894588531</c:v>
                </c:pt>
                <c:pt idx="594">
                  <c:v>-8.864849929136092</c:v>
                </c:pt>
                <c:pt idx="595">
                  <c:v>-8.8648745684758303</c:v>
                </c:pt>
                <c:pt idx="596">
                  <c:v>-8.8648992074780804</c:v>
                </c:pt>
                <c:pt idx="597">
                  <c:v>-8.864923846142835</c:v>
                </c:pt>
                <c:pt idx="598">
                  <c:v>-8.8649484844701067</c:v>
                </c:pt>
                <c:pt idx="599">
                  <c:v>-8.8649731224598884</c:v>
                </c:pt>
                <c:pt idx="600">
                  <c:v>-8.8649977601121908</c:v>
                </c:pt>
                <c:pt idx="601">
                  <c:v>-8.8650223974270173</c:v>
                </c:pt>
                <c:pt idx="602">
                  <c:v>-8.8650470344043715</c:v>
                </c:pt>
                <c:pt idx="603">
                  <c:v>-8.8650716710442463</c:v>
                </c:pt>
                <c:pt idx="604">
                  <c:v>-8.8650963073466613</c:v>
                </c:pt>
                <c:pt idx="605">
                  <c:v>-8.8651209433116041</c:v>
                </c:pt>
                <c:pt idx="606">
                  <c:v>-8.8651455789390869</c:v>
                </c:pt>
                <c:pt idx="607">
                  <c:v>-8.8651702142291082</c:v>
                </c:pt>
                <c:pt idx="608">
                  <c:v>-8.8651948491816768</c:v>
                </c:pt>
                <c:pt idx="609">
                  <c:v>-8.8652194837967908</c:v>
                </c:pt>
                <c:pt idx="610">
                  <c:v>-8.8652441180744521</c:v>
                </c:pt>
                <c:pt idx="611">
                  <c:v>-8.8652687520146713</c:v>
                </c:pt>
                <c:pt idx="612">
                  <c:v>-8.8652933856174361</c:v>
                </c:pt>
                <c:pt idx="613">
                  <c:v>-8.8653180188827694</c:v>
                </c:pt>
                <c:pt idx="614">
                  <c:v>-8.8653426518106695</c:v>
                </c:pt>
                <c:pt idx="615">
                  <c:v>-8.8653672844011258</c:v>
                </c:pt>
                <c:pt idx="616">
                  <c:v>-8.8653919166541542</c:v>
                </c:pt>
                <c:pt idx="617">
                  <c:v>-8.8654165485697511</c:v>
                </c:pt>
                <c:pt idx="618">
                  <c:v>-8.8654411801479238</c:v>
                </c:pt>
                <c:pt idx="619">
                  <c:v>-8.865465811388674</c:v>
                </c:pt>
                <c:pt idx="620">
                  <c:v>-8.8654904422920087</c:v>
                </c:pt>
                <c:pt idx="621">
                  <c:v>-8.8655150728579226</c:v>
                </c:pt>
                <c:pt idx="622">
                  <c:v>-8.8655397030864247</c:v>
                </c:pt>
                <c:pt idx="623">
                  <c:v>-8.8655643329775184</c:v>
                </c:pt>
                <c:pt idx="624">
                  <c:v>-8.8655889625312003</c:v>
                </c:pt>
                <c:pt idx="625">
                  <c:v>-8.8656135917474845</c:v>
                </c:pt>
                <c:pt idx="626">
                  <c:v>-8.8656382206263711</c:v>
                </c:pt>
                <c:pt idx="627">
                  <c:v>-8.8656628491678511</c:v>
                </c:pt>
                <c:pt idx="628">
                  <c:v>-8.8656874773719441</c:v>
                </c:pt>
                <c:pt idx="629">
                  <c:v>-8.8657121052386412</c:v>
                </c:pt>
                <c:pt idx="630">
                  <c:v>-8.8657367327679495</c:v>
                </c:pt>
                <c:pt idx="631">
                  <c:v>-8.8657613599598744</c:v>
                </c:pt>
                <c:pt idx="632">
                  <c:v>-8.8657859868144175</c:v>
                </c:pt>
                <c:pt idx="633">
                  <c:v>-8.8658106133315808</c:v>
                </c:pt>
                <c:pt idx="634">
                  <c:v>-8.8658352395113713</c:v>
                </c:pt>
                <c:pt idx="635">
                  <c:v>-8.8658598653537855</c:v>
                </c:pt>
                <c:pt idx="636">
                  <c:v>-8.8658844908588357</c:v>
                </c:pt>
                <c:pt idx="637">
                  <c:v>-8.8659091160265113</c:v>
                </c:pt>
                <c:pt idx="638">
                  <c:v>-8.8659337408568284</c:v>
                </c:pt>
                <c:pt idx="639">
                  <c:v>-8.8659583653497815</c:v>
                </c:pt>
                <c:pt idx="640">
                  <c:v>-8.8659829895053761</c:v>
                </c:pt>
                <c:pt idx="641">
                  <c:v>-8.8660076133236227</c:v>
                </c:pt>
                <c:pt idx="642">
                  <c:v>-8.8660322368045197</c:v>
                </c:pt>
                <c:pt idx="643">
                  <c:v>-8.8660568599480616</c:v>
                </c:pt>
                <c:pt idx="644">
                  <c:v>-8.8660814827542609</c:v>
                </c:pt>
                <c:pt idx="645">
                  <c:v>-8.8661061052231194</c:v>
                </c:pt>
                <c:pt idx="646">
                  <c:v>-8.8661307273546406</c:v>
                </c:pt>
                <c:pt idx="647">
                  <c:v>-8.8661553491488228</c:v>
                </c:pt>
                <c:pt idx="648">
                  <c:v>-8.866179970605673</c:v>
                </c:pt>
                <c:pt idx="649">
                  <c:v>-8.866204591725193</c:v>
                </c:pt>
                <c:pt idx="650">
                  <c:v>-8.86622921250739</c:v>
                </c:pt>
                <c:pt idx="651">
                  <c:v>-8.8662538329522604</c:v>
                </c:pt>
                <c:pt idx="652">
                  <c:v>-8.8662784530598096</c:v>
                </c:pt>
                <c:pt idx="653">
                  <c:v>-8.8663030728300445</c:v>
                </c:pt>
                <c:pt idx="654">
                  <c:v>-8.8663276922629599</c:v>
                </c:pt>
                <c:pt idx="655">
                  <c:v>-8.8663523113585718</c:v>
                </c:pt>
                <c:pt idx="656">
                  <c:v>-8.8663769301168749</c:v>
                </c:pt>
                <c:pt idx="657">
                  <c:v>-8.8664015485378709</c:v>
                </c:pt>
                <c:pt idx="658">
                  <c:v>-8.8664261666215669</c:v>
                </c:pt>
                <c:pt idx="659">
                  <c:v>-8.8664507843679647</c:v>
                </c:pt>
                <c:pt idx="660">
                  <c:v>-8.8664754017770626</c:v>
                </c:pt>
                <c:pt idx="661">
                  <c:v>-8.866500018848873</c:v>
                </c:pt>
                <c:pt idx="662">
                  <c:v>-8.8665246355833922</c:v>
                </c:pt>
                <c:pt idx="663">
                  <c:v>-8.8665492519806222</c:v>
                </c:pt>
                <c:pt idx="664">
                  <c:v>-8.8665738680405717</c:v>
                </c:pt>
                <c:pt idx="665">
                  <c:v>-8.866598483763239</c:v>
                </c:pt>
                <c:pt idx="666">
                  <c:v>-8.8666230991486294</c:v>
                </c:pt>
                <c:pt idx="667">
                  <c:v>-8.8666477141967519</c:v>
                </c:pt>
                <c:pt idx="668">
                  <c:v>-8.8666723289076028</c:v>
                </c:pt>
                <c:pt idx="669">
                  <c:v>-8.8666969432811822</c:v>
                </c:pt>
                <c:pt idx="670">
                  <c:v>-8.8667215573174989</c:v>
                </c:pt>
                <c:pt idx="671">
                  <c:v>-8.8667461710165547</c:v>
                </c:pt>
                <c:pt idx="672">
                  <c:v>-8.8667707843783532</c:v>
                </c:pt>
                <c:pt idx="673">
                  <c:v>-8.8667953974028926</c:v>
                </c:pt>
                <c:pt idx="674">
                  <c:v>-8.8668200100901764</c:v>
                </c:pt>
                <c:pt idx="675">
                  <c:v>-8.8668446224402171</c:v>
                </c:pt>
                <c:pt idx="676">
                  <c:v>-8.8668692344530111</c:v>
                </c:pt>
                <c:pt idx="677">
                  <c:v>-8.8668938461285638</c:v>
                </c:pt>
                <c:pt idx="678">
                  <c:v>-8.8669184574668751</c:v>
                </c:pt>
                <c:pt idx="679">
                  <c:v>-8.8669430684679504</c:v>
                </c:pt>
                <c:pt idx="680">
                  <c:v>-8.8669676791317897</c:v>
                </c:pt>
                <c:pt idx="681">
                  <c:v>-8.8669922894584037</c:v>
                </c:pt>
                <c:pt idx="682">
                  <c:v>-8.8670168994477887</c:v>
                </c:pt>
                <c:pt idx="683">
                  <c:v>-8.8670415090999501</c:v>
                </c:pt>
                <c:pt idx="684">
                  <c:v>-8.8670661184148845</c:v>
                </c:pt>
                <c:pt idx="685">
                  <c:v>-8.8670907273926041</c:v>
                </c:pt>
                <c:pt idx="686">
                  <c:v>-8.867115336033109</c:v>
                </c:pt>
                <c:pt idx="687">
                  <c:v>-8.867139944336401</c:v>
                </c:pt>
                <c:pt idx="688">
                  <c:v>-8.8671645523024853</c:v>
                </c:pt>
                <c:pt idx="689">
                  <c:v>-8.8671891599313621</c:v>
                </c:pt>
                <c:pt idx="690">
                  <c:v>-8.8672137672230402</c:v>
                </c:pt>
                <c:pt idx="691">
                  <c:v>-8.8672383741775125</c:v>
                </c:pt>
                <c:pt idx="692">
                  <c:v>-8.8672629807947896</c:v>
                </c:pt>
                <c:pt idx="693">
                  <c:v>-8.8672875870748769</c:v>
                </c:pt>
                <c:pt idx="694">
                  <c:v>-8.8673121930177743</c:v>
                </c:pt>
                <c:pt idx="695">
                  <c:v>-8.8673367986234819</c:v>
                </c:pt>
                <c:pt idx="696">
                  <c:v>-8.867361403892005</c:v>
                </c:pt>
                <c:pt idx="697">
                  <c:v>-8.8673860088233454</c:v>
                </c:pt>
                <c:pt idx="698">
                  <c:v>-8.8674106134175172</c:v>
                </c:pt>
                <c:pt idx="699">
                  <c:v>-8.8674352176745082</c:v>
                </c:pt>
                <c:pt idx="700">
                  <c:v>-8.8674598215943252</c:v>
                </c:pt>
                <c:pt idx="701">
                  <c:v>-8.8674844251769755</c:v>
                </c:pt>
                <c:pt idx="702">
                  <c:v>-8.8675090284224591</c:v>
                </c:pt>
                <c:pt idx="703">
                  <c:v>-8.8675336313307831</c:v>
                </c:pt>
                <c:pt idx="704">
                  <c:v>-8.8675582339019456</c:v>
                </c:pt>
                <c:pt idx="705">
                  <c:v>-8.8675828361359557</c:v>
                </c:pt>
                <c:pt idx="706">
                  <c:v>-8.8676074380328114</c:v>
                </c:pt>
                <c:pt idx="707">
                  <c:v>-8.8676320395925128</c:v>
                </c:pt>
                <c:pt idx="708">
                  <c:v>-8.8676566408150705</c:v>
                </c:pt>
                <c:pt idx="709">
                  <c:v>-8.8676812417004811</c:v>
                </c:pt>
                <c:pt idx="710">
                  <c:v>-8.8677058422487534</c:v>
                </c:pt>
                <c:pt idx="711">
                  <c:v>-8.8677304424598873</c:v>
                </c:pt>
                <c:pt idx="712">
                  <c:v>-8.8677550423338918</c:v>
                </c:pt>
                <c:pt idx="713">
                  <c:v>-8.8677796418707544</c:v>
                </c:pt>
                <c:pt idx="714">
                  <c:v>-8.8678042410704965</c:v>
                </c:pt>
                <c:pt idx="715">
                  <c:v>-8.8678288399331109</c:v>
                </c:pt>
                <c:pt idx="716">
                  <c:v>-8.867853438458603</c:v>
                </c:pt>
                <c:pt idx="717">
                  <c:v>-8.8678780366469763</c:v>
                </c:pt>
                <c:pt idx="718">
                  <c:v>-8.8679026344982308</c:v>
                </c:pt>
                <c:pt idx="719">
                  <c:v>-8.8679272320123772</c:v>
                </c:pt>
                <c:pt idx="720">
                  <c:v>-8.8679518291894084</c:v>
                </c:pt>
                <c:pt idx="721">
                  <c:v>-8.8679764260293368</c:v>
                </c:pt>
                <c:pt idx="722">
                  <c:v>-8.8680010225321606</c:v>
                </c:pt>
                <c:pt idx="723">
                  <c:v>-8.8680256186978834</c:v>
                </c:pt>
                <c:pt idx="724">
                  <c:v>-8.8680502145265105</c:v>
                </c:pt>
                <c:pt idx="725">
                  <c:v>-8.8680748100180438</c:v>
                </c:pt>
                <c:pt idx="726">
                  <c:v>-8.8680994051724849</c:v>
                </c:pt>
                <c:pt idx="727">
                  <c:v>-8.8681239999898338</c:v>
                </c:pt>
                <c:pt idx="728">
                  <c:v>-8.8681485944701013</c:v>
                </c:pt>
                <c:pt idx="729">
                  <c:v>-8.8681731886132873</c:v>
                </c:pt>
                <c:pt idx="730">
                  <c:v>-8.8681977824193918</c:v>
                </c:pt>
                <c:pt idx="731">
                  <c:v>-8.868222375888422</c:v>
                </c:pt>
                <c:pt idx="732">
                  <c:v>-8.8682469690203831</c:v>
                </c:pt>
                <c:pt idx="733">
                  <c:v>-8.8682715618152663</c:v>
                </c:pt>
                <c:pt idx="734">
                  <c:v>-8.8682961542730894</c:v>
                </c:pt>
                <c:pt idx="735">
                  <c:v>-8.8683207463938505</c:v>
                </c:pt>
                <c:pt idx="736">
                  <c:v>-8.8683453381775479</c:v>
                </c:pt>
                <c:pt idx="737">
                  <c:v>-8.8683699296241887</c:v>
                </c:pt>
                <c:pt idx="738">
                  <c:v>-8.8683945207337729</c:v>
                </c:pt>
                <c:pt idx="739">
                  <c:v>-8.8684191115063111</c:v>
                </c:pt>
                <c:pt idx="740">
                  <c:v>-8.8684437019417945</c:v>
                </c:pt>
                <c:pt idx="741">
                  <c:v>-8.8684682920402391</c:v>
                </c:pt>
                <c:pt idx="742">
                  <c:v>-8.8684928818016413</c:v>
                </c:pt>
                <c:pt idx="743">
                  <c:v>-8.8685174712260029</c:v>
                </c:pt>
                <c:pt idx="744">
                  <c:v>-8.8685420603133309</c:v>
                </c:pt>
                <c:pt idx="745">
                  <c:v>-8.8685666490636255</c:v>
                </c:pt>
                <c:pt idx="746">
                  <c:v>-8.86859123747689</c:v>
                </c:pt>
                <c:pt idx="747">
                  <c:v>-8.86861582555313</c:v>
                </c:pt>
                <c:pt idx="748">
                  <c:v>-8.8686404132923435</c:v>
                </c:pt>
                <c:pt idx="749">
                  <c:v>-8.8686650006945396</c:v>
                </c:pt>
                <c:pt idx="750">
                  <c:v>-8.8686895877597198</c:v>
                </c:pt>
                <c:pt idx="751">
                  <c:v>-8.8687141744878843</c:v>
                </c:pt>
                <c:pt idx="752">
                  <c:v>-8.8687387608790402</c:v>
                </c:pt>
                <c:pt idx="753">
                  <c:v>-8.8687633469331804</c:v>
                </c:pt>
                <c:pt idx="754">
                  <c:v>-8.8687879326503261</c:v>
                </c:pt>
                <c:pt idx="755">
                  <c:v>-8.8688125180304649</c:v>
                </c:pt>
                <c:pt idx="756">
                  <c:v>-8.8688371030736093</c:v>
                </c:pt>
                <c:pt idx="757">
                  <c:v>-8.8688616877797504</c:v>
                </c:pt>
                <c:pt idx="758">
                  <c:v>-8.8688862721489077</c:v>
                </c:pt>
                <c:pt idx="759">
                  <c:v>-8.8689108561810759</c:v>
                </c:pt>
                <c:pt idx="760">
                  <c:v>-8.8689354398762497</c:v>
                </c:pt>
                <c:pt idx="761">
                  <c:v>-8.8689600232344468</c:v>
                </c:pt>
                <c:pt idx="762">
                  <c:v>-8.8689846062556636</c:v>
                </c:pt>
                <c:pt idx="763">
                  <c:v>-8.8690091889399003</c:v>
                </c:pt>
                <c:pt idx="764">
                  <c:v>-8.8690337712871674</c:v>
                </c:pt>
                <c:pt idx="765">
                  <c:v>-8.8690583532974614</c:v>
                </c:pt>
                <c:pt idx="766">
                  <c:v>-8.8690829349707894</c:v>
                </c:pt>
                <c:pt idx="767">
                  <c:v>-8.8691075163071496</c:v>
                </c:pt>
                <c:pt idx="768">
                  <c:v>-8.8691320973065526</c:v>
                </c:pt>
                <c:pt idx="769">
                  <c:v>-8.8691566779690021</c:v>
                </c:pt>
                <c:pt idx="770">
                  <c:v>-8.8691812582944891</c:v>
                </c:pt>
                <c:pt idx="771">
                  <c:v>-8.8692058382830261</c:v>
                </c:pt>
                <c:pt idx="772">
                  <c:v>-8.8692304179346149</c:v>
                </c:pt>
                <c:pt idx="773">
                  <c:v>-8.8692549972492554</c:v>
                </c:pt>
                <c:pt idx="774">
                  <c:v>-8.8692795762269547</c:v>
                </c:pt>
                <c:pt idx="775">
                  <c:v>-8.869304154867713</c:v>
                </c:pt>
                <c:pt idx="776">
                  <c:v>-8.8693287331715318</c:v>
                </c:pt>
                <c:pt idx="777">
                  <c:v>-8.8693533111384237</c:v>
                </c:pt>
                <c:pt idx="778">
                  <c:v>-8.8693778887683816</c:v>
                </c:pt>
                <c:pt idx="779">
                  <c:v>-8.8694024660614179</c:v>
                </c:pt>
                <c:pt idx="780">
                  <c:v>-8.8694270430175219</c:v>
                </c:pt>
                <c:pt idx="781">
                  <c:v>-8.8694516196367097</c:v>
                </c:pt>
                <c:pt idx="782">
                  <c:v>-8.8694761959189776</c:v>
                </c:pt>
                <c:pt idx="783">
                  <c:v>-8.8695007718643311</c:v>
                </c:pt>
                <c:pt idx="784">
                  <c:v>-8.8695253474727753</c:v>
                </c:pt>
                <c:pt idx="785">
                  <c:v>-8.8695499227443086</c:v>
                </c:pt>
                <c:pt idx="786">
                  <c:v>-8.8695744976789328</c:v>
                </c:pt>
                <c:pt idx="787">
                  <c:v>-8.8695990722766584</c:v>
                </c:pt>
                <c:pt idx="788">
                  <c:v>-8.8696236465374856</c:v>
                </c:pt>
                <c:pt idx="789">
                  <c:v>-8.869648220461416</c:v>
                </c:pt>
                <c:pt idx="790">
                  <c:v>-8.8696727940484514</c:v>
                </c:pt>
                <c:pt idx="791">
                  <c:v>-8.8696973672986008</c:v>
                </c:pt>
                <c:pt idx="792">
                  <c:v>-8.8697219402118606</c:v>
                </c:pt>
                <c:pt idx="793">
                  <c:v>-8.869746512788236</c:v>
                </c:pt>
                <c:pt idx="794">
                  <c:v>-8.8697710850277307</c:v>
                </c:pt>
                <c:pt idx="795">
                  <c:v>-8.8697956569303464</c:v>
                </c:pt>
                <c:pt idx="796">
                  <c:v>-8.8698202284960921</c:v>
                </c:pt>
                <c:pt idx="797">
                  <c:v>-8.8698447997249623</c:v>
                </c:pt>
                <c:pt idx="798">
                  <c:v>-8.8698693706169625</c:v>
                </c:pt>
                <c:pt idx="799">
                  <c:v>-8.8698939411720996</c:v>
                </c:pt>
                <c:pt idx="800">
                  <c:v>-8.8699185113903773</c:v>
                </c:pt>
                <c:pt idx="801">
                  <c:v>-8.8699430812717921</c:v>
                </c:pt>
                <c:pt idx="802">
                  <c:v>-8.869967650816351</c:v>
                </c:pt>
                <c:pt idx="803">
                  <c:v>-8.8699922200240593</c:v>
                </c:pt>
                <c:pt idx="804">
                  <c:v>-8.8700167888949117</c:v>
                </c:pt>
                <c:pt idx="805">
                  <c:v>-8.8700413574289243</c:v>
                </c:pt>
                <c:pt idx="806">
                  <c:v>-8.8700659256260899</c:v>
                </c:pt>
                <c:pt idx="807">
                  <c:v>-8.8700904934864155</c:v>
                </c:pt>
                <c:pt idx="808">
                  <c:v>-8.8701150610099031</c:v>
                </c:pt>
                <c:pt idx="809">
                  <c:v>-8.8701396281965579</c:v>
                </c:pt>
                <c:pt idx="810">
                  <c:v>-8.8701641950463781</c:v>
                </c:pt>
                <c:pt idx="811">
                  <c:v>-8.8701887615593726</c:v>
                </c:pt>
                <c:pt idx="812">
                  <c:v>-8.8702133277355433</c:v>
                </c:pt>
                <c:pt idx="813">
                  <c:v>-8.87023789357489</c:v>
                </c:pt>
                <c:pt idx="814">
                  <c:v>-8.8702624590774182</c:v>
                </c:pt>
                <c:pt idx="815">
                  <c:v>-8.8702870242431313</c:v>
                </c:pt>
                <c:pt idx="816">
                  <c:v>-8.8703115890720312</c:v>
                </c:pt>
                <c:pt idx="817">
                  <c:v>-8.8703361535641214</c:v>
                </c:pt>
                <c:pt idx="818">
                  <c:v>-8.8703607177194055</c:v>
                </c:pt>
                <c:pt idx="819">
                  <c:v>-8.8703852815378852</c:v>
                </c:pt>
                <c:pt idx="820">
                  <c:v>-8.8704098450195605</c:v>
                </c:pt>
                <c:pt idx="821">
                  <c:v>-8.8704344081644493</c:v>
                </c:pt>
                <c:pt idx="822">
                  <c:v>-8.870458970972539</c:v>
                </c:pt>
                <c:pt idx="823">
                  <c:v>-8.8704835334438332</c:v>
                </c:pt>
                <c:pt idx="824">
                  <c:v>-8.8705080955783409</c:v>
                </c:pt>
                <c:pt idx="825">
                  <c:v>-8.8705326573760672</c:v>
                </c:pt>
                <c:pt idx="826">
                  <c:v>-8.8705572188370123</c:v>
                </c:pt>
                <c:pt idx="827">
                  <c:v>-8.8705817799611761</c:v>
                </c:pt>
                <c:pt idx="828">
                  <c:v>-8.870606340748564</c:v>
                </c:pt>
                <c:pt idx="829">
                  <c:v>-8.8706309011991813</c:v>
                </c:pt>
                <c:pt idx="830">
                  <c:v>-8.8706554613130262</c:v>
                </c:pt>
                <c:pt idx="831">
                  <c:v>-8.8706800210901058</c:v>
                </c:pt>
                <c:pt idx="832">
                  <c:v>-8.8707045805304272</c:v>
                </c:pt>
                <c:pt idx="833">
                  <c:v>-8.8707291396339851</c:v>
                </c:pt>
                <c:pt idx="834">
                  <c:v>-8.8707536984007866</c:v>
                </c:pt>
                <c:pt idx="835">
                  <c:v>-8.8707782568308318</c:v>
                </c:pt>
                <c:pt idx="836">
                  <c:v>-8.8708028149241276</c:v>
                </c:pt>
                <c:pt idx="837">
                  <c:v>-8.8708273726806723</c:v>
                </c:pt>
                <c:pt idx="838">
                  <c:v>-8.8708519301004731</c:v>
                </c:pt>
                <c:pt idx="839">
                  <c:v>-8.8708764871835353</c:v>
                </c:pt>
                <c:pt idx="840">
                  <c:v>-8.8709010439298623</c:v>
                </c:pt>
                <c:pt idx="841">
                  <c:v>-8.870925600339449</c:v>
                </c:pt>
                <c:pt idx="842">
                  <c:v>-8.8709501564123041</c:v>
                </c:pt>
                <c:pt idx="843">
                  <c:v>-8.8709747121484295</c:v>
                </c:pt>
                <c:pt idx="844">
                  <c:v>-8.8709992675478269</c:v>
                </c:pt>
                <c:pt idx="845">
                  <c:v>-8.8710238226105087</c:v>
                </c:pt>
                <c:pt idx="846">
                  <c:v>-8.8710483773364643</c:v>
                </c:pt>
                <c:pt idx="847">
                  <c:v>-8.8710729317257062</c:v>
                </c:pt>
                <c:pt idx="848">
                  <c:v>-8.8710974857782308</c:v>
                </c:pt>
                <c:pt idx="849">
                  <c:v>-8.8711220394940522</c:v>
                </c:pt>
                <c:pt idx="850">
                  <c:v>-8.8711465928731617</c:v>
                </c:pt>
                <c:pt idx="851">
                  <c:v>-8.8711711459155644</c:v>
                </c:pt>
                <c:pt idx="852">
                  <c:v>-8.8711956986212677</c:v>
                </c:pt>
                <c:pt idx="853">
                  <c:v>-8.8712202509902784</c:v>
                </c:pt>
                <c:pt idx="854">
                  <c:v>-8.8712448030225843</c:v>
                </c:pt>
                <c:pt idx="855">
                  <c:v>-8.8712693547182031</c:v>
                </c:pt>
                <c:pt idx="856">
                  <c:v>-8.871293906077133</c:v>
                </c:pt>
                <c:pt idx="857">
                  <c:v>-8.8713184570993793</c:v>
                </c:pt>
                <c:pt idx="858">
                  <c:v>-8.8713430077849349</c:v>
                </c:pt>
                <c:pt idx="859">
                  <c:v>-8.8713675581338212</c:v>
                </c:pt>
                <c:pt idx="860">
                  <c:v>-8.8713921081460256</c:v>
                </c:pt>
                <c:pt idx="861">
                  <c:v>-8.8714166578215572</c:v>
                </c:pt>
                <c:pt idx="862">
                  <c:v>-8.8714412071604212</c:v>
                </c:pt>
                <c:pt idx="863">
                  <c:v>-8.8714657561626122</c:v>
                </c:pt>
                <c:pt idx="864">
                  <c:v>-8.8714903048281464</c:v>
                </c:pt>
                <c:pt idx="865">
                  <c:v>-8.8715148531570147</c:v>
                </c:pt>
                <c:pt idx="866">
                  <c:v>-8.8715394011492226</c:v>
                </c:pt>
                <c:pt idx="867">
                  <c:v>-8.8715639488047771</c:v>
                </c:pt>
                <c:pt idx="868">
                  <c:v>-8.8715884961236817</c:v>
                </c:pt>
                <c:pt idx="869">
                  <c:v>-8.8716130431059383</c:v>
                </c:pt>
                <c:pt idx="870">
                  <c:v>-8.8716375897515523</c:v>
                </c:pt>
                <c:pt idx="871">
                  <c:v>-8.8716621360605199</c:v>
                </c:pt>
                <c:pt idx="872">
                  <c:v>-8.8716866820328519</c:v>
                </c:pt>
                <c:pt idx="873">
                  <c:v>-8.871711227668543</c:v>
                </c:pt>
                <c:pt idx="874">
                  <c:v>-8.8717357729676021</c:v>
                </c:pt>
                <c:pt idx="875">
                  <c:v>-8.8717603179300291</c:v>
                </c:pt>
                <c:pt idx="876">
                  <c:v>-8.8717848625558364</c:v>
                </c:pt>
                <c:pt idx="877">
                  <c:v>-8.8718094068450082</c:v>
                </c:pt>
                <c:pt idx="878">
                  <c:v>-8.8718339507975674</c:v>
                </c:pt>
                <c:pt idx="879">
                  <c:v>-8.871858494413507</c:v>
                </c:pt>
                <c:pt idx="880">
                  <c:v>-8.8718830376928324</c:v>
                </c:pt>
                <c:pt idx="881">
                  <c:v>-8.8719075806355505</c:v>
                </c:pt>
                <c:pt idx="882">
                  <c:v>-8.8719321232416544</c:v>
                </c:pt>
                <c:pt idx="883">
                  <c:v>-8.8719566655111528</c:v>
                </c:pt>
                <c:pt idx="884">
                  <c:v>-8.8719812074440476</c:v>
                </c:pt>
                <c:pt idx="885">
                  <c:v>-8.872005749040353</c:v>
                </c:pt>
                <c:pt idx="886">
                  <c:v>-8.8720302903000512</c:v>
                </c:pt>
                <c:pt idx="887">
                  <c:v>-8.8720548312231617</c:v>
                </c:pt>
                <c:pt idx="888">
                  <c:v>-8.8720793718096846</c:v>
                </c:pt>
                <c:pt idx="889">
                  <c:v>-8.8721039120596146</c:v>
                </c:pt>
                <c:pt idx="890">
                  <c:v>-8.8721284519729657</c:v>
                </c:pt>
                <c:pt idx="891">
                  <c:v>-8.8721529915497328</c:v>
                </c:pt>
                <c:pt idx="892">
                  <c:v>-8.8721775307899282</c:v>
                </c:pt>
                <c:pt idx="893">
                  <c:v>-8.8722020696935431</c:v>
                </c:pt>
                <c:pt idx="894">
                  <c:v>-8.8722266082605881</c:v>
                </c:pt>
                <c:pt idx="895">
                  <c:v>-8.8722511464910667</c:v>
                </c:pt>
                <c:pt idx="896">
                  <c:v>-8.8722756843849826</c:v>
                </c:pt>
                <c:pt idx="897">
                  <c:v>-8.8723002219423321</c:v>
                </c:pt>
                <c:pt idx="898">
                  <c:v>-8.8723247591631242</c:v>
                </c:pt>
                <c:pt idx="899">
                  <c:v>-8.8723492960473624</c:v>
                </c:pt>
                <c:pt idx="900">
                  <c:v>-8.872373832595045</c:v>
                </c:pt>
                <c:pt idx="901">
                  <c:v>-8.8723983688061789</c:v>
                </c:pt>
                <c:pt idx="902">
                  <c:v>-8.8724229046807679</c:v>
                </c:pt>
                <c:pt idx="903">
                  <c:v>-8.8724474402188118</c:v>
                </c:pt>
                <c:pt idx="904">
                  <c:v>-8.8724719754203125</c:v>
                </c:pt>
                <c:pt idx="905">
                  <c:v>-8.8724965102852824</c:v>
                </c:pt>
                <c:pt idx="906">
                  <c:v>-8.8725210448137126</c:v>
                </c:pt>
                <c:pt idx="907">
                  <c:v>-8.8725455790056138</c:v>
                </c:pt>
                <c:pt idx="908">
                  <c:v>-8.8725701128609931</c:v>
                </c:pt>
                <c:pt idx="909">
                  <c:v>-8.8725946463798397</c:v>
                </c:pt>
                <c:pt idx="910">
                  <c:v>-8.8726191795621663</c:v>
                </c:pt>
                <c:pt idx="911">
                  <c:v>-8.8726437124079762</c:v>
                </c:pt>
                <c:pt idx="912">
                  <c:v>-8.8726682449172696</c:v>
                </c:pt>
                <c:pt idx="913">
                  <c:v>-8.8726927770900499</c:v>
                </c:pt>
                <c:pt idx="914">
                  <c:v>-8.8727173089263225</c:v>
                </c:pt>
                <c:pt idx="915">
                  <c:v>-8.8727418404260927</c:v>
                </c:pt>
                <c:pt idx="916">
                  <c:v>-8.8727663715893499</c:v>
                </c:pt>
                <c:pt idx="917">
                  <c:v>-8.8727909024161118</c:v>
                </c:pt>
                <c:pt idx="918">
                  <c:v>-8.8728154329063784</c:v>
                </c:pt>
                <c:pt idx="919">
                  <c:v>-8.8728399630601498</c:v>
                </c:pt>
                <c:pt idx="920">
                  <c:v>-8.8728644928774347</c:v>
                </c:pt>
                <c:pt idx="921">
                  <c:v>-8.8728890223582226</c:v>
                </c:pt>
                <c:pt idx="922">
                  <c:v>-8.8729135515025312</c:v>
                </c:pt>
                <c:pt idx="923">
                  <c:v>-8.8729380803103606</c:v>
                </c:pt>
                <c:pt idx="924">
                  <c:v>-8.8729626087817088</c:v>
                </c:pt>
                <c:pt idx="925">
                  <c:v>-8.8729871369165867</c:v>
                </c:pt>
                <c:pt idx="926">
                  <c:v>-8.8730116647149835</c:v>
                </c:pt>
                <c:pt idx="927">
                  <c:v>-8.8730361921769152</c:v>
                </c:pt>
                <c:pt idx="928">
                  <c:v>-8.8730607193023836</c:v>
                </c:pt>
                <c:pt idx="929">
                  <c:v>-8.8730852460913852</c:v>
                </c:pt>
                <c:pt idx="930">
                  <c:v>-8.8731097725439323</c:v>
                </c:pt>
                <c:pt idx="931">
                  <c:v>-8.8731342986600215</c:v>
                </c:pt>
                <c:pt idx="932">
                  <c:v>-8.8731588244396598</c:v>
                </c:pt>
                <c:pt idx="933">
                  <c:v>-8.8731833498828401</c:v>
                </c:pt>
                <c:pt idx="934">
                  <c:v>-8.8732078749895802</c:v>
                </c:pt>
                <c:pt idx="935">
                  <c:v>-8.8732323997598748</c:v>
                </c:pt>
                <c:pt idx="936">
                  <c:v>-8.8732569241937238</c:v>
                </c:pt>
                <c:pt idx="937">
                  <c:v>-8.8732814482911326</c:v>
                </c:pt>
                <c:pt idx="938">
                  <c:v>-8.8733059720521155</c:v>
                </c:pt>
                <c:pt idx="939">
                  <c:v>-8.8733304954766599</c:v>
                </c:pt>
                <c:pt idx="940">
                  <c:v>-8.87335501856478</c:v>
                </c:pt>
                <c:pt idx="941">
                  <c:v>-8.8733795413164689</c:v>
                </c:pt>
                <c:pt idx="942">
                  <c:v>-8.8734040637317371</c:v>
                </c:pt>
                <c:pt idx="943">
                  <c:v>-8.8734285858105864</c:v>
                </c:pt>
                <c:pt idx="944">
                  <c:v>-8.8734531075530203</c:v>
                </c:pt>
                <c:pt idx="945">
                  <c:v>-8.8734776289590407</c:v>
                </c:pt>
                <c:pt idx="946">
                  <c:v>-8.8735021500286475</c:v>
                </c:pt>
                <c:pt idx="947">
                  <c:v>-8.8735266707618532</c:v>
                </c:pt>
                <c:pt idx="948">
                  <c:v>-8.8735511911586507</c:v>
                </c:pt>
                <c:pt idx="949">
                  <c:v>-8.8735757112190488</c:v>
                </c:pt>
                <c:pt idx="950">
                  <c:v>-8.8736002309430511</c:v>
                </c:pt>
                <c:pt idx="951">
                  <c:v>-8.8736247503306522</c:v>
                </c:pt>
                <c:pt idx="952">
                  <c:v>-8.8736492693818665</c:v>
                </c:pt>
                <c:pt idx="953">
                  <c:v>-8.8736737880966938</c:v>
                </c:pt>
                <c:pt idx="954">
                  <c:v>-8.8736983064751325</c:v>
                </c:pt>
                <c:pt idx="955">
                  <c:v>-8.8737228245171913</c:v>
                </c:pt>
                <c:pt idx="956">
                  <c:v>-8.8737473422228668</c:v>
                </c:pt>
                <c:pt idx="957">
                  <c:v>-8.8737718595921713</c:v>
                </c:pt>
                <c:pt idx="958">
                  <c:v>-8.8737963766251031</c:v>
                </c:pt>
                <c:pt idx="959">
                  <c:v>-8.8738208933216587</c:v>
                </c:pt>
                <c:pt idx="960">
                  <c:v>-8.8738454096818558</c:v>
                </c:pt>
                <c:pt idx="961">
                  <c:v>-8.8738699257056837</c:v>
                </c:pt>
                <c:pt idx="962">
                  <c:v>-8.8738944413931495</c:v>
                </c:pt>
                <c:pt idx="963">
                  <c:v>-8.8739189567442605</c:v>
                </c:pt>
                <c:pt idx="964">
                  <c:v>-8.8739434717590111</c:v>
                </c:pt>
                <c:pt idx="965">
                  <c:v>-8.8739679864374175</c:v>
                </c:pt>
                <c:pt idx="966">
                  <c:v>-8.873992500779476</c:v>
                </c:pt>
                <c:pt idx="967">
                  <c:v>-8.8740170147851831</c:v>
                </c:pt>
                <c:pt idx="968">
                  <c:v>-8.8740415284545549</c:v>
                </c:pt>
                <c:pt idx="969">
                  <c:v>-8.8740660417875841</c:v>
                </c:pt>
                <c:pt idx="970">
                  <c:v>-8.8740905547842779</c:v>
                </c:pt>
                <c:pt idx="971">
                  <c:v>-8.8741150674446416</c:v>
                </c:pt>
                <c:pt idx="972">
                  <c:v>-8.8741395797686664</c:v>
                </c:pt>
                <c:pt idx="973">
                  <c:v>-8.8741640917563789</c:v>
                </c:pt>
                <c:pt idx="974">
                  <c:v>-8.8741886034077595</c:v>
                </c:pt>
                <c:pt idx="975">
                  <c:v>-8.8742131147228225</c:v>
                </c:pt>
                <c:pt idx="976">
                  <c:v>-8.874237625701566</c:v>
                </c:pt>
                <c:pt idx="977">
                  <c:v>-8.8742621363439902</c:v>
                </c:pt>
                <c:pt idx="978">
                  <c:v>-8.8742866466501162</c:v>
                </c:pt>
                <c:pt idx="979">
                  <c:v>-8.8743111566199229</c:v>
                </c:pt>
                <c:pt idx="980">
                  <c:v>-8.8743356662534296</c:v>
                </c:pt>
                <c:pt idx="981">
                  <c:v>-8.8743601755506329</c:v>
                </c:pt>
                <c:pt idx="982">
                  <c:v>-8.8743846845115399</c:v>
                </c:pt>
                <c:pt idx="983">
                  <c:v>-8.8744091931361488</c:v>
                </c:pt>
                <c:pt idx="984">
                  <c:v>-8.8744337014244614</c:v>
                </c:pt>
                <c:pt idx="985">
                  <c:v>-8.8744582093764919</c:v>
                </c:pt>
                <c:pt idx="986">
                  <c:v>-8.8744827169922331</c:v>
                </c:pt>
                <c:pt idx="987">
                  <c:v>-8.8745072242716887</c:v>
                </c:pt>
                <c:pt idx="988">
                  <c:v>-8.8745317312148693</c:v>
                </c:pt>
                <c:pt idx="989">
                  <c:v>-8.8745562378217766</c:v>
                </c:pt>
                <c:pt idx="990">
                  <c:v>-8.8745807440924054</c:v>
                </c:pt>
                <c:pt idx="991">
                  <c:v>-8.8746052500267574</c:v>
                </c:pt>
                <c:pt idx="992">
                  <c:v>-8.8746297556248486</c:v>
                </c:pt>
                <c:pt idx="993">
                  <c:v>-8.8746542608866736</c:v>
                </c:pt>
                <c:pt idx="994">
                  <c:v>-8.8746787658122344</c:v>
                </c:pt>
                <c:pt idx="995">
                  <c:v>-8.8747032704015361</c:v>
                </c:pt>
                <c:pt idx="996">
                  <c:v>-8.8747277746545858</c:v>
                </c:pt>
                <c:pt idx="997">
                  <c:v>-8.8747522785713819</c:v>
                </c:pt>
                <c:pt idx="998">
                  <c:v>-8.8747767821519297</c:v>
                </c:pt>
                <c:pt idx="999">
                  <c:v>-8.8748012853962308</c:v>
                </c:pt>
                <c:pt idx="1000">
                  <c:v>-8.8748257883042889</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Calculs!$J$4:$J$1004</c:f>
              <c:numCache>
                <c:formatCode>0.00</c:formatCode>
                <c:ptCount val="1001"/>
                <c:pt idx="0">
                  <c:v>131.0988212175593</c:v>
                </c:pt>
                <c:pt idx="1">
                  <c:v>131.48511988067537</c:v>
                </c:pt>
                <c:pt idx="2">
                  <c:v>131.87146658584862</c:v>
                </c:pt>
                <c:pt idx="3">
                  <c:v>132.25810098377201</c:v>
                </c:pt>
                <c:pt idx="4">
                  <c:v>132.64505981568701</c:v>
                </c:pt>
                <c:pt idx="5">
                  <c:v>133.03231854918164</c:v>
                </c:pt>
                <c:pt idx="6">
                  <c:v>133.4198747819346</c:v>
                </c:pt>
                <c:pt idx="7">
                  <c:v>133.8077371751458</c:v>
                </c:pt>
                <c:pt idx="8">
                  <c:v>134.19591438499106</c:v>
                </c:pt>
                <c:pt idx="9">
                  <c:v>134.5844150626713</c:v>
                </c:pt>
                <c:pt idx="10">
                  <c:v>134.97324785446011</c:v>
                </c:pt>
                <c:pt idx="11">
                  <c:v>135.36242140174932</c:v>
                </c:pt>
                <c:pt idx="12">
                  <c:v>135.75194434109287</c:v>
                </c:pt>
                <c:pt idx="13">
                  <c:v>136.14182257102368</c:v>
                </c:pt>
                <c:pt idx="14">
                  <c:v>136.53205808132839</c:v>
                </c:pt>
                <c:pt idx="15">
                  <c:v>136.92265168851628</c:v>
                </c:pt>
                <c:pt idx="16">
                  <c:v>137.31360420880878</c:v>
                </c:pt>
                <c:pt idx="17">
                  <c:v>137.70491645813905</c:v>
                </c:pt>
                <c:pt idx="18">
                  <c:v>138.09658925215149</c:v>
                </c:pt>
                <c:pt idx="19">
                  <c:v>138.48862340620133</c:v>
                </c:pt>
                <c:pt idx="20">
                  <c:v>138.88101973535427</c:v>
                </c:pt>
                <c:pt idx="21">
                  <c:v>139.27377905438593</c:v>
                </c:pt>
                <c:pt idx="22">
                  <c:v>139.66690217778142</c:v>
                </c:pt>
                <c:pt idx="23">
                  <c:v>140.06038991973497</c:v>
                </c:pt>
                <c:pt idx="24">
                  <c:v>140.45424309414935</c:v>
                </c:pt>
                <c:pt idx="25">
                  <c:v>140.84846251463546</c:v>
                </c:pt>
                <c:pt idx="26">
                  <c:v>141.24304899451184</c:v>
                </c:pt>
                <c:pt idx="27">
                  <c:v>141.6380033468042</c:v>
                </c:pt>
                <c:pt idx="28">
                  <c:v>142.03332638424493</c:v>
                </c:pt>
                <c:pt idx="29">
                  <c:v>142.42901863613713</c:v>
                </c:pt>
                <c:pt idx="30">
                  <c:v>142.82507921507616</c:v>
                </c:pt>
                <c:pt idx="31">
                  <c:v>143.2215061009193</c:v>
                </c:pt>
                <c:pt idx="32">
                  <c:v>143.61829727490141</c:v>
                </c:pt>
                <c:pt idx="33">
                  <c:v>144.01545071964071</c:v>
                </c:pt>
                <c:pt idx="34">
                  <c:v>144.41296441914463</c:v>
                </c:pt>
                <c:pt idx="35">
                  <c:v>144.81083635881544</c:v>
                </c:pt>
                <c:pt idx="36">
                  <c:v>145.20906452545574</c:v>
                </c:pt>
                <c:pt idx="37">
                  <c:v>145.60764690727382</c:v>
                </c:pt>
                <c:pt idx="38">
                  <c:v>146.00658149388892</c:v>
                </c:pt>
                <c:pt idx="39">
                  <c:v>146.4058662763363</c:v>
                </c:pt>
                <c:pt idx="40">
                  <c:v>146.80549924707225</c:v>
                </c:pt>
                <c:pt idx="41">
                  <c:v>147.20547839997889</c:v>
                </c:pt>
                <c:pt idx="42">
                  <c:v>147.60580173036891</c:v>
                </c:pt>
                <c:pt idx="43">
                  <c:v>148.00646723499011</c:v>
                </c:pt>
                <c:pt idx="44">
                  <c:v>148.4074729120299</c:v>
                </c:pt>
                <c:pt idx="45">
                  <c:v>148.80881676111957</c:v>
                </c:pt>
                <c:pt idx="46">
                  <c:v>149.21049678333856</c:v>
                </c:pt>
                <c:pt idx="47">
                  <c:v>149.61251098121838</c:v>
                </c:pt>
                <c:pt idx="48">
                  <c:v>150.0148573587467</c:v>
                </c:pt>
                <c:pt idx="49">
                  <c:v>150.4175339213711</c:v>
                </c:pt>
                <c:pt idx="50">
                  <c:v>150.82053867600277</c:v>
                </c:pt>
                <c:pt idx="51">
                  <c:v>151.22386963102005</c:v>
                </c:pt>
                <c:pt idx="52">
                  <c:v>151.62752430168896</c:v>
                </c:pt>
                <c:pt idx="53">
                  <c:v>152.03149921551608</c:v>
                </c:pt>
                <c:pt idx="54">
                  <c:v>152.4357904074763</c:v>
                </c:pt>
                <c:pt idx="55">
                  <c:v>152.84039391531198</c:v>
                </c:pt>
                <c:pt idx="56">
                  <c:v>153.24530577954351</c:v>
                </c:pt>
                <c:pt idx="57">
                  <c:v>153.65052204347964</c:v>
                </c:pt>
                <c:pt idx="58">
                  <c:v>154.05603875322723</c:v>
                </c:pt>
                <c:pt idx="59">
                  <c:v>154.46185195770062</c:v>
                </c:pt>
                <c:pt idx="60">
                  <c:v>154.86795770863063</c:v>
                </c:pt>
                <c:pt idx="61">
                  <c:v>155.27435206057308</c:v>
                </c:pt>
                <c:pt idx="62">
                  <c:v>155.68103107091687</c:v>
                </c:pt>
                <c:pt idx="63">
                  <c:v>156.08799079989174</c:v>
                </c:pt>
                <c:pt idx="64">
                  <c:v>156.49522731057547</c:v>
                </c:pt>
                <c:pt idx="65">
                  <c:v>156.90273666890079</c:v>
                </c:pt>
                <c:pt idx="66">
                  <c:v>157.31051494366179</c:v>
                </c:pt>
                <c:pt idx="67">
                  <c:v>157.71855820652004</c:v>
                </c:pt>
                <c:pt idx="68">
                  <c:v>158.12686253201022</c:v>
                </c:pt>
                <c:pt idx="69">
                  <c:v>158.53542399754522</c:v>
                </c:pt>
                <c:pt idx="70">
                  <c:v>158.9442222235682</c:v>
                </c:pt>
                <c:pt idx="71">
                  <c:v>159.35321332619068</c:v>
                </c:pt>
                <c:pt idx="72">
                  <c:v>159.76234639507368</c:v>
                </c:pt>
                <c:pt idx="73">
                  <c:v>160.17157055957438</c:v>
                </c:pt>
                <c:pt idx="74">
                  <c:v>160.58083499022237</c:v>
                </c:pt>
                <c:pt idx="75">
                  <c:v>160.99008890013198</c:v>
                </c:pt>
                <c:pt idx="76">
                  <c:v>161.39928154635052</c:v>
                </c:pt>
                <c:pt idx="77">
                  <c:v>161.80836223114275</c:v>
                </c:pt>
                <c:pt idx="78">
                  <c:v>162.21728030321185</c:v>
                </c:pt>
                <c:pt idx="79">
                  <c:v>162.62598515885685</c:v>
                </c:pt>
                <c:pt idx="80">
                  <c:v>163.03443731418582</c:v>
                </c:pt>
                <c:pt idx="81">
                  <c:v>163.44261116398417</c:v>
                </c:pt>
                <c:pt idx="82">
                  <c:v>163.85048389651578</c:v>
                </c:pt>
                <c:pt idx="83">
                  <c:v>164.25803272111477</c:v>
                </c:pt>
                <c:pt idx="84">
                  <c:v>164.6652348681958</c:v>
                </c:pt>
                <c:pt idx="85">
                  <c:v>165.07206758925196</c:v>
                </c:pt>
                <c:pt idx="86">
                  <c:v>165.47850746541963</c:v>
                </c:pt>
                <c:pt idx="87">
                  <c:v>165.88452879389732</c:v>
                </c:pt>
                <c:pt idx="88">
                  <c:v>166.2901071426237</c:v>
                </c:pt>
                <c:pt idx="89">
                  <c:v>166.69523241318061</c:v>
                </c:pt>
                <c:pt idx="90">
                  <c:v>167.09990596419252</c:v>
                </c:pt>
                <c:pt idx="91">
                  <c:v>167.504129148667</c:v>
                </c:pt>
                <c:pt idx="92">
                  <c:v>167.90790331402641</c:v>
                </c:pt>
                <c:pt idx="93">
                  <c:v>168.31122980213934</c:v>
                </c:pt>
                <c:pt idx="94">
                  <c:v>168.71410994935192</c:v>
                </c:pt>
                <c:pt idx="95">
                  <c:v>169.11654508651881</c:v>
                </c:pt>
                <c:pt idx="96">
                  <c:v>169.51853653903405</c:v>
                </c:pt>
                <c:pt idx="97">
                  <c:v>169.92008562686163</c:v>
                </c:pt>
                <c:pt idx="98">
                  <c:v>170.32119366456593</c:v>
                </c:pt>
                <c:pt idx="99">
                  <c:v>170.7218619613418</c:v>
                </c:pt>
                <c:pt idx="100">
                  <c:v>171.12209182104462</c:v>
                </c:pt>
                <c:pt idx="101">
                  <c:v>171.52188454221999</c:v>
                </c:pt>
                <c:pt idx="102">
                  <c:v>171.92124141813329</c:v>
                </c:pt>
                <c:pt idx="103">
                  <c:v>172.32016373679903</c:v>
                </c:pt>
                <c:pt idx="104">
                  <c:v>172.71865278101001</c:v>
                </c:pt>
                <c:pt idx="105">
                  <c:v>173.1167098283662</c:v>
                </c:pt>
                <c:pt idx="106">
                  <c:v>173.5143361513035</c:v>
                </c:pt>
                <c:pt idx="107">
                  <c:v>173.91153301712231</c:v>
                </c:pt>
                <c:pt idx="108">
                  <c:v>174.3083016880158</c:v>
                </c:pt>
                <c:pt idx="109">
                  <c:v>174.70464342109813</c:v>
                </c:pt>
                <c:pt idx="110">
                  <c:v>175.10055946843232</c:v>
                </c:pt>
                <c:pt idx="111">
                  <c:v>175.4960510770581</c:v>
                </c:pt>
                <c:pt idx="112">
                  <c:v>175.89111948901939</c:v>
                </c:pt>
                <c:pt idx="113">
                  <c:v>176.2857659413917</c:v>
                </c:pt>
                <c:pt idx="114">
                  <c:v>176.67999166630935</c:v>
                </c:pt>
                <c:pt idx="115">
                  <c:v>177.07379789099247</c:v>
                </c:pt>
                <c:pt idx="116">
                  <c:v>177.46718583777377</c:v>
                </c:pt>
                <c:pt idx="117">
                  <c:v>177.86015672412526</c:v>
                </c:pt>
                <c:pt idx="118">
                  <c:v>178.25271176268461</c:v>
                </c:pt>
                <c:pt idx="119">
                  <c:v>178.64485216128153</c:v>
                </c:pt>
                <c:pt idx="120">
                  <c:v>179.03657912296376</c:v>
                </c:pt>
                <c:pt idx="121">
                  <c:v>179.42789384602307</c:v>
                </c:pt>
                <c:pt idx="122">
                  <c:v>179.81879752402097</c:v>
                </c:pt>
                <c:pt idx="123">
                  <c:v>180.20929134581428</c:v>
                </c:pt>
                <c:pt idx="124">
                  <c:v>180.59937649558054</c:v>
                </c:pt>
                <c:pt idx="125">
                  <c:v>180.98905415284324</c:v>
                </c:pt>
                <c:pt idx="126">
                  <c:v>181.37832549249686</c:v>
                </c:pt>
                <c:pt idx="127">
                  <c:v>181.76719168483177</c:v>
                </c:pt>
                <c:pt idx="128">
                  <c:v>182.15565389555894</c:v>
                </c:pt>
                <c:pt idx="129">
                  <c:v>182.54371328583449</c:v>
                </c:pt>
                <c:pt idx="130">
                  <c:v>182.9313710122841</c:v>
                </c:pt>
                <c:pt idx="131">
                  <c:v>183.31862822702726</c:v>
                </c:pt>
                <c:pt idx="132">
                  <c:v>183.70548607770129</c:v>
                </c:pt>
                <c:pt idx="133">
                  <c:v>184.09194570748522</c:v>
                </c:pt>
                <c:pt idx="134">
                  <c:v>184.47800825512363</c:v>
                </c:pt>
                <c:pt idx="135">
                  <c:v>184.86367485495015</c:v>
                </c:pt>
                <c:pt idx="136">
                  <c:v>185.24894663691094</c:v>
                </c:pt>
                <c:pt idx="137">
                  <c:v>185.63382472658799</c:v>
                </c:pt>
                <c:pt idx="138">
                  <c:v>186.0183102452221</c:v>
                </c:pt>
                <c:pt idx="139">
                  <c:v>186.40240430973603</c:v>
                </c:pt>
                <c:pt idx="140">
                  <c:v>186.78610803275723</c:v>
                </c:pt>
                <c:pt idx="141">
                  <c:v>187.1694225226405</c:v>
                </c:pt>
                <c:pt idx="142">
                  <c:v>187.55234888349051</c:v>
                </c:pt>
                <c:pt idx="143">
                  <c:v>187.93488821518417</c:v>
                </c:pt>
                <c:pt idx="144">
                  <c:v>188.31704161339292</c:v>
                </c:pt>
                <c:pt idx="145">
                  <c:v>188.69881016960468</c:v>
                </c:pt>
                <c:pt idx="146">
                  <c:v>189.08019497114589</c:v>
                </c:pt>
                <c:pt idx="147">
                  <c:v>189.4611971012032</c:v>
                </c:pt>
                <c:pt idx="148">
                  <c:v>189.84181763884521</c:v>
                </c:pt>
                <c:pt idx="149">
                  <c:v>190.22205765904391</c:v>
                </c:pt>
                <c:pt idx="150">
                  <c:v>190.60191823269611</c:v>
                </c:pt>
                <c:pt idx="151">
                  <c:v>190.98140042664454</c:v>
                </c:pt>
                <c:pt idx="152">
                  <c:v>191.36050530369909</c:v>
                </c:pt>
                <c:pt idx="153">
                  <c:v>191.73923392265763</c:v>
                </c:pt>
                <c:pt idx="154">
                  <c:v>192.11758733832693</c:v>
                </c:pt>
                <c:pt idx="155">
                  <c:v>192.49556660154326</c:v>
                </c:pt>
                <c:pt idx="156">
                  <c:v>192.87317275919293</c:v>
                </c:pt>
                <c:pt idx="157">
                  <c:v>193.25040685423278</c:v>
                </c:pt>
                <c:pt idx="158">
                  <c:v>193.62726992571038</c:v>
                </c:pt>
                <c:pt idx="159">
                  <c:v>194.0037630087842</c:v>
                </c:pt>
                <c:pt idx="160">
                  <c:v>194.37988713474371</c:v>
                </c:pt>
                <c:pt idx="161">
                  <c:v>194.75564333102915</c:v>
                </c:pt>
                <c:pt idx="162">
                  <c:v>195.13103262125134</c:v>
                </c:pt>
                <c:pt idx="163">
                  <c:v>195.50605602521134</c:v>
                </c:pt>
                <c:pt idx="164">
                  <c:v>195.88071455891998</c:v>
                </c:pt>
                <c:pt idx="165">
                  <c:v>196.25500923461712</c:v>
                </c:pt>
                <c:pt idx="166">
                  <c:v>196.62894106079111</c:v>
                </c:pt>
                <c:pt idx="167">
                  <c:v>197.00251104219774</c:v>
                </c:pt>
                <c:pt idx="168">
                  <c:v>197.37572017987941</c:v>
                </c:pt>
                <c:pt idx="169">
                  <c:v>197.74856947118391</c:v>
                </c:pt>
                <c:pt idx="170">
                  <c:v>198.12105990978324</c:v>
                </c:pt>
                <c:pt idx="171">
                  <c:v>198.49319248569233</c:v>
                </c:pt>
                <c:pt idx="172">
                  <c:v>198.86496818528747</c:v>
                </c:pt>
                <c:pt idx="173">
                  <c:v>199.23638799132479</c:v>
                </c:pt>
                <c:pt idx="174">
                  <c:v>199.60745288295857</c:v>
                </c:pt>
                <c:pt idx="175">
                  <c:v>199.97816383575943</c:v>
                </c:pt>
                <c:pt idx="176">
                  <c:v>200.34852182173239</c:v>
                </c:pt>
                <c:pt idx="177">
                  <c:v>200.71852780933483</c:v>
                </c:pt>
                <c:pt idx="178">
                  <c:v>201.08818276349439</c:v>
                </c:pt>
                <c:pt idx="179">
                  <c:v>201.45748764562657</c:v>
                </c:pt>
                <c:pt idx="180">
                  <c:v>201.82644341365256</c:v>
                </c:pt>
                <c:pt idx="181">
                  <c:v>202.19505102201657</c:v>
                </c:pt>
                <c:pt idx="182">
                  <c:v>202.56331142170336</c:v>
                </c:pt>
                <c:pt idx="183">
                  <c:v>202.93122556025546</c:v>
                </c:pt>
                <c:pt idx="184">
                  <c:v>203.29879438179034</c:v>
                </c:pt>
                <c:pt idx="185">
                  <c:v>203.66601882701764</c:v>
                </c:pt>
                <c:pt idx="186">
                  <c:v>204.03289983325598</c:v>
                </c:pt>
                <c:pt idx="187">
                  <c:v>204.39943833444991</c:v>
                </c:pt>
                <c:pt idx="188">
                  <c:v>204.76563526118662</c:v>
                </c:pt>
                <c:pt idx="189">
                  <c:v>205.13149154071272</c:v>
                </c:pt>
                <c:pt idx="190">
                  <c:v>205.49700809695062</c:v>
                </c:pt>
                <c:pt idx="191">
                  <c:v>205.86218585051517</c:v>
                </c:pt>
                <c:pt idx="192">
                  <c:v>206.22702571872992</c:v>
                </c:pt>
                <c:pt idx="193">
                  <c:v>206.59152861564331</c:v>
                </c:pt>
                <c:pt idx="194">
                  <c:v>206.95569545204495</c:v>
                </c:pt>
                <c:pt idx="195">
                  <c:v>207.31952713548162</c:v>
                </c:pt>
                <c:pt idx="196">
                  <c:v>207.6830245702732</c:v>
                </c:pt>
                <c:pt idx="197">
                  <c:v>208.04618865752857</c:v>
                </c:pt>
                <c:pt idx="198">
                  <c:v>208.40902029516135</c:v>
                </c:pt>
                <c:pt idx="199">
                  <c:v>208.77152037790555</c:v>
                </c:pt>
                <c:pt idx="200">
                  <c:v>209.13368979733113</c:v>
                </c:pt>
                <c:pt idx="201">
                  <c:v>212.73726632638957</c:v>
                </c:pt>
                <c:pt idx="202">
                  <c:v>216.30834868599217</c:v>
                </c:pt>
                <c:pt idx="203">
                  <c:v>219.8477996149762</c:v>
                </c:pt>
                <c:pt idx="204">
                  <c:v>223.35645214279705</c:v>
                </c:pt>
                <c:pt idx="205">
                  <c:v>226.83511099453841</c:v>
                </c:pt>
                <c:pt idx="206">
                  <c:v>230.28455391375371</c:v>
                </c:pt>
                <c:pt idx="207">
                  <c:v>233.70553290885073</c:v>
                </c:pt>
                <c:pt idx="208">
                  <c:v>237.09877542826993</c:v>
                </c:pt>
                <c:pt idx="209">
                  <c:v>240.46498546928834</c:v>
                </c:pt>
                <c:pt idx="210">
                  <c:v>243.80484462489864</c:v>
                </c:pt>
                <c:pt idx="211">
                  <c:v>247.11901307286658</c:v>
                </c:pt>
                <c:pt idx="212">
                  <c:v>250.4081305107521</c:v>
                </c:pt>
                <c:pt idx="213">
                  <c:v>253.67281704039098</c:v>
                </c:pt>
                <c:pt idx="214">
                  <c:v>256.91367400506874</c:v>
                </c:pt>
                <c:pt idx="215">
                  <c:v>260.13128478237707</c:v>
                </c:pt>
                <c:pt idx="216">
                  <c:v>263.32621553552127</c:v>
                </c:pt>
                <c:pt idx="217">
                  <c:v>266.49901592564379</c:v>
                </c:pt>
                <c:pt idx="218">
                  <c:v>269.65021978754248</c:v>
                </c:pt>
                <c:pt idx="219">
                  <c:v>272.780345770991</c:v>
                </c:pt>
                <c:pt idx="220">
                  <c:v>275.88989794971064</c:v>
                </c:pt>
                <c:pt idx="221">
                  <c:v>278.97936639989797</c:v>
                </c:pt>
                <c:pt idx="222">
                  <c:v>282.04922775007918</c:v>
                </c:pt>
                <c:pt idx="223">
                  <c:v>285.09994570393729</c:v>
                </c:pt>
                <c:pt idx="224">
                  <c:v>288.131971537646</c:v>
                </c:pt>
                <c:pt idx="225">
                  <c:v>291.14574457313677</c:v>
                </c:pt>
                <c:pt idx="226">
                  <c:v>294.14169262862964</c:v>
                </c:pt>
                <c:pt idx="227">
                  <c:v>297.12023244766618</c:v>
                </c:pt>
                <c:pt idx="228">
                  <c:v>300.08177010780031</c:v>
                </c:pt>
                <c:pt idx="229">
                  <c:v>303.02670141002397</c:v>
                </c:pt>
                <c:pt idx="230">
                  <c:v>305.95541224993184</c:v>
                </c:pt>
                <c:pt idx="231">
                  <c:v>308.8682789715628</c:v>
                </c:pt>
                <c:pt idx="232">
                  <c:v>311.76566870479087</c:v>
                </c:pt>
                <c:pt idx="233">
                  <c:v>314.64793968708159</c:v>
                </c:pt>
                <c:pt idx="234">
                  <c:v>317.51544157037245</c:v>
                </c:pt>
                <c:pt idx="235">
                  <c:v>320.36851571378639</c:v>
                </c:pt>
                <c:pt idx="236">
                  <c:v>323.20749546283685</c:v>
                </c:pt>
                <c:pt idx="237">
                  <c:v>326.0327064157388</c:v>
                </c:pt>
                <c:pt idx="238">
                  <c:v>328.84446667739593</c:v>
                </c:pt>
                <c:pt idx="239">
                  <c:v>331.64308710159395</c:v>
                </c:pt>
                <c:pt idx="240">
                  <c:v>334.4288715218911</c:v>
                </c:pt>
                <c:pt idx="241">
                  <c:v>337.20211697166059</c:v>
                </c:pt>
                <c:pt idx="242">
                  <c:v>339.96311389370425</c:v>
                </c:pt>
                <c:pt idx="243">
                  <c:v>342.71214633982333</c:v>
                </c:pt>
                <c:pt idx="244">
                  <c:v>345.44949216070063</c:v>
                </c:pt>
                <c:pt idx="245">
                  <c:v>348.17542318641642</c:v>
                </c:pt>
                <c:pt idx="246">
                  <c:v>350.89020539789141</c:v>
                </c:pt>
                <c:pt idx="247">
                  <c:v>353.59409908952097</c:v>
                </c:pt>
                <c:pt idx="248">
                  <c:v>356.28735902323587</c:v>
                </c:pt>
                <c:pt idx="249">
                  <c:v>358.97023457419749</c:v>
                </c:pt>
                <c:pt idx="250">
                  <c:v>361.64296986830874</c:v>
                </c:pt>
                <c:pt idx="251">
                  <c:v>364.30580391169423</c:v>
                </c:pt>
                <c:pt idx="252">
                  <c:v>366.95897071227682</c:v>
                </c:pt>
                <c:pt idx="253">
                  <c:v>369.60269939355203</c:v>
                </c:pt>
                <c:pt idx="254">
                  <c:v>372.23721430063398</c:v>
                </c:pt>
                <c:pt idx="255">
                  <c:v>374.86273509862218</c:v>
                </c:pt>
                <c:pt idx="256">
                  <c:v>377.4794768633098</c:v>
                </c:pt>
                <c:pt idx="257">
                  <c:v>380.0876501642295</c:v>
                </c:pt>
                <c:pt idx="258">
                  <c:v>382.68746114000561</c:v>
                </c:pt>
                <c:pt idx="259">
                  <c:v>385.27911156595462</c:v>
                </c:pt>
                <c:pt idx="260">
                  <c:v>387.86279891385061</c:v>
                </c:pt>
                <c:pt idx="261">
                  <c:v>390.43871640374471</c:v>
                </c:pt>
                <c:pt idx="262">
                  <c:v>393.00705304770287</c:v>
                </c:pt>
                <c:pt idx="263">
                  <c:v>395.56799368530085</c:v>
                </c:pt>
                <c:pt idx="264">
                  <c:v>398.12171901069127</c:v>
                </c:pt>
                <c:pt idx="265">
                  <c:v>400.66840559103593</c:v>
                </c:pt>
                <c:pt idx="266">
                  <c:v>403.20822587607609</c:v>
                </c:pt>
                <c:pt idx="267">
                  <c:v>405.74134819859694</c:v>
                </c:pt>
                <c:pt idx="268">
                  <c:v>408.26793676553052</c:v>
                </c:pt>
                <c:pt idx="269">
                  <c:v>410.7881516394342</c:v>
                </c:pt>
                <c:pt idx="270">
                  <c:v>413.30214871008184</c:v>
                </c:pt>
                <c:pt idx="271">
                  <c:v>415.81007965591556</c:v>
                </c:pt>
                <c:pt idx="272">
                  <c:v>418.31209189512464</c:v>
                </c:pt>
                <c:pt idx="273">
                  <c:v>420.80832852615436</c:v>
                </c:pt>
                <c:pt idx="274">
                  <c:v>423.29892825749715</c:v>
                </c:pt>
                <c:pt idx="275">
                  <c:v>425.78402532669026</c:v>
                </c:pt>
                <c:pt idx="276">
                  <c:v>428.26374940853583</c:v>
                </c:pt>
                <c:pt idx="277">
                  <c:v>430.73822551268177</c:v>
                </c:pt>
                <c:pt idx="278">
                  <c:v>433.20757387084848</c:v>
                </c:pt>
                <c:pt idx="279">
                  <c:v>435.67190981416991</c:v>
                </c:pt>
                <c:pt idx="280">
                  <c:v>438.13134364133299</c:v>
                </c:pt>
                <c:pt idx="281">
                  <c:v>440.58598047844998</c:v>
                </c:pt>
                <c:pt idx="282">
                  <c:v>443.0359201318829</c:v>
                </c:pt>
                <c:pt idx="283">
                  <c:v>445.48125693555505</c:v>
                </c:pt>
                <c:pt idx="284">
                  <c:v>447.92207959462155</c:v>
                </c:pt>
                <c:pt idx="285">
                  <c:v>450.35847102772431</c:v>
                </c:pt>
                <c:pt idx="286">
                  <c:v>452.79050821040602</c:v>
                </c:pt>
                <c:pt idx="287">
                  <c:v>455.21826202259018</c:v>
                </c:pt>
                <c:pt idx="288">
                  <c:v>457.64179710332485</c:v>
                </c:pt>
                <c:pt idx="289">
                  <c:v>460.06117171621202</c:v>
                </c:pt>
                <c:pt idx="290">
                  <c:v>462.47643762908001</c:v>
                </c:pt>
                <c:pt idx="291">
                  <c:v>464.88764001147553</c:v>
                </c:pt>
                <c:pt idx="292">
                  <c:v>467.29481735343774</c:v>
                </c:pt>
                <c:pt idx="293">
                  <c:v>469.6980014087552</c:v>
                </c:pt>
                <c:pt idx="294">
                  <c:v>472.09721716549581</c:v>
                </c:pt>
                <c:pt idx="295">
                  <c:v>474.49248284604641</c:v>
                </c:pt>
                <c:pt idx="296">
                  <c:v>476.88380993822659</c:v>
                </c:pt>
                <c:pt idx="297">
                  <c:v>479.27120325827838</c:v>
                </c:pt>
                <c:pt idx="298">
                  <c:v>481.65466104572499</c:v>
                </c:pt>
                <c:pt idx="299">
                  <c:v>484.03417508927993</c:v>
                </c:pt>
                <c:pt idx="300">
                  <c:v>486.40973088222063</c:v>
                </c:pt>
                <c:pt idx="301">
                  <c:v>488.78130780496031</c:v>
                </c:pt>
                <c:pt idx="302">
                  <c:v>491.14887933199014</c:v>
                </c:pt>
                <c:pt idx="303">
                  <c:v>493.51241325994528</c:v>
                </c:pt>
                <c:pt idx="304">
                  <c:v>495.87187195328221</c:v>
                </c:pt>
                <c:pt idx="305">
                  <c:v>498.22721260393848</c:v>
                </c:pt>
                <c:pt idx="306">
                  <c:v>500.57838750137057</c:v>
                </c:pt>
                <c:pt idx="307">
                  <c:v>502.9253443095061</c:v>
                </c:pt>
                <c:pt idx="308">
                  <c:v>505.26802634738573</c:v>
                </c:pt>
                <c:pt idx="309">
                  <c:v>507.60637287057466</c:v>
                </c:pt>
                <c:pt idx="310">
                  <c:v>509.94031935077294</c:v>
                </c:pt>
                <c:pt idx="311">
                  <c:v>512.26979775142411</c:v>
                </c:pt>
                <c:pt idx="312">
                  <c:v>514.59473679749101</c:v>
                </c:pt>
                <c:pt idx="313">
                  <c:v>516.91506223792544</c:v>
                </c:pt>
                <c:pt idx="314">
                  <c:v>519.23069709968809</c:v>
                </c:pt>
                <c:pt idx="315">
                  <c:v>521.54156193247616</c:v>
                </c:pt>
                <c:pt idx="316">
                  <c:v>523.84757504357844</c:v>
                </c:pt>
                <c:pt idx="317">
                  <c:v>526.14865272250495</c:v>
                </c:pt>
                <c:pt idx="318">
                  <c:v>528.44470945522653</c:v>
                </c:pt>
                <c:pt idx="319">
                  <c:v>530.73565812801951</c:v>
                </c:pt>
                <c:pt idx="320">
                  <c:v>533.02141022103081</c:v>
                </c:pt>
                <c:pt idx="321">
                  <c:v>535.30187599178123</c:v>
                </c:pt>
                <c:pt idx="322">
                  <c:v>537.57696464889511</c:v>
                </c:pt>
                <c:pt idx="323">
                  <c:v>539.84658451639882</c:v>
                </c:pt>
                <c:pt idx="324">
                  <c:v>542.11064318896831</c:v>
                </c:pt>
                <c:pt idx="325">
                  <c:v>544.36904767852673</c:v>
                </c:pt>
                <c:pt idx="326">
                  <c:v>546.62170455260548</c:v>
                </c:pt>
                <c:pt idx="327">
                  <c:v>548.86852006488436</c:v>
                </c:pt>
                <c:pt idx="328">
                  <c:v>551.10940027832328</c:v>
                </c:pt>
                <c:pt idx="329">
                  <c:v>553.34425118128638</c:v>
                </c:pt>
                <c:pt idx="330">
                  <c:v>555.57297879704856</c:v>
                </c:pt>
                <c:pt idx="331">
                  <c:v>557.79548928705719</c:v>
                </c:pt>
                <c:pt idx="332">
                  <c:v>560.01168904830445</c:v>
                </c:pt>
                <c:pt idx="333">
                  <c:v>562.22148480514807</c:v>
                </c:pt>
                <c:pt idx="334">
                  <c:v>564.42478369589776</c:v>
                </c:pt>
                <c:pt idx="335">
                  <c:v>566.62149335446679</c:v>
                </c:pt>
                <c:pt idx="336">
                  <c:v>568.81152198736891</c:v>
                </c:pt>
                <c:pt idx="337">
                  <c:v>570.99477844632304</c:v>
                </c:pt>
                <c:pt idx="338">
                  <c:v>573.17117229671021</c:v>
                </c:pt>
                <c:pt idx="339">
                  <c:v>575.34061388211069</c:v>
                </c:pt>
                <c:pt idx="340">
                  <c:v>577.50301438513407</c:v>
                </c:pt>
                <c:pt idx="341">
                  <c:v>579.65828588473971</c:v>
                </c:pt>
                <c:pt idx="342">
                  <c:v>581.80634141023108</c:v>
                </c:pt>
                <c:pt idx="343">
                  <c:v>583.94709499209546</c:v>
                </c:pt>
                <c:pt idx="344">
                  <c:v>586.08046170984653</c:v>
                </c:pt>
                <c:pt idx="345">
                  <c:v>588.2063577370194</c:v>
                </c:pt>
                <c:pt idx="346">
                  <c:v>590.32470038345366</c:v>
                </c:pt>
                <c:pt idx="347">
                  <c:v>592.43540813499351</c:v>
                </c:pt>
                <c:pt idx="348">
                  <c:v>594.53840069072385</c:v>
                </c:pt>
                <c:pt idx="349">
                  <c:v>596.6335989978536</c:v>
                </c:pt>
                <c:pt idx="350">
                  <c:v>598.72092528434973</c:v>
                </c:pt>
                <c:pt idx="351">
                  <c:v>600.80030308941934</c:v>
                </c:pt>
                <c:pt idx="352">
                  <c:v>602.87165729193043</c:v>
                </c:pt>
                <c:pt idx="353">
                  <c:v>604.93491413685661</c:v>
                </c:pt>
                <c:pt idx="354">
                  <c:v>606.99000125982559</c:v>
                </c:pt>
                <c:pt idx="355">
                  <c:v>609.0368477098466</c:v>
                </c:pt>
                <c:pt idx="356">
                  <c:v>611.07538397028736</c:v>
                </c:pt>
                <c:pt idx="357">
                  <c:v>613.10554197816816</c:v>
                </c:pt>
                <c:pt idx="358">
                  <c:v>615.12725514183512</c:v>
                </c:pt>
                <c:pt idx="359">
                  <c:v>617.14045835707293</c:v>
                </c:pt>
                <c:pt idx="360">
                  <c:v>619.14508802171451</c:v>
                </c:pt>
                <c:pt idx="361">
                  <c:v>621.14108204880063</c:v>
                </c:pt>
                <c:pt idx="362">
                  <c:v>623.12837987834087</c:v>
                </c:pt>
                <c:pt idx="363">
                  <c:v>625.10692248772614</c:v>
                </c:pt>
                <c:pt idx="364">
                  <c:v>627.07665240083827</c:v>
                </c:pt>
                <c:pt idx="365">
                  <c:v>629.03751369590259</c:v>
                </c:pt>
                <c:pt idx="366">
                  <c:v>630.98945201212655</c:v>
                </c:pt>
                <c:pt idx="367">
                  <c:v>632.93241455516488</c:v>
                </c:pt>
                <c:pt idx="368">
                  <c:v>634.86635010145289</c:v>
                </c:pt>
                <c:pt idx="369">
                  <c:v>636.79120900144517</c:v>
                </c:pt>
                <c:pt idx="370">
                  <c:v>638.70694318179699</c:v>
                </c:pt>
                <c:pt idx="371">
                  <c:v>640.61350614652542</c:v>
                </c:pt>
                <c:pt idx="372">
                  <c:v>642.51085297718396</c:v>
                </c:pt>
                <c:pt idx="373">
                  <c:v>644.39894033208486</c:v>
                </c:pt>
                <c:pt idx="374">
                  <c:v>646.27772644460265</c:v>
                </c:pt>
                <c:pt idx="375">
                  <c:v>648.14717112058986</c:v>
                </c:pt>
                <c:pt idx="376">
                  <c:v>650.00723573493678</c:v>
                </c:pt>
                <c:pt idx="377">
                  <c:v>651.85788322730559</c:v>
                </c:pt>
                <c:pt idx="378">
                  <c:v>653.69907809706785</c:v>
                </c:pt>
                <c:pt idx="379">
                  <c:v>655.53078639747525</c:v>
                </c:pt>
                <c:pt idx="380">
                  <c:v>657.35297572909099</c:v>
                </c:pt>
                <c:pt idx="381">
                  <c:v>659.16561523250948</c:v>
                </c:pt>
                <c:pt idx="382">
                  <c:v>660.96867558039196</c:v>
                </c:pt>
                <c:pt idx="383">
                  <c:v>662.76212896884374</c:v>
                </c:pt>
                <c:pt idx="384">
                  <c:v>664.54594910815968</c:v>
                </c:pt>
                <c:pt idx="385">
                  <c:v>666.32011121296205</c:v>
                </c:pt>
                <c:pt idx="386">
                  <c:v>668.08459199175672</c:v>
                </c:pt>
                <c:pt idx="387">
                  <c:v>669.83936963593169</c:v>
                </c:pt>
                <c:pt idx="388">
                  <c:v>671.58442380822112</c:v>
                </c:pt>
                <c:pt idx="389">
                  <c:v>673.31973563065912</c:v>
                </c:pt>
                <c:pt idx="390">
                  <c:v>675.04528767204567</c:v>
                </c:pt>
                <c:pt idx="391">
                  <c:v>676.76106393494672</c:v>
                </c:pt>
                <c:pt idx="392">
                  <c:v>678.46704984225153</c:v>
                </c:pt>
                <c:pt idx="393">
                  <c:v>680.16323222330755</c:v>
                </c:pt>
                <c:pt idx="394">
                  <c:v>681.84959929965487</c:v>
                </c:pt>
                <c:pt idx="395">
                  <c:v>683.5261406703803</c:v>
                </c:pt>
                <c:pt idx="396">
                  <c:v>685.19284729711137</c:v>
                </c:pt>
                <c:pt idx="397">
                  <c:v>686.84971148867078</c:v>
                </c:pt>
                <c:pt idx="398">
                  <c:v>688.49672688540988</c:v>
                </c:pt>
                <c:pt idx="399">
                  <c:v>690.13388844324015</c:v>
                </c:pt>
                <c:pt idx="400">
                  <c:v>691.7611924173824</c:v>
                </c:pt>
                <c:pt idx="401">
                  <c:v>693.37863634585005</c:v>
                </c:pt>
                <c:pt idx="402">
                  <c:v>694.98621903268622</c:v>
                </c:pt>
                <c:pt idx="403">
                  <c:v>696.58394053097049</c:v>
                </c:pt>
                <c:pt idx="404">
                  <c:v>698.171802125613</c:v>
                </c:pt>
                <c:pt idx="405">
                  <c:v>699.74980631595258</c:v>
                </c:pt>
                <c:pt idx="406">
                  <c:v>701.31795679817469</c:v>
                </c:pt>
                <c:pt idx="407">
                  <c:v>702.87625844756496</c:v>
                </c:pt>
                <c:pt idx="408">
                  <c:v>704.42471730061447</c:v>
                </c:pt>
                <c:pt idx="409">
                  <c:v>705.9633405369907</c:v>
                </c:pt>
                <c:pt idx="410">
                  <c:v>707.49213646138958</c:v>
                </c:pt>
                <c:pt idx="411">
                  <c:v>709.01111448528252</c:v>
                </c:pt>
                <c:pt idx="412">
                  <c:v>710.52028510857235</c:v>
                </c:pt>
                <c:pt idx="413">
                  <c:v>712.01965990117208</c:v>
                </c:pt>
                <c:pt idx="414">
                  <c:v>713.50925148451824</c:v>
                </c:pt>
                <c:pt idx="415">
                  <c:v>714.98907351303353</c:v>
                </c:pt>
                <c:pt idx="416">
                  <c:v>716.45914065554939</c:v>
                </c:pt>
                <c:pt idx="417">
                  <c:v>717.91946857670121</c:v>
                </c:pt>
                <c:pt idx="418">
                  <c:v>719.37007391830821</c:v>
                </c:pt>
                <c:pt idx="419">
                  <c:v>720.81097428074816</c:v>
                </c:pt>
                <c:pt idx="420">
                  <c:v>722.24218820433873</c:v>
                </c:pt>
                <c:pt idx="421">
                  <c:v>723.66373515073587</c:v>
                </c:pt>
                <c:pt idx="422">
                  <c:v>725.07563548435917</c:v>
                </c:pt>
                <c:pt idx="423">
                  <c:v>726.47791045385395</c:v>
                </c:pt>
                <c:pt idx="424">
                  <c:v>727.87058217359993</c:v>
                </c:pt>
                <c:pt idx="425">
                  <c:v>729.25367360527582</c:v>
                </c:pt>
                <c:pt idx="426">
                  <c:v>730.62720853948758</c:v>
                </c:pt>
                <c:pt idx="427">
                  <c:v>731.99121157747027</c:v>
                </c:pt>
                <c:pt idx="428">
                  <c:v>733.34570811287051</c:v>
                </c:pt>
                <c:pt idx="429">
                  <c:v>734.69072431361803</c:v>
                </c:pt>
                <c:pt idx="430">
                  <c:v>736.02628710389376</c:v>
                </c:pt>
                <c:pt idx="431">
                  <c:v>737.35242414620132</c:v>
                </c:pt>
                <c:pt idx="432">
                  <c:v>738.66916382354896</c:v>
                </c:pt>
                <c:pt idx="433">
                  <c:v>739.97653522174915</c:v>
                </c:pt>
                <c:pt idx="434">
                  <c:v>741.27456811184106</c:v>
                </c:pt>
                <c:pt idx="435">
                  <c:v>742.56329293264287</c:v>
                </c:pt>
                <c:pt idx="436">
                  <c:v>743.842740773439</c:v>
                </c:pt>
                <c:pt idx="437">
                  <c:v>745.11294335680839</c:v>
                </c:pt>
                <c:pt idx="438">
                  <c:v>746.37393302159808</c:v>
                </c:pt>
                <c:pt idx="439">
                  <c:v>747.62574270604784</c:v>
                </c:pt>
                <c:pt idx="440">
                  <c:v>748.86840593107036</c:v>
                </c:pt>
                <c:pt idx="441">
                  <c:v>750.10195678369053</c:v>
                </c:pt>
                <c:pt idx="442">
                  <c:v>751.32642990064903</c:v>
                </c:pt>
                <c:pt idx="443">
                  <c:v>752.54186045217398</c:v>
                </c:pt>
                <c:pt idx="444">
                  <c:v>753.74828412592319</c:v>
                </c:pt>
                <c:pt idx="445">
                  <c:v>754.94573711110195</c:v>
                </c:pt>
                <c:pt idx="446">
                  <c:v>756.13425608275827</c:v>
                </c:pt>
                <c:pt idx="447">
                  <c:v>757.31387818625944</c:v>
                </c:pt>
                <c:pt idx="448">
                  <c:v>758.48464102195203</c:v>
                </c:pt>
                <c:pt idx="449">
                  <c:v>759.6465826300082</c:v>
                </c:pt>
                <c:pt idx="450">
                  <c:v>760.79974147546034</c:v>
                </c:pt>
                <c:pt idx="451">
                  <c:v>761.94415643342654</c:v>
                </c:pt>
                <c:pt idx="452">
                  <c:v>763.07986677452857</c:v>
                </c:pt>
                <c:pt idx="453">
                  <c:v>764.20691215050385</c:v>
                </c:pt>
                <c:pt idx="454">
                  <c:v>765.32533258001388</c:v>
                </c:pt>
                <c:pt idx="455">
                  <c:v>766.43516843464886</c:v>
                </c:pt>
                <c:pt idx="456">
                  <c:v>767.53646042513185</c:v>
                </c:pt>
                <c:pt idx="457">
                  <c:v>768.62924958772146</c:v>
                </c:pt>
                <c:pt idx="458">
                  <c:v>769.71357727081534</c:v>
                </c:pt>
                <c:pt idx="459">
                  <c:v>770.78948512175407</c:v>
                </c:pt>
                <c:pt idx="460">
                  <c:v>771.85701507382748</c:v>
                </c:pt>
                <c:pt idx="461">
                  <c:v>772.91620933348213</c:v>
                </c:pt>
                <c:pt idx="462">
                  <c:v>773.96711036773149</c:v>
                </c:pt>
                <c:pt idx="463">
                  <c:v>775.00976089176822</c:v>
                </c:pt>
                <c:pt idx="464">
                  <c:v>776.04420385677906</c:v>
                </c:pt>
                <c:pt idx="465">
                  <c:v>777.07048243796169</c:v>
                </c:pt>
                <c:pt idx="466">
                  <c:v>778.08864002274413</c:v>
                </c:pt>
                <c:pt idx="467">
                  <c:v>779.09872019920499</c:v>
                </c:pt>
                <c:pt idx="468">
                  <c:v>780.10076674469576</c:v>
                </c:pt>
                <c:pt idx="469">
                  <c:v>781.09482361466314</c:v>
                </c:pt>
                <c:pt idx="470">
                  <c:v>782.08093493167132</c:v>
                </c:pt>
                <c:pt idx="471">
                  <c:v>783.05914497462379</c:v>
                </c:pt>
                <c:pt idx="472">
                  <c:v>784.02949816818295</c:v>
                </c:pt>
                <c:pt idx="473">
                  <c:v>784.99203907238768</c:v>
                </c:pt>
                <c:pt idx="474">
                  <c:v>785.94681237246641</c:v>
                </c:pt>
                <c:pt idx="475">
                  <c:v>786.89386286884576</c:v>
                </c:pt>
                <c:pt idx="476">
                  <c:v>787.83323546735323</c:v>
                </c:pt>
                <c:pt idx="477">
                  <c:v>788.76497516961206</c:v>
                </c:pt>
                <c:pt idx="478">
                  <c:v>789.68912706362801</c:v>
                </c:pt>
                <c:pt idx="479">
                  <c:v>790.60573631456543</c:v>
                </c:pt>
                <c:pt idx="480">
                  <c:v>791.51484815571234</c:v>
                </c:pt>
                <c:pt idx="481">
                  <c:v>792.41650787963169</c:v>
                </c:pt>
                <c:pt idx="482">
                  <c:v>793.31076082949846</c:v>
                </c:pt>
                <c:pt idx="483">
                  <c:v>794.19765239062019</c:v>
                </c:pt>
                <c:pt idx="484">
                  <c:v>795.07722798213945</c:v>
                </c:pt>
                <c:pt idx="485">
                  <c:v>795.94953304891624</c:v>
                </c:pt>
                <c:pt idx="486">
                  <c:v>796.81461305358926</c:v>
                </c:pt>
                <c:pt idx="487">
                  <c:v>797.67251346881358</c:v>
                </c:pt>
                <c:pt idx="488">
                  <c:v>798.52327976967274</c:v>
                </c:pt>
                <c:pt idx="489">
                  <c:v>798.52327976967274</c:v>
                </c:pt>
                <c:pt idx="490">
                  <c:v>798.52327976967274</c:v>
                </c:pt>
                <c:pt idx="491">
                  <c:v>798.52327976967274</c:v>
                </c:pt>
                <c:pt idx="492">
                  <c:v>798.52327976967274</c:v>
                </c:pt>
                <c:pt idx="493">
                  <c:v>798.52327976967274</c:v>
                </c:pt>
                <c:pt idx="494">
                  <c:v>798.52327976967274</c:v>
                </c:pt>
                <c:pt idx="495">
                  <c:v>798.52327976967274</c:v>
                </c:pt>
                <c:pt idx="496">
                  <c:v>798.52327976967274</c:v>
                </c:pt>
                <c:pt idx="497">
                  <c:v>798.52327976967274</c:v>
                </c:pt>
                <c:pt idx="498">
                  <c:v>798.52327976967274</c:v>
                </c:pt>
                <c:pt idx="499">
                  <c:v>798.52327976967274</c:v>
                </c:pt>
                <c:pt idx="500">
                  <c:v>798.52327976967274</c:v>
                </c:pt>
                <c:pt idx="501">
                  <c:v>798.52327976967274</c:v>
                </c:pt>
                <c:pt idx="502">
                  <c:v>798.52327976967274</c:v>
                </c:pt>
                <c:pt idx="503">
                  <c:v>798.52327976967274</c:v>
                </c:pt>
                <c:pt idx="504">
                  <c:v>798.52327976967274</c:v>
                </c:pt>
                <c:pt idx="505">
                  <c:v>798.52327976967274</c:v>
                </c:pt>
                <c:pt idx="506">
                  <c:v>798.52327976967274</c:v>
                </c:pt>
                <c:pt idx="507">
                  <c:v>798.52327976967274</c:v>
                </c:pt>
                <c:pt idx="508">
                  <c:v>798.52327976967274</c:v>
                </c:pt>
                <c:pt idx="509">
                  <c:v>798.52327976967274</c:v>
                </c:pt>
                <c:pt idx="510">
                  <c:v>798.52327976967274</c:v>
                </c:pt>
                <c:pt idx="511">
                  <c:v>798.52327976967274</c:v>
                </c:pt>
                <c:pt idx="512">
                  <c:v>798.52327976967274</c:v>
                </c:pt>
                <c:pt idx="513">
                  <c:v>798.52327976967274</c:v>
                </c:pt>
                <c:pt idx="514">
                  <c:v>798.52327976967274</c:v>
                </c:pt>
                <c:pt idx="515">
                  <c:v>798.52327976967274</c:v>
                </c:pt>
                <c:pt idx="516">
                  <c:v>798.52327976967274</c:v>
                </c:pt>
                <c:pt idx="517">
                  <c:v>798.52327976967274</c:v>
                </c:pt>
                <c:pt idx="518">
                  <c:v>798.52327976967274</c:v>
                </c:pt>
                <c:pt idx="519">
                  <c:v>798.52327976967274</c:v>
                </c:pt>
                <c:pt idx="520">
                  <c:v>798.52327976967274</c:v>
                </c:pt>
                <c:pt idx="521">
                  <c:v>798.52327976967274</c:v>
                </c:pt>
                <c:pt idx="522">
                  <c:v>798.52327976967274</c:v>
                </c:pt>
                <c:pt idx="523">
                  <c:v>798.52327976967274</c:v>
                </c:pt>
                <c:pt idx="524">
                  <c:v>798.52327976967274</c:v>
                </c:pt>
                <c:pt idx="525">
                  <c:v>798.52327976967274</c:v>
                </c:pt>
                <c:pt idx="526">
                  <c:v>798.52327976967274</c:v>
                </c:pt>
                <c:pt idx="527">
                  <c:v>798.52327976967274</c:v>
                </c:pt>
                <c:pt idx="528">
                  <c:v>798.52327976967274</c:v>
                </c:pt>
                <c:pt idx="529">
                  <c:v>798.52327976967274</c:v>
                </c:pt>
                <c:pt idx="530">
                  <c:v>798.52327976967274</c:v>
                </c:pt>
                <c:pt idx="531">
                  <c:v>798.52327976967274</c:v>
                </c:pt>
                <c:pt idx="532">
                  <c:v>798.52327976967274</c:v>
                </c:pt>
                <c:pt idx="533">
                  <c:v>798.52327976967274</c:v>
                </c:pt>
                <c:pt idx="534">
                  <c:v>798.52327976967274</c:v>
                </c:pt>
                <c:pt idx="535">
                  <c:v>798.52327976967274</c:v>
                </c:pt>
                <c:pt idx="536">
                  <c:v>798.52327976967274</c:v>
                </c:pt>
                <c:pt idx="537">
                  <c:v>798.52327976967274</c:v>
                </c:pt>
                <c:pt idx="538">
                  <c:v>798.52327976967274</c:v>
                </c:pt>
                <c:pt idx="539">
                  <c:v>798.52327976967274</c:v>
                </c:pt>
                <c:pt idx="540">
                  <c:v>798.52327976967274</c:v>
                </c:pt>
                <c:pt idx="541">
                  <c:v>798.52327976967274</c:v>
                </c:pt>
                <c:pt idx="542">
                  <c:v>798.52327976967274</c:v>
                </c:pt>
                <c:pt idx="543">
                  <c:v>798.52327976967274</c:v>
                </c:pt>
                <c:pt idx="544">
                  <c:v>798.52327976967274</c:v>
                </c:pt>
                <c:pt idx="545">
                  <c:v>798.52327976967274</c:v>
                </c:pt>
                <c:pt idx="546">
                  <c:v>798.52327976967274</c:v>
                </c:pt>
                <c:pt idx="547">
                  <c:v>798.52327976967274</c:v>
                </c:pt>
                <c:pt idx="548">
                  <c:v>798.52327976967274</c:v>
                </c:pt>
                <c:pt idx="549">
                  <c:v>798.52327976967274</c:v>
                </c:pt>
                <c:pt idx="550">
                  <c:v>798.52327976967274</c:v>
                </c:pt>
                <c:pt idx="551">
                  <c:v>798.52327976967274</c:v>
                </c:pt>
                <c:pt idx="552">
                  <c:v>798.52327976967274</c:v>
                </c:pt>
                <c:pt idx="553">
                  <c:v>798.52327976967274</c:v>
                </c:pt>
                <c:pt idx="554">
                  <c:v>798.52327976967274</c:v>
                </c:pt>
                <c:pt idx="555">
                  <c:v>798.52327976967274</c:v>
                </c:pt>
                <c:pt idx="556">
                  <c:v>798.52327976967274</c:v>
                </c:pt>
                <c:pt idx="557">
                  <c:v>798.52327976967274</c:v>
                </c:pt>
                <c:pt idx="558">
                  <c:v>798.52327976967274</c:v>
                </c:pt>
                <c:pt idx="559">
                  <c:v>798.52327976967274</c:v>
                </c:pt>
                <c:pt idx="560">
                  <c:v>798.52327976967274</c:v>
                </c:pt>
                <c:pt idx="561">
                  <c:v>798.52327976967274</c:v>
                </c:pt>
                <c:pt idx="562">
                  <c:v>798.52327976967274</c:v>
                </c:pt>
                <c:pt idx="563">
                  <c:v>798.52327976967274</c:v>
                </c:pt>
                <c:pt idx="564">
                  <c:v>798.52327976967274</c:v>
                </c:pt>
                <c:pt idx="565">
                  <c:v>798.52327976967274</c:v>
                </c:pt>
                <c:pt idx="566">
                  <c:v>798.52327976967274</c:v>
                </c:pt>
                <c:pt idx="567">
                  <c:v>798.52327976967274</c:v>
                </c:pt>
                <c:pt idx="568">
                  <c:v>798.52327976967274</c:v>
                </c:pt>
                <c:pt idx="569">
                  <c:v>798.52327976967274</c:v>
                </c:pt>
                <c:pt idx="570">
                  <c:v>798.52327976967274</c:v>
                </c:pt>
                <c:pt idx="571">
                  <c:v>798.52327976967274</c:v>
                </c:pt>
                <c:pt idx="572">
                  <c:v>798.52327976967274</c:v>
                </c:pt>
                <c:pt idx="573">
                  <c:v>798.52327976967274</c:v>
                </c:pt>
                <c:pt idx="574">
                  <c:v>798.52327976967274</c:v>
                </c:pt>
                <c:pt idx="575">
                  <c:v>798.52327976967274</c:v>
                </c:pt>
                <c:pt idx="576">
                  <c:v>798.52327976967274</c:v>
                </c:pt>
                <c:pt idx="577">
                  <c:v>798.52327976967274</c:v>
                </c:pt>
                <c:pt idx="578">
                  <c:v>798.52327976967274</c:v>
                </c:pt>
                <c:pt idx="579">
                  <c:v>798.52327976967274</c:v>
                </c:pt>
                <c:pt idx="580">
                  <c:v>798.52327976967274</c:v>
                </c:pt>
                <c:pt idx="581">
                  <c:v>798.52327976967274</c:v>
                </c:pt>
                <c:pt idx="582">
                  <c:v>798.52327976967274</c:v>
                </c:pt>
                <c:pt idx="583">
                  <c:v>798.52327976967274</c:v>
                </c:pt>
                <c:pt idx="584">
                  <c:v>798.52327976967274</c:v>
                </c:pt>
                <c:pt idx="585">
                  <c:v>798.52327976967274</c:v>
                </c:pt>
                <c:pt idx="586">
                  <c:v>798.52327976967274</c:v>
                </c:pt>
                <c:pt idx="587">
                  <c:v>798.52327976967274</c:v>
                </c:pt>
                <c:pt idx="588">
                  <c:v>798.52327976967274</c:v>
                </c:pt>
                <c:pt idx="589">
                  <c:v>798.52327976967274</c:v>
                </c:pt>
                <c:pt idx="590">
                  <c:v>798.52327976967274</c:v>
                </c:pt>
                <c:pt idx="591">
                  <c:v>798.52327976967274</c:v>
                </c:pt>
                <c:pt idx="592">
                  <c:v>798.52327976967274</c:v>
                </c:pt>
                <c:pt idx="593">
                  <c:v>798.52327976967274</c:v>
                </c:pt>
                <c:pt idx="594">
                  <c:v>798.52327976967274</c:v>
                </c:pt>
                <c:pt idx="595">
                  <c:v>798.52327976967274</c:v>
                </c:pt>
                <c:pt idx="596">
                  <c:v>798.52327976967274</c:v>
                </c:pt>
                <c:pt idx="597">
                  <c:v>798.52327976967274</c:v>
                </c:pt>
                <c:pt idx="598">
                  <c:v>798.52327976967274</c:v>
                </c:pt>
                <c:pt idx="599">
                  <c:v>798.52327976967274</c:v>
                </c:pt>
                <c:pt idx="600">
                  <c:v>798.52327976967274</c:v>
                </c:pt>
                <c:pt idx="601">
                  <c:v>798.52327976967274</c:v>
                </c:pt>
                <c:pt idx="602">
                  <c:v>798.52327976967274</c:v>
                </c:pt>
                <c:pt idx="603">
                  <c:v>798.52327976967274</c:v>
                </c:pt>
                <c:pt idx="604">
                  <c:v>798.52327976967274</c:v>
                </c:pt>
                <c:pt idx="605">
                  <c:v>798.52327976967274</c:v>
                </c:pt>
                <c:pt idx="606">
                  <c:v>798.52327976967274</c:v>
                </c:pt>
                <c:pt idx="607">
                  <c:v>798.52327976967274</c:v>
                </c:pt>
                <c:pt idx="608">
                  <c:v>798.52327976967274</c:v>
                </c:pt>
                <c:pt idx="609">
                  <c:v>798.52327976967274</c:v>
                </c:pt>
                <c:pt idx="610">
                  <c:v>798.52327976967274</c:v>
                </c:pt>
                <c:pt idx="611">
                  <c:v>798.52327976967274</c:v>
                </c:pt>
                <c:pt idx="612">
                  <c:v>798.52327976967274</c:v>
                </c:pt>
                <c:pt idx="613">
                  <c:v>798.52327976967274</c:v>
                </c:pt>
                <c:pt idx="614">
                  <c:v>798.52327976967274</c:v>
                </c:pt>
                <c:pt idx="615">
                  <c:v>798.52327976967274</c:v>
                </c:pt>
                <c:pt idx="616">
                  <c:v>798.52327976967274</c:v>
                </c:pt>
                <c:pt idx="617">
                  <c:v>798.52327976967274</c:v>
                </c:pt>
                <c:pt idx="618">
                  <c:v>798.52327976967274</c:v>
                </c:pt>
                <c:pt idx="619">
                  <c:v>798.52327976967274</c:v>
                </c:pt>
                <c:pt idx="620">
                  <c:v>798.52327976967274</c:v>
                </c:pt>
                <c:pt idx="621">
                  <c:v>798.52327976967274</c:v>
                </c:pt>
                <c:pt idx="622">
                  <c:v>798.52327976967274</c:v>
                </c:pt>
                <c:pt idx="623">
                  <c:v>798.52327976967274</c:v>
                </c:pt>
                <c:pt idx="624">
                  <c:v>798.52327976967274</c:v>
                </c:pt>
                <c:pt idx="625">
                  <c:v>798.52327976967274</c:v>
                </c:pt>
                <c:pt idx="626">
                  <c:v>798.52327976967274</c:v>
                </c:pt>
                <c:pt idx="627">
                  <c:v>798.52327976967274</c:v>
                </c:pt>
                <c:pt idx="628">
                  <c:v>798.52327976967274</c:v>
                </c:pt>
                <c:pt idx="629">
                  <c:v>798.52327976967274</c:v>
                </c:pt>
                <c:pt idx="630">
                  <c:v>798.52327976967274</c:v>
                </c:pt>
                <c:pt idx="631">
                  <c:v>798.52327976967274</c:v>
                </c:pt>
                <c:pt idx="632">
                  <c:v>798.52327976967274</c:v>
                </c:pt>
                <c:pt idx="633">
                  <c:v>798.52327976967274</c:v>
                </c:pt>
                <c:pt idx="634">
                  <c:v>798.52327976967274</c:v>
                </c:pt>
                <c:pt idx="635">
                  <c:v>798.52327976967274</c:v>
                </c:pt>
                <c:pt idx="636">
                  <c:v>798.52327976967274</c:v>
                </c:pt>
                <c:pt idx="637">
                  <c:v>798.52327976967274</c:v>
                </c:pt>
                <c:pt idx="638">
                  <c:v>798.52327976967274</c:v>
                </c:pt>
                <c:pt idx="639">
                  <c:v>798.52327976967274</c:v>
                </c:pt>
                <c:pt idx="640">
                  <c:v>798.52327976967274</c:v>
                </c:pt>
                <c:pt idx="641">
                  <c:v>798.52327976967274</c:v>
                </c:pt>
                <c:pt idx="642">
                  <c:v>798.52327976967274</c:v>
                </c:pt>
                <c:pt idx="643">
                  <c:v>798.52327976967274</c:v>
                </c:pt>
                <c:pt idx="644">
                  <c:v>798.52327976967274</c:v>
                </c:pt>
                <c:pt idx="645">
                  <c:v>798.52327976967274</c:v>
                </c:pt>
                <c:pt idx="646">
                  <c:v>798.52327976967274</c:v>
                </c:pt>
                <c:pt idx="647">
                  <c:v>798.52327976967274</c:v>
                </c:pt>
                <c:pt idx="648">
                  <c:v>798.52327976967274</c:v>
                </c:pt>
                <c:pt idx="649">
                  <c:v>798.52327976967274</c:v>
                </c:pt>
                <c:pt idx="650">
                  <c:v>798.52327976967274</c:v>
                </c:pt>
                <c:pt idx="651">
                  <c:v>798.52327976967274</c:v>
                </c:pt>
                <c:pt idx="652">
                  <c:v>798.52327976967274</c:v>
                </c:pt>
                <c:pt idx="653">
                  <c:v>798.52327976967274</c:v>
                </c:pt>
                <c:pt idx="654">
                  <c:v>798.52327976967274</c:v>
                </c:pt>
                <c:pt idx="655">
                  <c:v>798.52327976967274</c:v>
                </c:pt>
                <c:pt idx="656">
                  <c:v>798.52327976967274</c:v>
                </c:pt>
                <c:pt idx="657">
                  <c:v>798.52327976967274</c:v>
                </c:pt>
                <c:pt idx="658">
                  <c:v>798.52327976967274</c:v>
                </c:pt>
                <c:pt idx="659">
                  <c:v>798.52327976967274</c:v>
                </c:pt>
                <c:pt idx="660">
                  <c:v>798.52327976967274</c:v>
                </c:pt>
                <c:pt idx="661">
                  <c:v>798.52327976967274</c:v>
                </c:pt>
                <c:pt idx="662">
                  <c:v>798.52327976967274</c:v>
                </c:pt>
                <c:pt idx="663">
                  <c:v>798.52327976967274</c:v>
                </c:pt>
                <c:pt idx="664">
                  <c:v>798.52327976967274</c:v>
                </c:pt>
                <c:pt idx="665">
                  <c:v>798.52327976967274</c:v>
                </c:pt>
                <c:pt idx="666">
                  <c:v>798.52327976967274</c:v>
                </c:pt>
                <c:pt idx="667">
                  <c:v>798.52327976967274</c:v>
                </c:pt>
                <c:pt idx="668">
                  <c:v>798.52327976967274</c:v>
                </c:pt>
                <c:pt idx="669">
                  <c:v>798.52327976967274</c:v>
                </c:pt>
                <c:pt idx="670">
                  <c:v>798.52327976967274</c:v>
                </c:pt>
                <c:pt idx="671">
                  <c:v>798.52327976967274</c:v>
                </c:pt>
                <c:pt idx="672">
                  <c:v>798.52327976967274</c:v>
                </c:pt>
                <c:pt idx="673">
                  <c:v>798.52327976967274</c:v>
                </c:pt>
                <c:pt idx="674">
                  <c:v>798.52327976967274</c:v>
                </c:pt>
                <c:pt idx="675">
                  <c:v>798.52327976967274</c:v>
                </c:pt>
                <c:pt idx="676">
                  <c:v>798.52327976967274</c:v>
                </c:pt>
                <c:pt idx="677">
                  <c:v>798.52327976967274</c:v>
                </c:pt>
                <c:pt idx="678">
                  <c:v>798.52327976967274</c:v>
                </c:pt>
                <c:pt idx="679">
                  <c:v>798.52327976967274</c:v>
                </c:pt>
                <c:pt idx="680">
                  <c:v>798.52327976967274</c:v>
                </c:pt>
                <c:pt idx="681">
                  <c:v>798.52327976967274</c:v>
                </c:pt>
                <c:pt idx="682">
                  <c:v>798.52327976967274</c:v>
                </c:pt>
                <c:pt idx="683">
                  <c:v>798.52327976967274</c:v>
                </c:pt>
                <c:pt idx="684">
                  <c:v>798.52327976967274</c:v>
                </c:pt>
                <c:pt idx="685">
                  <c:v>798.52327976967274</c:v>
                </c:pt>
                <c:pt idx="686">
                  <c:v>798.52327976967274</c:v>
                </c:pt>
                <c:pt idx="687">
                  <c:v>798.52327976967274</c:v>
                </c:pt>
                <c:pt idx="688">
                  <c:v>798.52327976967274</c:v>
                </c:pt>
                <c:pt idx="689">
                  <c:v>798.52327976967274</c:v>
                </c:pt>
                <c:pt idx="690">
                  <c:v>798.52327976967274</c:v>
                </c:pt>
                <c:pt idx="691">
                  <c:v>798.52327976967274</c:v>
                </c:pt>
                <c:pt idx="692">
                  <c:v>798.52327976967274</c:v>
                </c:pt>
                <c:pt idx="693">
                  <c:v>798.52327976967274</c:v>
                </c:pt>
                <c:pt idx="694">
                  <c:v>798.52327976967274</c:v>
                </c:pt>
                <c:pt idx="695">
                  <c:v>798.52327976967274</c:v>
                </c:pt>
                <c:pt idx="696">
                  <c:v>798.52327976967274</c:v>
                </c:pt>
                <c:pt idx="697">
                  <c:v>798.52327976967274</c:v>
                </c:pt>
                <c:pt idx="698">
                  <c:v>798.52327976967274</c:v>
                </c:pt>
                <c:pt idx="699">
                  <c:v>798.52327976967274</c:v>
                </c:pt>
                <c:pt idx="700">
                  <c:v>798.52327976967274</c:v>
                </c:pt>
                <c:pt idx="701">
                  <c:v>798.52327976967274</c:v>
                </c:pt>
                <c:pt idx="702">
                  <c:v>798.52327976967274</c:v>
                </c:pt>
                <c:pt idx="703">
                  <c:v>798.52327976967274</c:v>
                </c:pt>
                <c:pt idx="704">
                  <c:v>798.52327976967274</c:v>
                </c:pt>
                <c:pt idx="705">
                  <c:v>798.52327976967274</c:v>
                </c:pt>
                <c:pt idx="706">
                  <c:v>798.52327976967274</c:v>
                </c:pt>
                <c:pt idx="707">
                  <c:v>798.52327976967274</c:v>
                </c:pt>
                <c:pt idx="708">
                  <c:v>798.52327976967274</c:v>
                </c:pt>
                <c:pt idx="709">
                  <c:v>798.52327976967274</c:v>
                </c:pt>
                <c:pt idx="710">
                  <c:v>798.52327976967274</c:v>
                </c:pt>
                <c:pt idx="711">
                  <c:v>798.52327976967274</c:v>
                </c:pt>
                <c:pt idx="712">
                  <c:v>798.52327976967274</c:v>
                </c:pt>
                <c:pt idx="713">
                  <c:v>798.52327976967274</c:v>
                </c:pt>
                <c:pt idx="714">
                  <c:v>798.52327976967274</c:v>
                </c:pt>
                <c:pt idx="715">
                  <c:v>798.52327976967274</c:v>
                </c:pt>
                <c:pt idx="716">
                  <c:v>798.52327976967274</c:v>
                </c:pt>
                <c:pt idx="717">
                  <c:v>798.52327976967274</c:v>
                </c:pt>
                <c:pt idx="718">
                  <c:v>798.52327976967274</c:v>
                </c:pt>
                <c:pt idx="719">
                  <c:v>798.52327976967274</c:v>
                </c:pt>
                <c:pt idx="720">
                  <c:v>798.52327976967274</c:v>
                </c:pt>
                <c:pt idx="721">
                  <c:v>798.52327976967274</c:v>
                </c:pt>
                <c:pt idx="722">
                  <c:v>798.52327976967274</c:v>
                </c:pt>
                <c:pt idx="723">
                  <c:v>798.52327976967274</c:v>
                </c:pt>
                <c:pt idx="724">
                  <c:v>798.52327976967274</c:v>
                </c:pt>
                <c:pt idx="725">
                  <c:v>798.52327976967274</c:v>
                </c:pt>
                <c:pt idx="726">
                  <c:v>798.52327976967274</c:v>
                </c:pt>
                <c:pt idx="727">
                  <c:v>798.52327976967274</c:v>
                </c:pt>
                <c:pt idx="728">
                  <c:v>798.52327976967274</c:v>
                </c:pt>
                <c:pt idx="729">
                  <c:v>798.52327976967274</c:v>
                </c:pt>
                <c:pt idx="730">
                  <c:v>798.52327976967274</c:v>
                </c:pt>
                <c:pt idx="731">
                  <c:v>798.52327976967274</c:v>
                </c:pt>
                <c:pt idx="732">
                  <c:v>798.52327976967274</c:v>
                </c:pt>
                <c:pt idx="733">
                  <c:v>798.52327976967274</c:v>
                </c:pt>
                <c:pt idx="734">
                  <c:v>798.52327976967274</c:v>
                </c:pt>
                <c:pt idx="735">
                  <c:v>798.52327976967274</c:v>
                </c:pt>
                <c:pt idx="736">
                  <c:v>798.52327976967274</c:v>
                </c:pt>
                <c:pt idx="737">
                  <c:v>798.52327976967274</c:v>
                </c:pt>
                <c:pt idx="738">
                  <c:v>798.52327976967274</c:v>
                </c:pt>
                <c:pt idx="739">
                  <c:v>798.52327976967274</c:v>
                </c:pt>
                <c:pt idx="740">
                  <c:v>798.52327976967274</c:v>
                </c:pt>
                <c:pt idx="741">
                  <c:v>798.52327976967274</c:v>
                </c:pt>
                <c:pt idx="742">
                  <c:v>798.52327976967274</c:v>
                </c:pt>
                <c:pt idx="743">
                  <c:v>798.52327976967274</c:v>
                </c:pt>
                <c:pt idx="744">
                  <c:v>798.52327976967274</c:v>
                </c:pt>
                <c:pt idx="745">
                  <c:v>798.52327976967274</c:v>
                </c:pt>
                <c:pt idx="746">
                  <c:v>798.52327976967274</c:v>
                </c:pt>
                <c:pt idx="747">
                  <c:v>798.52327976967274</c:v>
                </c:pt>
                <c:pt idx="748">
                  <c:v>798.52327976967274</c:v>
                </c:pt>
                <c:pt idx="749">
                  <c:v>798.52327976967274</c:v>
                </c:pt>
                <c:pt idx="750">
                  <c:v>798.52327976967274</c:v>
                </c:pt>
                <c:pt idx="751">
                  <c:v>798.52327976967274</c:v>
                </c:pt>
                <c:pt idx="752">
                  <c:v>798.52327976967274</c:v>
                </c:pt>
                <c:pt idx="753">
                  <c:v>798.52327976967274</c:v>
                </c:pt>
                <c:pt idx="754">
                  <c:v>798.52327976967274</c:v>
                </c:pt>
                <c:pt idx="755">
                  <c:v>798.52327976967274</c:v>
                </c:pt>
                <c:pt idx="756">
                  <c:v>798.52327976967274</c:v>
                </c:pt>
                <c:pt idx="757">
                  <c:v>798.52327976967274</c:v>
                </c:pt>
                <c:pt idx="758">
                  <c:v>798.52327976967274</c:v>
                </c:pt>
                <c:pt idx="759">
                  <c:v>798.52327976967274</c:v>
                </c:pt>
                <c:pt idx="760">
                  <c:v>798.52327976967274</c:v>
                </c:pt>
                <c:pt idx="761">
                  <c:v>798.52327976967274</c:v>
                </c:pt>
                <c:pt idx="762">
                  <c:v>798.52327976967274</c:v>
                </c:pt>
                <c:pt idx="763">
                  <c:v>798.52327976967274</c:v>
                </c:pt>
                <c:pt idx="764">
                  <c:v>798.52327976967274</c:v>
                </c:pt>
                <c:pt idx="765">
                  <c:v>798.52327976967274</c:v>
                </c:pt>
                <c:pt idx="766">
                  <c:v>798.52327976967274</c:v>
                </c:pt>
                <c:pt idx="767">
                  <c:v>798.52327976967274</c:v>
                </c:pt>
                <c:pt idx="768">
                  <c:v>798.52327976967274</c:v>
                </c:pt>
                <c:pt idx="769">
                  <c:v>798.52327976967274</c:v>
                </c:pt>
                <c:pt idx="770">
                  <c:v>798.52327976967274</c:v>
                </c:pt>
                <c:pt idx="771">
                  <c:v>798.52327976967274</c:v>
                </c:pt>
                <c:pt idx="772">
                  <c:v>798.52327976967274</c:v>
                </c:pt>
                <c:pt idx="773">
                  <c:v>798.52327976967274</c:v>
                </c:pt>
                <c:pt idx="774">
                  <c:v>798.52327976967274</c:v>
                </c:pt>
                <c:pt idx="775">
                  <c:v>798.52327976967274</c:v>
                </c:pt>
                <c:pt idx="776">
                  <c:v>798.52327976967274</c:v>
                </c:pt>
                <c:pt idx="777">
                  <c:v>798.52327976967274</c:v>
                </c:pt>
                <c:pt idx="778">
                  <c:v>798.52327976967274</c:v>
                </c:pt>
                <c:pt idx="779">
                  <c:v>798.52327976967274</c:v>
                </c:pt>
                <c:pt idx="780">
                  <c:v>798.52327976967274</c:v>
                </c:pt>
                <c:pt idx="781">
                  <c:v>798.52327976967274</c:v>
                </c:pt>
                <c:pt idx="782">
                  <c:v>798.52327976967274</c:v>
                </c:pt>
                <c:pt idx="783">
                  <c:v>798.52327976967274</c:v>
                </c:pt>
                <c:pt idx="784">
                  <c:v>798.52327976967274</c:v>
                </c:pt>
                <c:pt idx="785">
                  <c:v>798.52327976967274</c:v>
                </c:pt>
                <c:pt idx="786">
                  <c:v>798.52327976967274</c:v>
                </c:pt>
                <c:pt idx="787">
                  <c:v>798.52327976967274</c:v>
                </c:pt>
                <c:pt idx="788">
                  <c:v>798.52327976967274</c:v>
                </c:pt>
                <c:pt idx="789">
                  <c:v>798.52327976967274</c:v>
                </c:pt>
                <c:pt idx="790">
                  <c:v>798.52327976967274</c:v>
                </c:pt>
                <c:pt idx="791">
                  <c:v>798.52327976967274</c:v>
                </c:pt>
                <c:pt idx="792">
                  <c:v>798.52327976967274</c:v>
                </c:pt>
                <c:pt idx="793">
                  <c:v>798.52327976967274</c:v>
                </c:pt>
                <c:pt idx="794">
                  <c:v>798.52327976967274</c:v>
                </c:pt>
                <c:pt idx="795">
                  <c:v>798.52327976967274</c:v>
                </c:pt>
                <c:pt idx="796">
                  <c:v>798.52327976967274</c:v>
                </c:pt>
                <c:pt idx="797">
                  <c:v>798.52327976967274</c:v>
                </c:pt>
                <c:pt idx="798">
                  <c:v>798.52327976967274</c:v>
                </c:pt>
                <c:pt idx="799">
                  <c:v>798.52327976967274</c:v>
                </c:pt>
                <c:pt idx="800">
                  <c:v>798.52327976967274</c:v>
                </c:pt>
                <c:pt idx="801">
                  <c:v>798.52327976967274</c:v>
                </c:pt>
                <c:pt idx="802">
                  <c:v>798.52327976967274</c:v>
                </c:pt>
                <c:pt idx="803">
                  <c:v>798.52327976967274</c:v>
                </c:pt>
                <c:pt idx="804">
                  <c:v>798.52327976967274</c:v>
                </c:pt>
                <c:pt idx="805">
                  <c:v>798.52327976967274</c:v>
                </c:pt>
                <c:pt idx="806">
                  <c:v>798.52327976967274</c:v>
                </c:pt>
                <c:pt idx="807">
                  <c:v>798.52327976967274</c:v>
                </c:pt>
                <c:pt idx="808">
                  <c:v>798.52327976967274</c:v>
                </c:pt>
                <c:pt idx="809">
                  <c:v>798.52327976967274</c:v>
                </c:pt>
                <c:pt idx="810">
                  <c:v>798.52327976967274</c:v>
                </c:pt>
                <c:pt idx="811">
                  <c:v>798.52327976967274</c:v>
                </c:pt>
                <c:pt idx="812">
                  <c:v>798.52327976967274</c:v>
                </c:pt>
                <c:pt idx="813">
                  <c:v>798.52327976967274</c:v>
                </c:pt>
                <c:pt idx="814">
                  <c:v>798.52327976967274</c:v>
                </c:pt>
                <c:pt idx="815">
                  <c:v>798.52327976967274</c:v>
                </c:pt>
                <c:pt idx="816">
                  <c:v>798.52327976967274</c:v>
                </c:pt>
                <c:pt idx="817">
                  <c:v>798.52327976967274</c:v>
                </c:pt>
                <c:pt idx="818">
                  <c:v>798.52327976967274</c:v>
                </c:pt>
                <c:pt idx="819">
                  <c:v>798.52327976967274</c:v>
                </c:pt>
                <c:pt idx="820">
                  <c:v>798.52327976967274</c:v>
                </c:pt>
                <c:pt idx="821">
                  <c:v>798.52327976967274</c:v>
                </c:pt>
                <c:pt idx="822">
                  <c:v>798.52327976967274</c:v>
                </c:pt>
                <c:pt idx="823">
                  <c:v>798.52327976967274</c:v>
                </c:pt>
                <c:pt idx="824">
                  <c:v>798.52327976967274</c:v>
                </c:pt>
                <c:pt idx="825">
                  <c:v>798.52327976967274</c:v>
                </c:pt>
                <c:pt idx="826">
                  <c:v>798.52327976967274</c:v>
                </c:pt>
                <c:pt idx="827">
                  <c:v>798.52327976967274</c:v>
                </c:pt>
                <c:pt idx="828">
                  <c:v>798.52327976967274</c:v>
                </c:pt>
                <c:pt idx="829">
                  <c:v>798.52327976967274</c:v>
                </c:pt>
                <c:pt idx="830">
                  <c:v>798.52327976967274</c:v>
                </c:pt>
                <c:pt idx="831">
                  <c:v>798.52327976967274</c:v>
                </c:pt>
                <c:pt idx="832">
                  <c:v>798.52327976967274</c:v>
                </c:pt>
                <c:pt idx="833">
                  <c:v>798.52327976967274</c:v>
                </c:pt>
                <c:pt idx="834">
                  <c:v>798.52327976967274</c:v>
                </c:pt>
                <c:pt idx="835">
                  <c:v>798.52327976967274</c:v>
                </c:pt>
                <c:pt idx="836">
                  <c:v>798.52327976967274</c:v>
                </c:pt>
                <c:pt idx="837">
                  <c:v>798.52327976967274</c:v>
                </c:pt>
                <c:pt idx="838">
                  <c:v>798.52327976967274</c:v>
                </c:pt>
                <c:pt idx="839">
                  <c:v>798.52327976967274</c:v>
                </c:pt>
                <c:pt idx="840">
                  <c:v>798.52327976967274</c:v>
                </c:pt>
                <c:pt idx="841">
                  <c:v>798.52327976967274</c:v>
                </c:pt>
                <c:pt idx="842">
                  <c:v>798.52327976967274</c:v>
                </c:pt>
                <c:pt idx="843">
                  <c:v>798.52327976967274</c:v>
                </c:pt>
                <c:pt idx="844">
                  <c:v>798.52327976967274</c:v>
                </c:pt>
                <c:pt idx="845">
                  <c:v>798.52327976967274</c:v>
                </c:pt>
                <c:pt idx="846">
                  <c:v>798.52327976967274</c:v>
                </c:pt>
                <c:pt idx="847">
                  <c:v>798.52327976967274</c:v>
                </c:pt>
                <c:pt idx="848">
                  <c:v>798.52327976967274</c:v>
                </c:pt>
                <c:pt idx="849">
                  <c:v>798.52327976967274</c:v>
                </c:pt>
                <c:pt idx="850">
                  <c:v>798.52327976967274</c:v>
                </c:pt>
                <c:pt idx="851">
                  <c:v>798.52327976967274</c:v>
                </c:pt>
                <c:pt idx="852">
                  <c:v>798.52327976967274</c:v>
                </c:pt>
                <c:pt idx="853">
                  <c:v>798.52327976967274</c:v>
                </c:pt>
                <c:pt idx="854">
                  <c:v>798.52327976967274</c:v>
                </c:pt>
                <c:pt idx="855">
                  <c:v>798.52327976967274</c:v>
                </c:pt>
                <c:pt idx="856">
                  <c:v>798.52327976967274</c:v>
                </c:pt>
                <c:pt idx="857">
                  <c:v>798.52327976967274</c:v>
                </c:pt>
                <c:pt idx="858">
                  <c:v>798.52327976967274</c:v>
                </c:pt>
                <c:pt idx="859">
                  <c:v>798.52327976967274</c:v>
                </c:pt>
                <c:pt idx="860">
                  <c:v>798.52327976967274</c:v>
                </c:pt>
                <c:pt idx="861">
                  <c:v>798.52327976967274</c:v>
                </c:pt>
                <c:pt idx="862">
                  <c:v>798.52327976967274</c:v>
                </c:pt>
                <c:pt idx="863">
                  <c:v>798.52327976967274</c:v>
                </c:pt>
                <c:pt idx="864">
                  <c:v>798.52327976967274</c:v>
                </c:pt>
                <c:pt idx="865">
                  <c:v>798.52327976967274</c:v>
                </c:pt>
                <c:pt idx="866">
                  <c:v>798.52327976967274</c:v>
                </c:pt>
                <c:pt idx="867">
                  <c:v>798.52327976967274</c:v>
                </c:pt>
                <c:pt idx="868">
                  <c:v>798.52327976967274</c:v>
                </c:pt>
                <c:pt idx="869">
                  <c:v>798.52327976967274</c:v>
                </c:pt>
                <c:pt idx="870">
                  <c:v>798.52327976967274</c:v>
                </c:pt>
                <c:pt idx="871">
                  <c:v>798.52327976967274</c:v>
                </c:pt>
                <c:pt idx="872">
                  <c:v>798.52327976967274</c:v>
                </c:pt>
                <c:pt idx="873">
                  <c:v>798.52327976967274</c:v>
                </c:pt>
                <c:pt idx="874">
                  <c:v>798.52327976967274</c:v>
                </c:pt>
                <c:pt idx="875">
                  <c:v>798.52327976967274</c:v>
                </c:pt>
                <c:pt idx="876">
                  <c:v>798.52327976967274</c:v>
                </c:pt>
                <c:pt idx="877">
                  <c:v>798.52327976967274</c:v>
                </c:pt>
                <c:pt idx="878">
                  <c:v>798.52327976967274</c:v>
                </c:pt>
                <c:pt idx="879">
                  <c:v>798.52327976967274</c:v>
                </c:pt>
                <c:pt idx="880">
                  <c:v>798.52327976967274</c:v>
                </c:pt>
                <c:pt idx="881">
                  <c:v>798.52327976967274</c:v>
                </c:pt>
                <c:pt idx="882">
                  <c:v>798.52327976967274</c:v>
                </c:pt>
                <c:pt idx="883">
                  <c:v>798.52327976967274</c:v>
                </c:pt>
                <c:pt idx="884">
                  <c:v>798.52327976967274</c:v>
                </c:pt>
                <c:pt idx="885">
                  <c:v>798.52327976967274</c:v>
                </c:pt>
                <c:pt idx="886">
                  <c:v>798.52327976967274</c:v>
                </c:pt>
                <c:pt idx="887">
                  <c:v>798.52327976967274</c:v>
                </c:pt>
                <c:pt idx="888">
                  <c:v>798.52327976967274</c:v>
                </c:pt>
                <c:pt idx="889">
                  <c:v>798.52327976967274</c:v>
                </c:pt>
                <c:pt idx="890">
                  <c:v>798.52327976967274</c:v>
                </c:pt>
                <c:pt idx="891">
                  <c:v>798.52327976967274</c:v>
                </c:pt>
                <c:pt idx="892">
                  <c:v>798.52327976967274</c:v>
                </c:pt>
                <c:pt idx="893">
                  <c:v>798.52327976967274</c:v>
                </c:pt>
                <c:pt idx="894">
                  <c:v>798.52327976967274</c:v>
                </c:pt>
                <c:pt idx="895">
                  <c:v>798.52327976967274</c:v>
                </c:pt>
                <c:pt idx="896">
                  <c:v>798.52327976967274</c:v>
                </c:pt>
                <c:pt idx="897">
                  <c:v>798.52327976967274</c:v>
                </c:pt>
                <c:pt idx="898">
                  <c:v>798.52327976967274</c:v>
                </c:pt>
                <c:pt idx="899">
                  <c:v>798.52327976967274</c:v>
                </c:pt>
                <c:pt idx="900">
                  <c:v>798.52327976967274</c:v>
                </c:pt>
                <c:pt idx="901">
                  <c:v>798.52327976967274</c:v>
                </c:pt>
                <c:pt idx="902">
                  <c:v>798.52327976967274</c:v>
                </c:pt>
                <c:pt idx="903">
                  <c:v>798.52327976967274</c:v>
                </c:pt>
                <c:pt idx="904">
                  <c:v>798.52327976967274</c:v>
                </c:pt>
                <c:pt idx="905">
                  <c:v>798.52327976967274</c:v>
                </c:pt>
                <c:pt idx="906">
                  <c:v>798.52327976967274</c:v>
                </c:pt>
                <c:pt idx="907">
                  <c:v>798.52327976967274</c:v>
                </c:pt>
                <c:pt idx="908">
                  <c:v>798.52327976967274</c:v>
                </c:pt>
                <c:pt idx="909">
                  <c:v>798.52327976967274</c:v>
                </c:pt>
                <c:pt idx="910">
                  <c:v>798.52327976967274</c:v>
                </c:pt>
                <c:pt idx="911">
                  <c:v>798.52327976967274</c:v>
                </c:pt>
                <c:pt idx="912">
                  <c:v>798.52327976967274</c:v>
                </c:pt>
                <c:pt idx="913">
                  <c:v>798.52327976967274</c:v>
                </c:pt>
                <c:pt idx="914">
                  <c:v>798.52327976967274</c:v>
                </c:pt>
                <c:pt idx="915">
                  <c:v>798.52327976967274</c:v>
                </c:pt>
                <c:pt idx="916">
                  <c:v>798.52327976967274</c:v>
                </c:pt>
                <c:pt idx="917">
                  <c:v>798.52327976967274</c:v>
                </c:pt>
                <c:pt idx="918">
                  <c:v>798.52327976967274</c:v>
                </c:pt>
                <c:pt idx="919">
                  <c:v>798.52327976967274</c:v>
                </c:pt>
                <c:pt idx="920">
                  <c:v>798.52327976967274</c:v>
                </c:pt>
                <c:pt idx="921">
                  <c:v>798.52327976967274</c:v>
                </c:pt>
                <c:pt idx="922">
                  <c:v>798.52327976967274</c:v>
                </c:pt>
                <c:pt idx="923">
                  <c:v>798.52327976967274</c:v>
                </c:pt>
                <c:pt idx="924">
                  <c:v>798.52327976967274</c:v>
                </c:pt>
                <c:pt idx="925">
                  <c:v>798.52327976967274</c:v>
                </c:pt>
                <c:pt idx="926">
                  <c:v>798.52327976967274</c:v>
                </c:pt>
                <c:pt idx="927">
                  <c:v>798.52327976967274</c:v>
                </c:pt>
                <c:pt idx="928">
                  <c:v>798.52327976967274</c:v>
                </c:pt>
                <c:pt idx="929">
                  <c:v>798.52327976967274</c:v>
                </c:pt>
                <c:pt idx="930">
                  <c:v>798.52327976967274</c:v>
                </c:pt>
                <c:pt idx="931">
                  <c:v>798.52327976967274</c:v>
                </c:pt>
                <c:pt idx="932">
                  <c:v>798.52327976967274</c:v>
                </c:pt>
                <c:pt idx="933">
                  <c:v>798.52327976967274</c:v>
                </c:pt>
                <c:pt idx="934">
                  <c:v>798.52327976967274</c:v>
                </c:pt>
                <c:pt idx="935">
                  <c:v>798.52327976967274</c:v>
                </c:pt>
                <c:pt idx="936">
                  <c:v>798.52327976967274</c:v>
                </c:pt>
                <c:pt idx="937">
                  <c:v>798.52327976967274</c:v>
                </c:pt>
                <c:pt idx="938">
                  <c:v>798.52327976967274</c:v>
                </c:pt>
                <c:pt idx="939">
                  <c:v>798.52327976967274</c:v>
                </c:pt>
                <c:pt idx="940">
                  <c:v>798.52327976967274</c:v>
                </c:pt>
                <c:pt idx="941">
                  <c:v>798.52327976967274</c:v>
                </c:pt>
                <c:pt idx="942">
                  <c:v>798.52327976967274</c:v>
                </c:pt>
                <c:pt idx="943">
                  <c:v>798.52327976967274</c:v>
                </c:pt>
                <c:pt idx="944">
                  <c:v>798.52327976967274</c:v>
                </c:pt>
                <c:pt idx="945">
                  <c:v>798.52327976967274</c:v>
                </c:pt>
                <c:pt idx="946">
                  <c:v>798.52327976967274</c:v>
                </c:pt>
                <c:pt idx="947">
                  <c:v>798.52327976967274</c:v>
                </c:pt>
                <c:pt idx="948">
                  <c:v>798.52327976967274</c:v>
                </c:pt>
                <c:pt idx="949">
                  <c:v>798.52327976967274</c:v>
                </c:pt>
                <c:pt idx="950">
                  <c:v>798.52327976967274</c:v>
                </c:pt>
                <c:pt idx="951">
                  <c:v>798.52327976967274</c:v>
                </c:pt>
                <c:pt idx="952">
                  <c:v>798.52327976967274</c:v>
                </c:pt>
                <c:pt idx="953">
                  <c:v>798.52327976967274</c:v>
                </c:pt>
                <c:pt idx="954">
                  <c:v>798.52327976967274</c:v>
                </c:pt>
                <c:pt idx="955">
                  <c:v>798.52327976967274</c:v>
                </c:pt>
                <c:pt idx="956">
                  <c:v>798.52327976967274</c:v>
                </c:pt>
                <c:pt idx="957">
                  <c:v>798.52327976967274</c:v>
                </c:pt>
                <c:pt idx="958">
                  <c:v>798.52327976967274</c:v>
                </c:pt>
                <c:pt idx="959">
                  <c:v>798.52327976967274</c:v>
                </c:pt>
                <c:pt idx="960">
                  <c:v>798.52327976967274</c:v>
                </c:pt>
                <c:pt idx="961">
                  <c:v>798.52327976967274</c:v>
                </c:pt>
                <c:pt idx="962">
                  <c:v>798.52327976967274</c:v>
                </c:pt>
                <c:pt idx="963">
                  <c:v>798.52327976967274</c:v>
                </c:pt>
                <c:pt idx="964">
                  <c:v>798.52327976967274</c:v>
                </c:pt>
                <c:pt idx="965">
                  <c:v>798.52327976967274</c:v>
                </c:pt>
                <c:pt idx="966">
                  <c:v>798.52327976967274</c:v>
                </c:pt>
                <c:pt idx="967">
                  <c:v>798.52327976967274</c:v>
                </c:pt>
                <c:pt idx="968">
                  <c:v>798.52327976967274</c:v>
                </c:pt>
                <c:pt idx="969">
                  <c:v>798.52327976967274</c:v>
                </c:pt>
                <c:pt idx="970">
                  <c:v>798.52327976967274</c:v>
                </c:pt>
                <c:pt idx="971">
                  <c:v>798.52327976967274</c:v>
                </c:pt>
                <c:pt idx="972">
                  <c:v>798.52327976967274</c:v>
                </c:pt>
                <c:pt idx="973">
                  <c:v>798.52327976967274</c:v>
                </c:pt>
                <c:pt idx="974">
                  <c:v>798.52327976967274</c:v>
                </c:pt>
                <c:pt idx="975">
                  <c:v>798.52327976967274</c:v>
                </c:pt>
                <c:pt idx="976">
                  <c:v>798.52327976967274</c:v>
                </c:pt>
                <c:pt idx="977">
                  <c:v>798.52327976967274</c:v>
                </c:pt>
                <c:pt idx="978">
                  <c:v>798.52327976967274</c:v>
                </c:pt>
                <c:pt idx="979">
                  <c:v>798.52327976967274</c:v>
                </c:pt>
                <c:pt idx="980">
                  <c:v>798.52327976967274</c:v>
                </c:pt>
                <c:pt idx="981">
                  <c:v>798.52327976967274</c:v>
                </c:pt>
                <c:pt idx="982">
                  <c:v>798.52327976967274</c:v>
                </c:pt>
                <c:pt idx="983">
                  <c:v>798.52327976967274</c:v>
                </c:pt>
                <c:pt idx="984">
                  <c:v>798.52327976967274</c:v>
                </c:pt>
                <c:pt idx="985">
                  <c:v>798.52327976967274</c:v>
                </c:pt>
                <c:pt idx="986">
                  <c:v>798.52327976967274</c:v>
                </c:pt>
                <c:pt idx="987">
                  <c:v>798.52327976967274</c:v>
                </c:pt>
                <c:pt idx="988">
                  <c:v>798.52327976967274</c:v>
                </c:pt>
                <c:pt idx="989">
                  <c:v>798.52327976967274</c:v>
                </c:pt>
                <c:pt idx="990">
                  <c:v>798.52327976967274</c:v>
                </c:pt>
                <c:pt idx="991">
                  <c:v>798.52327976967274</c:v>
                </c:pt>
                <c:pt idx="992">
                  <c:v>798.52327976967274</c:v>
                </c:pt>
                <c:pt idx="993">
                  <c:v>798.52327976967274</c:v>
                </c:pt>
                <c:pt idx="994">
                  <c:v>798.52327976967274</c:v>
                </c:pt>
                <c:pt idx="995">
                  <c:v>798.52327976967274</c:v>
                </c:pt>
                <c:pt idx="996">
                  <c:v>798.52327976967274</c:v>
                </c:pt>
                <c:pt idx="997">
                  <c:v>798.52327976967274</c:v>
                </c:pt>
                <c:pt idx="998">
                  <c:v>798.52327976967274</c:v>
                </c:pt>
                <c:pt idx="999">
                  <c:v>798.52327976967274</c:v>
                </c:pt>
                <c:pt idx="1000">
                  <c:v>798.52327976967274</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35.400100000000201</c:v>
                </c:pt>
                <c:pt idx="490">
                  <c:v>35.400200000000204</c:v>
                </c:pt>
                <c:pt idx="491">
                  <c:v>35.400300000000207</c:v>
                </c:pt>
                <c:pt idx="492">
                  <c:v>35.400400000000211</c:v>
                </c:pt>
                <c:pt idx="493">
                  <c:v>35.400500000000214</c:v>
                </c:pt>
                <c:pt idx="494">
                  <c:v>35.400600000000217</c:v>
                </c:pt>
                <c:pt idx="495">
                  <c:v>35.400700000000221</c:v>
                </c:pt>
                <c:pt idx="496">
                  <c:v>35.400800000000224</c:v>
                </c:pt>
                <c:pt idx="497">
                  <c:v>35.400900000000227</c:v>
                </c:pt>
                <c:pt idx="498">
                  <c:v>35.401000000000231</c:v>
                </c:pt>
                <c:pt idx="499">
                  <c:v>35.401100000000234</c:v>
                </c:pt>
                <c:pt idx="500">
                  <c:v>35.401200000000237</c:v>
                </c:pt>
                <c:pt idx="501">
                  <c:v>35.401300000000241</c:v>
                </c:pt>
                <c:pt idx="502">
                  <c:v>35.401400000000244</c:v>
                </c:pt>
                <c:pt idx="503">
                  <c:v>35.401500000000247</c:v>
                </c:pt>
                <c:pt idx="504">
                  <c:v>35.401600000000251</c:v>
                </c:pt>
                <c:pt idx="505">
                  <c:v>35.401700000000254</c:v>
                </c:pt>
                <c:pt idx="506">
                  <c:v>35.401800000000257</c:v>
                </c:pt>
                <c:pt idx="507">
                  <c:v>35.401900000000261</c:v>
                </c:pt>
                <c:pt idx="508">
                  <c:v>35.402000000000264</c:v>
                </c:pt>
                <c:pt idx="509">
                  <c:v>35.402100000000267</c:v>
                </c:pt>
                <c:pt idx="510">
                  <c:v>35.402200000000271</c:v>
                </c:pt>
                <c:pt idx="511">
                  <c:v>35.402300000000274</c:v>
                </c:pt>
                <c:pt idx="512">
                  <c:v>35.402400000000277</c:v>
                </c:pt>
                <c:pt idx="513">
                  <c:v>35.402500000000281</c:v>
                </c:pt>
                <c:pt idx="514">
                  <c:v>35.402600000000284</c:v>
                </c:pt>
                <c:pt idx="515">
                  <c:v>35.402700000000287</c:v>
                </c:pt>
                <c:pt idx="516">
                  <c:v>35.40280000000029</c:v>
                </c:pt>
                <c:pt idx="517">
                  <c:v>35.402900000000294</c:v>
                </c:pt>
                <c:pt idx="518">
                  <c:v>35.403000000000297</c:v>
                </c:pt>
                <c:pt idx="519">
                  <c:v>35.4031000000003</c:v>
                </c:pt>
                <c:pt idx="520">
                  <c:v>35.403200000000304</c:v>
                </c:pt>
                <c:pt idx="521">
                  <c:v>35.403300000000307</c:v>
                </c:pt>
                <c:pt idx="522">
                  <c:v>35.40340000000031</c:v>
                </c:pt>
                <c:pt idx="523">
                  <c:v>35.403500000000314</c:v>
                </c:pt>
                <c:pt idx="524">
                  <c:v>35.403600000000317</c:v>
                </c:pt>
                <c:pt idx="525">
                  <c:v>35.40370000000032</c:v>
                </c:pt>
                <c:pt idx="526">
                  <c:v>35.403800000000324</c:v>
                </c:pt>
                <c:pt idx="527">
                  <c:v>35.403900000000327</c:v>
                </c:pt>
                <c:pt idx="528">
                  <c:v>35.40400000000033</c:v>
                </c:pt>
                <c:pt idx="529">
                  <c:v>35.404100000000334</c:v>
                </c:pt>
                <c:pt idx="530">
                  <c:v>35.404200000000337</c:v>
                </c:pt>
                <c:pt idx="531">
                  <c:v>35.40430000000034</c:v>
                </c:pt>
                <c:pt idx="532">
                  <c:v>35.404400000000344</c:v>
                </c:pt>
                <c:pt idx="533">
                  <c:v>35.404500000000347</c:v>
                </c:pt>
                <c:pt idx="534">
                  <c:v>35.40460000000035</c:v>
                </c:pt>
                <c:pt idx="535">
                  <c:v>35.404700000000354</c:v>
                </c:pt>
                <c:pt idx="536">
                  <c:v>35.404800000000357</c:v>
                </c:pt>
                <c:pt idx="537">
                  <c:v>35.40490000000036</c:v>
                </c:pt>
                <c:pt idx="538">
                  <c:v>35.405000000000364</c:v>
                </c:pt>
                <c:pt idx="539">
                  <c:v>35.405100000000367</c:v>
                </c:pt>
                <c:pt idx="540">
                  <c:v>35.40520000000037</c:v>
                </c:pt>
                <c:pt idx="541">
                  <c:v>35.405300000000373</c:v>
                </c:pt>
                <c:pt idx="542">
                  <c:v>35.405400000000377</c:v>
                </c:pt>
                <c:pt idx="543">
                  <c:v>35.40550000000038</c:v>
                </c:pt>
                <c:pt idx="544">
                  <c:v>35.405600000000383</c:v>
                </c:pt>
                <c:pt idx="545">
                  <c:v>35.405700000000387</c:v>
                </c:pt>
                <c:pt idx="546">
                  <c:v>35.40580000000039</c:v>
                </c:pt>
                <c:pt idx="547">
                  <c:v>35.405900000000393</c:v>
                </c:pt>
                <c:pt idx="548">
                  <c:v>35.406000000000397</c:v>
                </c:pt>
                <c:pt idx="549">
                  <c:v>35.4061000000004</c:v>
                </c:pt>
                <c:pt idx="550">
                  <c:v>35.406200000000403</c:v>
                </c:pt>
                <c:pt idx="551">
                  <c:v>35.406300000000407</c:v>
                </c:pt>
                <c:pt idx="552">
                  <c:v>35.40640000000041</c:v>
                </c:pt>
                <c:pt idx="553">
                  <c:v>35.406500000000413</c:v>
                </c:pt>
                <c:pt idx="554">
                  <c:v>35.406600000000417</c:v>
                </c:pt>
                <c:pt idx="555">
                  <c:v>35.40670000000042</c:v>
                </c:pt>
                <c:pt idx="556">
                  <c:v>35.406800000000423</c:v>
                </c:pt>
                <c:pt idx="557">
                  <c:v>35.406900000000427</c:v>
                </c:pt>
                <c:pt idx="558">
                  <c:v>35.40700000000043</c:v>
                </c:pt>
                <c:pt idx="559">
                  <c:v>35.407100000000433</c:v>
                </c:pt>
                <c:pt idx="560">
                  <c:v>35.407200000000437</c:v>
                </c:pt>
                <c:pt idx="561">
                  <c:v>35.40730000000044</c:v>
                </c:pt>
                <c:pt idx="562">
                  <c:v>35.407400000000443</c:v>
                </c:pt>
                <c:pt idx="563">
                  <c:v>35.407500000000447</c:v>
                </c:pt>
                <c:pt idx="564">
                  <c:v>35.40760000000045</c:v>
                </c:pt>
                <c:pt idx="565">
                  <c:v>35.407700000000453</c:v>
                </c:pt>
                <c:pt idx="566">
                  <c:v>35.407800000000456</c:v>
                </c:pt>
                <c:pt idx="567">
                  <c:v>35.40790000000046</c:v>
                </c:pt>
                <c:pt idx="568">
                  <c:v>35.408000000000463</c:v>
                </c:pt>
                <c:pt idx="569">
                  <c:v>35.408100000000466</c:v>
                </c:pt>
                <c:pt idx="570">
                  <c:v>35.40820000000047</c:v>
                </c:pt>
                <c:pt idx="571">
                  <c:v>35.408300000000473</c:v>
                </c:pt>
                <c:pt idx="572">
                  <c:v>35.408400000000476</c:v>
                </c:pt>
                <c:pt idx="573">
                  <c:v>35.40850000000048</c:v>
                </c:pt>
                <c:pt idx="574">
                  <c:v>35.408600000000483</c:v>
                </c:pt>
                <c:pt idx="575">
                  <c:v>35.408700000000486</c:v>
                </c:pt>
                <c:pt idx="576">
                  <c:v>35.40880000000049</c:v>
                </c:pt>
                <c:pt idx="577">
                  <c:v>35.408900000000493</c:v>
                </c:pt>
                <c:pt idx="578">
                  <c:v>35.409000000000496</c:v>
                </c:pt>
                <c:pt idx="579">
                  <c:v>35.4091000000005</c:v>
                </c:pt>
                <c:pt idx="580">
                  <c:v>35.409200000000503</c:v>
                </c:pt>
                <c:pt idx="581">
                  <c:v>35.409300000000506</c:v>
                </c:pt>
                <c:pt idx="582">
                  <c:v>35.40940000000051</c:v>
                </c:pt>
                <c:pt idx="583">
                  <c:v>35.409500000000513</c:v>
                </c:pt>
                <c:pt idx="584">
                  <c:v>35.409600000000516</c:v>
                </c:pt>
                <c:pt idx="585">
                  <c:v>35.40970000000052</c:v>
                </c:pt>
                <c:pt idx="586">
                  <c:v>35.409800000000523</c:v>
                </c:pt>
                <c:pt idx="587">
                  <c:v>35.409900000000526</c:v>
                </c:pt>
                <c:pt idx="588">
                  <c:v>35.410000000000529</c:v>
                </c:pt>
                <c:pt idx="589">
                  <c:v>35.410100000000533</c:v>
                </c:pt>
                <c:pt idx="590">
                  <c:v>35.410200000000536</c:v>
                </c:pt>
                <c:pt idx="591">
                  <c:v>35.410300000000539</c:v>
                </c:pt>
                <c:pt idx="592">
                  <c:v>35.410400000000543</c:v>
                </c:pt>
                <c:pt idx="593">
                  <c:v>35.410500000000546</c:v>
                </c:pt>
                <c:pt idx="594">
                  <c:v>35.410600000000549</c:v>
                </c:pt>
                <c:pt idx="595">
                  <c:v>35.410700000000553</c:v>
                </c:pt>
                <c:pt idx="596">
                  <c:v>35.410800000000556</c:v>
                </c:pt>
                <c:pt idx="597">
                  <c:v>35.410900000000559</c:v>
                </c:pt>
                <c:pt idx="598">
                  <c:v>35.411000000000563</c:v>
                </c:pt>
                <c:pt idx="599">
                  <c:v>35.411100000000566</c:v>
                </c:pt>
                <c:pt idx="600">
                  <c:v>35.411200000000569</c:v>
                </c:pt>
                <c:pt idx="601">
                  <c:v>35.411300000000573</c:v>
                </c:pt>
                <c:pt idx="602">
                  <c:v>35.411400000000576</c:v>
                </c:pt>
                <c:pt idx="603">
                  <c:v>35.411500000000579</c:v>
                </c:pt>
                <c:pt idx="604">
                  <c:v>35.411600000000583</c:v>
                </c:pt>
                <c:pt idx="605">
                  <c:v>35.411700000000586</c:v>
                </c:pt>
                <c:pt idx="606">
                  <c:v>35.411800000000589</c:v>
                </c:pt>
                <c:pt idx="607">
                  <c:v>35.411900000000593</c:v>
                </c:pt>
                <c:pt idx="608">
                  <c:v>35.412000000000596</c:v>
                </c:pt>
                <c:pt idx="609">
                  <c:v>35.412100000000599</c:v>
                </c:pt>
                <c:pt idx="610">
                  <c:v>35.412200000000603</c:v>
                </c:pt>
                <c:pt idx="611">
                  <c:v>35.412300000000606</c:v>
                </c:pt>
                <c:pt idx="612">
                  <c:v>35.412400000000609</c:v>
                </c:pt>
                <c:pt idx="613">
                  <c:v>35.412500000000612</c:v>
                </c:pt>
                <c:pt idx="614">
                  <c:v>35.412600000000616</c:v>
                </c:pt>
                <c:pt idx="615">
                  <c:v>35.412700000000619</c:v>
                </c:pt>
                <c:pt idx="616">
                  <c:v>35.412800000000622</c:v>
                </c:pt>
                <c:pt idx="617">
                  <c:v>35.412900000000626</c:v>
                </c:pt>
                <c:pt idx="618">
                  <c:v>35.413000000000629</c:v>
                </c:pt>
                <c:pt idx="619">
                  <c:v>35.413100000000632</c:v>
                </c:pt>
                <c:pt idx="620">
                  <c:v>35.413200000000636</c:v>
                </c:pt>
                <c:pt idx="621">
                  <c:v>35.413300000000639</c:v>
                </c:pt>
                <c:pt idx="622">
                  <c:v>35.413400000000642</c:v>
                </c:pt>
                <c:pt idx="623">
                  <c:v>35.413500000000646</c:v>
                </c:pt>
                <c:pt idx="624">
                  <c:v>35.413600000000649</c:v>
                </c:pt>
                <c:pt idx="625">
                  <c:v>35.413700000000652</c:v>
                </c:pt>
                <c:pt idx="626">
                  <c:v>35.413800000000656</c:v>
                </c:pt>
                <c:pt idx="627">
                  <c:v>35.413900000000659</c:v>
                </c:pt>
                <c:pt idx="628">
                  <c:v>35.414000000000662</c:v>
                </c:pt>
                <c:pt idx="629">
                  <c:v>35.414100000000666</c:v>
                </c:pt>
                <c:pt idx="630">
                  <c:v>35.414200000000669</c:v>
                </c:pt>
                <c:pt idx="631">
                  <c:v>35.414300000000672</c:v>
                </c:pt>
                <c:pt idx="632">
                  <c:v>35.414400000000676</c:v>
                </c:pt>
                <c:pt idx="633">
                  <c:v>35.414500000000679</c:v>
                </c:pt>
                <c:pt idx="634">
                  <c:v>35.414600000000682</c:v>
                </c:pt>
                <c:pt idx="635">
                  <c:v>35.414700000000686</c:v>
                </c:pt>
                <c:pt idx="636">
                  <c:v>35.414800000000689</c:v>
                </c:pt>
                <c:pt idx="637">
                  <c:v>35.414900000000692</c:v>
                </c:pt>
                <c:pt idx="638">
                  <c:v>35.415000000000695</c:v>
                </c:pt>
                <c:pt idx="639">
                  <c:v>35.415100000000699</c:v>
                </c:pt>
                <c:pt idx="640">
                  <c:v>35.415200000000702</c:v>
                </c:pt>
                <c:pt idx="641">
                  <c:v>35.415300000000705</c:v>
                </c:pt>
                <c:pt idx="642">
                  <c:v>35.415400000000709</c:v>
                </c:pt>
                <c:pt idx="643">
                  <c:v>35.415500000000712</c:v>
                </c:pt>
                <c:pt idx="644">
                  <c:v>35.415600000000715</c:v>
                </c:pt>
                <c:pt idx="645">
                  <c:v>35.415700000000719</c:v>
                </c:pt>
                <c:pt idx="646">
                  <c:v>35.415800000000722</c:v>
                </c:pt>
                <c:pt idx="647">
                  <c:v>35.415900000000725</c:v>
                </c:pt>
                <c:pt idx="648">
                  <c:v>35.416000000000729</c:v>
                </c:pt>
                <c:pt idx="649">
                  <c:v>35.416100000000732</c:v>
                </c:pt>
                <c:pt idx="650">
                  <c:v>35.416200000000735</c:v>
                </c:pt>
                <c:pt idx="651">
                  <c:v>35.416300000000739</c:v>
                </c:pt>
                <c:pt idx="652">
                  <c:v>35.416400000000742</c:v>
                </c:pt>
                <c:pt idx="653">
                  <c:v>35.416500000000745</c:v>
                </c:pt>
                <c:pt idx="654">
                  <c:v>35.416600000000749</c:v>
                </c:pt>
                <c:pt idx="655">
                  <c:v>35.416700000000752</c:v>
                </c:pt>
                <c:pt idx="656">
                  <c:v>35.416800000000755</c:v>
                </c:pt>
                <c:pt idx="657">
                  <c:v>35.416900000000759</c:v>
                </c:pt>
                <c:pt idx="658">
                  <c:v>35.417000000000762</c:v>
                </c:pt>
                <c:pt idx="659">
                  <c:v>35.417100000000765</c:v>
                </c:pt>
                <c:pt idx="660">
                  <c:v>35.417200000000769</c:v>
                </c:pt>
                <c:pt idx="661">
                  <c:v>35.417300000000772</c:v>
                </c:pt>
                <c:pt idx="662">
                  <c:v>35.417400000000775</c:v>
                </c:pt>
                <c:pt idx="663">
                  <c:v>35.417500000000778</c:v>
                </c:pt>
                <c:pt idx="664">
                  <c:v>35.417600000000782</c:v>
                </c:pt>
                <c:pt idx="665">
                  <c:v>35.417700000000785</c:v>
                </c:pt>
                <c:pt idx="666">
                  <c:v>35.417800000000788</c:v>
                </c:pt>
                <c:pt idx="667">
                  <c:v>35.417900000000792</c:v>
                </c:pt>
                <c:pt idx="668">
                  <c:v>35.418000000000795</c:v>
                </c:pt>
                <c:pt idx="669">
                  <c:v>35.418100000000798</c:v>
                </c:pt>
                <c:pt idx="670">
                  <c:v>35.418200000000802</c:v>
                </c:pt>
                <c:pt idx="671">
                  <c:v>35.418300000000805</c:v>
                </c:pt>
                <c:pt idx="672">
                  <c:v>35.418400000000808</c:v>
                </c:pt>
                <c:pt idx="673">
                  <c:v>35.418500000000812</c:v>
                </c:pt>
                <c:pt idx="674">
                  <c:v>35.418600000000815</c:v>
                </c:pt>
                <c:pt idx="675">
                  <c:v>35.418700000000818</c:v>
                </c:pt>
                <c:pt idx="676">
                  <c:v>35.418800000000822</c:v>
                </c:pt>
                <c:pt idx="677">
                  <c:v>35.418900000000825</c:v>
                </c:pt>
                <c:pt idx="678">
                  <c:v>35.419000000000828</c:v>
                </c:pt>
                <c:pt idx="679">
                  <c:v>35.419100000000832</c:v>
                </c:pt>
                <c:pt idx="680">
                  <c:v>35.419200000000835</c:v>
                </c:pt>
                <c:pt idx="681">
                  <c:v>35.419300000000838</c:v>
                </c:pt>
                <c:pt idx="682">
                  <c:v>35.419400000000842</c:v>
                </c:pt>
                <c:pt idx="683">
                  <c:v>35.419500000000845</c:v>
                </c:pt>
                <c:pt idx="684">
                  <c:v>35.419600000000848</c:v>
                </c:pt>
                <c:pt idx="685">
                  <c:v>35.419700000000852</c:v>
                </c:pt>
                <c:pt idx="686">
                  <c:v>35.419800000000855</c:v>
                </c:pt>
                <c:pt idx="687">
                  <c:v>35.419900000000858</c:v>
                </c:pt>
                <c:pt idx="688">
                  <c:v>35.420000000000861</c:v>
                </c:pt>
                <c:pt idx="689">
                  <c:v>35.420100000000865</c:v>
                </c:pt>
                <c:pt idx="690">
                  <c:v>35.420200000000868</c:v>
                </c:pt>
                <c:pt idx="691">
                  <c:v>35.420300000000871</c:v>
                </c:pt>
                <c:pt idx="692">
                  <c:v>35.420400000000875</c:v>
                </c:pt>
                <c:pt idx="693">
                  <c:v>35.420500000000878</c:v>
                </c:pt>
                <c:pt idx="694">
                  <c:v>35.420600000000881</c:v>
                </c:pt>
                <c:pt idx="695">
                  <c:v>35.420700000000885</c:v>
                </c:pt>
                <c:pt idx="696">
                  <c:v>35.420800000000888</c:v>
                </c:pt>
                <c:pt idx="697">
                  <c:v>35.420900000000891</c:v>
                </c:pt>
                <c:pt idx="698">
                  <c:v>35.421000000000895</c:v>
                </c:pt>
                <c:pt idx="699">
                  <c:v>35.421100000000898</c:v>
                </c:pt>
                <c:pt idx="700">
                  <c:v>35.421200000000901</c:v>
                </c:pt>
                <c:pt idx="701">
                  <c:v>35.421300000000905</c:v>
                </c:pt>
                <c:pt idx="702">
                  <c:v>35.421400000000908</c:v>
                </c:pt>
                <c:pt idx="703">
                  <c:v>35.421500000000911</c:v>
                </c:pt>
                <c:pt idx="704">
                  <c:v>35.421600000000915</c:v>
                </c:pt>
                <c:pt idx="705">
                  <c:v>35.421700000000918</c:v>
                </c:pt>
                <c:pt idx="706">
                  <c:v>35.421800000000921</c:v>
                </c:pt>
                <c:pt idx="707">
                  <c:v>35.421900000000925</c:v>
                </c:pt>
                <c:pt idx="708">
                  <c:v>35.422000000000928</c:v>
                </c:pt>
                <c:pt idx="709">
                  <c:v>35.422100000000931</c:v>
                </c:pt>
                <c:pt idx="710">
                  <c:v>35.422200000000934</c:v>
                </c:pt>
                <c:pt idx="711">
                  <c:v>35.422300000000938</c:v>
                </c:pt>
                <c:pt idx="712">
                  <c:v>35.422400000000941</c:v>
                </c:pt>
                <c:pt idx="713">
                  <c:v>35.422500000000944</c:v>
                </c:pt>
                <c:pt idx="714">
                  <c:v>35.422600000000948</c:v>
                </c:pt>
                <c:pt idx="715">
                  <c:v>35.422700000000951</c:v>
                </c:pt>
                <c:pt idx="716">
                  <c:v>35.422800000000954</c:v>
                </c:pt>
                <c:pt idx="717">
                  <c:v>35.422900000000958</c:v>
                </c:pt>
                <c:pt idx="718">
                  <c:v>35.423000000000961</c:v>
                </c:pt>
                <c:pt idx="719">
                  <c:v>35.423100000000964</c:v>
                </c:pt>
                <c:pt idx="720">
                  <c:v>35.423200000000968</c:v>
                </c:pt>
                <c:pt idx="721">
                  <c:v>35.423300000000971</c:v>
                </c:pt>
                <c:pt idx="722">
                  <c:v>35.423400000000974</c:v>
                </c:pt>
                <c:pt idx="723">
                  <c:v>35.423500000000978</c:v>
                </c:pt>
                <c:pt idx="724">
                  <c:v>35.423600000000981</c:v>
                </c:pt>
                <c:pt idx="725">
                  <c:v>35.423700000000984</c:v>
                </c:pt>
                <c:pt idx="726">
                  <c:v>35.423800000000988</c:v>
                </c:pt>
                <c:pt idx="727">
                  <c:v>35.423900000000991</c:v>
                </c:pt>
                <c:pt idx="728">
                  <c:v>35.424000000000994</c:v>
                </c:pt>
                <c:pt idx="729">
                  <c:v>35.424100000000998</c:v>
                </c:pt>
                <c:pt idx="730">
                  <c:v>35.424200000001001</c:v>
                </c:pt>
                <c:pt idx="731">
                  <c:v>35.424300000001004</c:v>
                </c:pt>
                <c:pt idx="732">
                  <c:v>35.424400000001008</c:v>
                </c:pt>
                <c:pt idx="733">
                  <c:v>35.424500000001011</c:v>
                </c:pt>
                <c:pt idx="734">
                  <c:v>35.424600000001014</c:v>
                </c:pt>
                <c:pt idx="735">
                  <c:v>35.424700000001017</c:v>
                </c:pt>
                <c:pt idx="736">
                  <c:v>35.424800000001021</c:v>
                </c:pt>
                <c:pt idx="737">
                  <c:v>35.424900000001024</c:v>
                </c:pt>
                <c:pt idx="738">
                  <c:v>35.425000000001027</c:v>
                </c:pt>
                <c:pt idx="739">
                  <c:v>35.425100000001031</c:v>
                </c:pt>
                <c:pt idx="740">
                  <c:v>35.425200000001034</c:v>
                </c:pt>
                <c:pt idx="741">
                  <c:v>35.425300000001037</c:v>
                </c:pt>
                <c:pt idx="742">
                  <c:v>35.425400000001041</c:v>
                </c:pt>
                <c:pt idx="743">
                  <c:v>35.425500000001044</c:v>
                </c:pt>
                <c:pt idx="744">
                  <c:v>35.425600000001047</c:v>
                </c:pt>
                <c:pt idx="745">
                  <c:v>35.425700000001051</c:v>
                </c:pt>
                <c:pt idx="746">
                  <c:v>35.425800000001054</c:v>
                </c:pt>
                <c:pt idx="747">
                  <c:v>35.425900000001057</c:v>
                </c:pt>
                <c:pt idx="748">
                  <c:v>35.426000000001061</c:v>
                </c:pt>
                <c:pt idx="749">
                  <c:v>35.426100000001064</c:v>
                </c:pt>
                <c:pt idx="750">
                  <c:v>35.426200000001067</c:v>
                </c:pt>
                <c:pt idx="751">
                  <c:v>35.426300000001071</c:v>
                </c:pt>
                <c:pt idx="752">
                  <c:v>35.426400000001074</c:v>
                </c:pt>
                <c:pt idx="753">
                  <c:v>35.426500000001077</c:v>
                </c:pt>
                <c:pt idx="754">
                  <c:v>35.426600000001081</c:v>
                </c:pt>
                <c:pt idx="755">
                  <c:v>35.426700000001084</c:v>
                </c:pt>
                <c:pt idx="756">
                  <c:v>35.426800000001087</c:v>
                </c:pt>
                <c:pt idx="757">
                  <c:v>35.426900000001091</c:v>
                </c:pt>
                <c:pt idx="758">
                  <c:v>35.427000000001094</c:v>
                </c:pt>
                <c:pt idx="759">
                  <c:v>35.427100000001097</c:v>
                </c:pt>
                <c:pt idx="760">
                  <c:v>35.4272000000011</c:v>
                </c:pt>
                <c:pt idx="761">
                  <c:v>35.427300000001104</c:v>
                </c:pt>
                <c:pt idx="762">
                  <c:v>35.427400000001107</c:v>
                </c:pt>
                <c:pt idx="763">
                  <c:v>35.42750000000111</c:v>
                </c:pt>
                <c:pt idx="764">
                  <c:v>35.427600000001114</c:v>
                </c:pt>
                <c:pt idx="765">
                  <c:v>35.427700000001117</c:v>
                </c:pt>
                <c:pt idx="766">
                  <c:v>35.42780000000112</c:v>
                </c:pt>
                <c:pt idx="767">
                  <c:v>35.427900000001124</c:v>
                </c:pt>
                <c:pt idx="768">
                  <c:v>35.428000000001127</c:v>
                </c:pt>
                <c:pt idx="769">
                  <c:v>35.42810000000113</c:v>
                </c:pt>
                <c:pt idx="770">
                  <c:v>35.428200000001134</c:v>
                </c:pt>
                <c:pt idx="771">
                  <c:v>35.428300000001137</c:v>
                </c:pt>
                <c:pt idx="772">
                  <c:v>35.42840000000114</c:v>
                </c:pt>
                <c:pt idx="773">
                  <c:v>35.428500000001144</c:v>
                </c:pt>
                <c:pt idx="774">
                  <c:v>35.428600000001147</c:v>
                </c:pt>
                <c:pt idx="775">
                  <c:v>35.42870000000115</c:v>
                </c:pt>
                <c:pt idx="776">
                  <c:v>35.428800000001154</c:v>
                </c:pt>
                <c:pt idx="777">
                  <c:v>35.428900000001157</c:v>
                </c:pt>
                <c:pt idx="778">
                  <c:v>35.42900000000116</c:v>
                </c:pt>
                <c:pt idx="779">
                  <c:v>35.429100000001164</c:v>
                </c:pt>
                <c:pt idx="780">
                  <c:v>35.429200000001167</c:v>
                </c:pt>
                <c:pt idx="781">
                  <c:v>35.42930000000117</c:v>
                </c:pt>
                <c:pt idx="782">
                  <c:v>35.429400000001174</c:v>
                </c:pt>
                <c:pt idx="783">
                  <c:v>35.429500000001177</c:v>
                </c:pt>
                <c:pt idx="784">
                  <c:v>35.42960000000118</c:v>
                </c:pt>
                <c:pt idx="785">
                  <c:v>35.429700000001183</c:v>
                </c:pt>
                <c:pt idx="786">
                  <c:v>35.429800000001187</c:v>
                </c:pt>
                <c:pt idx="787">
                  <c:v>35.42990000000119</c:v>
                </c:pt>
                <c:pt idx="788">
                  <c:v>35.430000000001193</c:v>
                </c:pt>
                <c:pt idx="789">
                  <c:v>35.430100000001197</c:v>
                </c:pt>
                <c:pt idx="790">
                  <c:v>35.4302000000012</c:v>
                </c:pt>
                <c:pt idx="791">
                  <c:v>35.430300000001203</c:v>
                </c:pt>
                <c:pt idx="792">
                  <c:v>35.430400000001207</c:v>
                </c:pt>
                <c:pt idx="793">
                  <c:v>35.43050000000121</c:v>
                </c:pt>
                <c:pt idx="794">
                  <c:v>35.430600000001213</c:v>
                </c:pt>
                <c:pt idx="795">
                  <c:v>35.430700000001217</c:v>
                </c:pt>
                <c:pt idx="796">
                  <c:v>35.43080000000122</c:v>
                </c:pt>
                <c:pt idx="797">
                  <c:v>35.430900000001223</c:v>
                </c:pt>
                <c:pt idx="798">
                  <c:v>35.431000000001227</c:v>
                </c:pt>
                <c:pt idx="799">
                  <c:v>35.43110000000123</c:v>
                </c:pt>
                <c:pt idx="800">
                  <c:v>35.431200000001233</c:v>
                </c:pt>
                <c:pt idx="801">
                  <c:v>35.431300000001237</c:v>
                </c:pt>
                <c:pt idx="802">
                  <c:v>35.43140000000124</c:v>
                </c:pt>
                <c:pt idx="803">
                  <c:v>35.431500000001243</c:v>
                </c:pt>
                <c:pt idx="804">
                  <c:v>35.431600000001247</c:v>
                </c:pt>
                <c:pt idx="805">
                  <c:v>35.43170000000125</c:v>
                </c:pt>
                <c:pt idx="806">
                  <c:v>35.431800000001253</c:v>
                </c:pt>
                <c:pt idx="807">
                  <c:v>35.431900000001257</c:v>
                </c:pt>
                <c:pt idx="808">
                  <c:v>35.43200000000126</c:v>
                </c:pt>
                <c:pt idx="809">
                  <c:v>35.432100000001263</c:v>
                </c:pt>
                <c:pt idx="810">
                  <c:v>35.432200000001266</c:v>
                </c:pt>
                <c:pt idx="811">
                  <c:v>35.43230000000127</c:v>
                </c:pt>
                <c:pt idx="812">
                  <c:v>35.432400000001273</c:v>
                </c:pt>
                <c:pt idx="813">
                  <c:v>35.432500000001276</c:v>
                </c:pt>
                <c:pt idx="814">
                  <c:v>35.43260000000128</c:v>
                </c:pt>
                <c:pt idx="815">
                  <c:v>35.432700000001283</c:v>
                </c:pt>
                <c:pt idx="816">
                  <c:v>35.432800000001286</c:v>
                </c:pt>
                <c:pt idx="817">
                  <c:v>35.43290000000129</c:v>
                </c:pt>
                <c:pt idx="818">
                  <c:v>35.433000000001293</c:v>
                </c:pt>
                <c:pt idx="819">
                  <c:v>35.433100000001296</c:v>
                </c:pt>
                <c:pt idx="820">
                  <c:v>35.4332000000013</c:v>
                </c:pt>
                <c:pt idx="821">
                  <c:v>35.433300000001303</c:v>
                </c:pt>
                <c:pt idx="822">
                  <c:v>35.433400000001306</c:v>
                </c:pt>
                <c:pt idx="823">
                  <c:v>35.43350000000131</c:v>
                </c:pt>
                <c:pt idx="824">
                  <c:v>35.433600000001313</c:v>
                </c:pt>
                <c:pt idx="825">
                  <c:v>35.433700000001316</c:v>
                </c:pt>
                <c:pt idx="826">
                  <c:v>35.43380000000132</c:v>
                </c:pt>
                <c:pt idx="827">
                  <c:v>35.433900000001323</c:v>
                </c:pt>
                <c:pt idx="828">
                  <c:v>35.434000000001326</c:v>
                </c:pt>
                <c:pt idx="829">
                  <c:v>35.43410000000133</c:v>
                </c:pt>
                <c:pt idx="830">
                  <c:v>35.434200000001333</c:v>
                </c:pt>
                <c:pt idx="831">
                  <c:v>35.434300000001336</c:v>
                </c:pt>
                <c:pt idx="832">
                  <c:v>35.434400000001339</c:v>
                </c:pt>
                <c:pt idx="833">
                  <c:v>35.434500000001343</c:v>
                </c:pt>
                <c:pt idx="834">
                  <c:v>35.434600000001346</c:v>
                </c:pt>
                <c:pt idx="835">
                  <c:v>35.434700000001349</c:v>
                </c:pt>
                <c:pt idx="836">
                  <c:v>35.434800000001353</c:v>
                </c:pt>
                <c:pt idx="837">
                  <c:v>35.434900000001356</c:v>
                </c:pt>
                <c:pt idx="838">
                  <c:v>35.435000000001359</c:v>
                </c:pt>
                <c:pt idx="839">
                  <c:v>35.435100000001363</c:v>
                </c:pt>
                <c:pt idx="840">
                  <c:v>35.435200000001366</c:v>
                </c:pt>
                <c:pt idx="841">
                  <c:v>35.435300000001369</c:v>
                </c:pt>
                <c:pt idx="842">
                  <c:v>35.435400000001373</c:v>
                </c:pt>
                <c:pt idx="843">
                  <c:v>35.435500000001376</c:v>
                </c:pt>
                <c:pt idx="844">
                  <c:v>35.435600000001379</c:v>
                </c:pt>
                <c:pt idx="845">
                  <c:v>35.435700000001383</c:v>
                </c:pt>
                <c:pt idx="846">
                  <c:v>35.435800000001386</c:v>
                </c:pt>
                <c:pt idx="847">
                  <c:v>35.435900000001389</c:v>
                </c:pt>
                <c:pt idx="848">
                  <c:v>35.436000000001393</c:v>
                </c:pt>
                <c:pt idx="849">
                  <c:v>35.436100000001396</c:v>
                </c:pt>
                <c:pt idx="850">
                  <c:v>35.436200000001399</c:v>
                </c:pt>
                <c:pt idx="851">
                  <c:v>35.436300000001403</c:v>
                </c:pt>
                <c:pt idx="852">
                  <c:v>35.436400000001406</c:v>
                </c:pt>
                <c:pt idx="853">
                  <c:v>35.436500000001409</c:v>
                </c:pt>
                <c:pt idx="854">
                  <c:v>35.436600000001413</c:v>
                </c:pt>
                <c:pt idx="855">
                  <c:v>35.436700000001416</c:v>
                </c:pt>
                <c:pt idx="856">
                  <c:v>35.436800000001419</c:v>
                </c:pt>
                <c:pt idx="857">
                  <c:v>35.436900000001422</c:v>
                </c:pt>
                <c:pt idx="858">
                  <c:v>35.437000000001426</c:v>
                </c:pt>
                <c:pt idx="859">
                  <c:v>35.437100000001429</c:v>
                </c:pt>
                <c:pt idx="860">
                  <c:v>35.437200000001432</c:v>
                </c:pt>
                <c:pt idx="861">
                  <c:v>35.437300000001436</c:v>
                </c:pt>
                <c:pt idx="862">
                  <c:v>35.437400000001439</c:v>
                </c:pt>
                <c:pt idx="863">
                  <c:v>35.437500000001442</c:v>
                </c:pt>
                <c:pt idx="864">
                  <c:v>35.437600000001446</c:v>
                </c:pt>
                <c:pt idx="865">
                  <c:v>35.437700000001449</c:v>
                </c:pt>
                <c:pt idx="866">
                  <c:v>35.437800000001452</c:v>
                </c:pt>
                <c:pt idx="867">
                  <c:v>35.437900000001456</c:v>
                </c:pt>
                <c:pt idx="868">
                  <c:v>35.438000000001459</c:v>
                </c:pt>
                <c:pt idx="869">
                  <c:v>35.438100000001462</c:v>
                </c:pt>
                <c:pt idx="870">
                  <c:v>35.438200000001466</c:v>
                </c:pt>
                <c:pt idx="871">
                  <c:v>35.438300000001469</c:v>
                </c:pt>
                <c:pt idx="872">
                  <c:v>35.438400000001472</c:v>
                </c:pt>
                <c:pt idx="873">
                  <c:v>35.438500000001476</c:v>
                </c:pt>
                <c:pt idx="874">
                  <c:v>35.438600000001479</c:v>
                </c:pt>
                <c:pt idx="875">
                  <c:v>35.438700000001482</c:v>
                </c:pt>
                <c:pt idx="876">
                  <c:v>35.438800000001486</c:v>
                </c:pt>
                <c:pt idx="877">
                  <c:v>35.438900000001489</c:v>
                </c:pt>
                <c:pt idx="878">
                  <c:v>35.439000000001492</c:v>
                </c:pt>
                <c:pt idx="879">
                  <c:v>35.439100000001496</c:v>
                </c:pt>
                <c:pt idx="880">
                  <c:v>35.439200000001499</c:v>
                </c:pt>
                <c:pt idx="881">
                  <c:v>35.439300000001502</c:v>
                </c:pt>
                <c:pt idx="882">
                  <c:v>35.439400000001505</c:v>
                </c:pt>
                <c:pt idx="883">
                  <c:v>35.439500000001509</c:v>
                </c:pt>
                <c:pt idx="884">
                  <c:v>35.439600000001512</c:v>
                </c:pt>
                <c:pt idx="885">
                  <c:v>35.439700000001515</c:v>
                </c:pt>
                <c:pt idx="886">
                  <c:v>35.439800000001519</c:v>
                </c:pt>
                <c:pt idx="887">
                  <c:v>35.439900000001522</c:v>
                </c:pt>
                <c:pt idx="888">
                  <c:v>35.440000000001525</c:v>
                </c:pt>
                <c:pt idx="889">
                  <c:v>35.440100000001529</c:v>
                </c:pt>
                <c:pt idx="890">
                  <c:v>35.440200000001532</c:v>
                </c:pt>
                <c:pt idx="891">
                  <c:v>35.440300000001535</c:v>
                </c:pt>
                <c:pt idx="892">
                  <c:v>35.440400000001539</c:v>
                </c:pt>
                <c:pt idx="893">
                  <c:v>35.440500000001542</c:v>
                </c:pt>
                <c:pt idx="894">
                  <c:v>35.440600000001545</c:v>
                </c:pt>
                <c:pt idx="895">
                  <c:v>35.440700000001549</c:v>
                </c:pt>
                <c:pt idx="896">
                  <c:v>35.440800000001552</c:v>
                </c:pt>
                <c:pt idx="897">
                  <c:v>35.440900000001555</c:v>
                </c:pt>
                <c:pt idx="898">
                  <c:v>35.441000000001559</c:v>
                </c:pt>
                <c:pt idx="899">
                  <c:v>35.441100000001562</c:v>
                </c:pt>
                <c:pt idx="900">
                  <c:v>35.441200000001565</c:v>
                </c:pt>
                <c:pt idx="901">
                  <c:v>35.441300000001569</c:v>
                </c:pt>
                <c:pt idx="902">
                  <c:v>35.441400000001572</c:v>
                </c:pt>
                <c:pt idx="903">
                  <c:v>35.441500000001575</c:v>
                </c:pt>
                <c:pt idx="904">
                  <c:v>35.441600000001579</c:v>
                </c:pt>
                <c:pt idx="905">
                  <c:v>35.441700000001582</c:v>
                </c:pt>
                <c:pt idx="906">
                  <c:v>35.441800000001585</c:v>
                </c:pt>
                <c:pt idx="907">
                  <c:v>35.441900000001588</c:v>
                </c:pt>
                <c:pt idx="908">
                  <c:v>35.442000000001592</c:v>
                </c:pt>
                <c:pt idx="909">
                  <c:v>35.442100000001595</c:v>
                </c:pt>
                <c:pt idx="910">
                  <c:v>35.442200000001598</c:v>
                </c:pt>
                <c:pt idx="911">
                  <c:v>35.442300000001602</c:v>
                </c:pt>
                <c:pt idx="912">
                  <c:v>35.442400000001605</c:v>
                </c:pt>
                <c:pt idx="913">
                  <c:v>35.442500000001608</c:v>
                </c:pt>
                <c:pt idx="914">
                  <c:v>35.442600000001612</c:v>
                </c:pt>
                <c:pt idx="915">
                  <c:v>35.442700000001615</c:v>
                </c:pt>
                <c:pt idx="916">
                  <c:v>35.442800000001618</c:v>
                </c:pt>
                <c:pt idx="917">
                  <c:v>35.442900000001622</c:v>
                </c:pt>
                <c:pt idx="918">
                  <c:v>35.443000000001625</c:v>
                </c:pt>
                <c:pt idx="919">
                  <c:v>35.443100000001628</c:v>
                </c:pt>
                <c:pt idx="920">
                  <c:v>35.443200000001632</c:v>
                </c:pt>
                <c:pt idx="921">
                  <c:v>35.443300000001635</c:v>
                </c:pt>
                <c:pt idx="922">
                  <c:v>35.443400000001638</c:v>
                </c:pt>
                <c:pt idx="923">
                  <c:v>35.443500000001642</c:v>
                </c:pt>
                <c:pt idx="924">
                  <c:v>35.443600000001645</c:v>
                </c:pt>
                <c:pt idx="925">
                  <c:v>35.443700000001648</c:v>
                </c:pt>
                <c:pt idx="926">
                  <c:v>35.443800000001652</c:v>
                </c:pt>
                <c:pt idx="927">
                  <c:v>35.443900000001655</c:v>
                </c:pt>
                <c:pt idx="928">
                  <c:v>35.444000000001658</c:v>
                </c:pt>
                <c:pt idx="929">
                  <c:v>35.444100000001661</c:v>
                </c:pt>
                <c:pt idx="930">
                  <c:v>35.444200000001665</c:v>
                </c:pt>
                <c:pt idx="931">
                  <c:v>35.444300000001668</c:v>
                </c:pt>
                <c:pt idx="932">
                  <c:v>35.444400000001671</c:v>
                </c:pt>
                <c:pt idx="933">
                  <c:v>35.444500000001675</c:v>
                </c:pt>
                <c:pt idx="934">
                  <c:v>35.444600000001678</c:v>
                </c:pt>
                <c:pt idx="935">
                  <c:v>35.444700000001681</c:v>
                </c:pt>
                <c:pt idx="936">
                  <c:v>35.444800000001685</c:v>
                </c:pt>
                <c:pt idx="937">
                  <c:v>35.444900000001688</c:v>
                </c:pt>
                <c:pt idx="938">
                  <c:v>35.445000000001691</c:v>
                </c:pt>
                <c:pt idx="939">
                  <c:v>35.445100000001695</c:v>
                </c:pt>
                <c:pt idx="940">
                  <c:v>35.445200000001698</c:v>
                </c:pt>
                <c:pt idx="941">
                  <c:v>35.445300000001701</c:v>
                </c:pt>
                <c:pt idx="942">
                  <c:v>35.445400000001705</c:v>
                </c:pt>
                <c:pt idx="943">
                  <c:v>35.445500000001708</c:v>
                </c:pt>
                <c:pt idx="944">
                  <c:v>35.445600000001711</c:v>
                </c:pt>
                <c:pt idx="945">
                  <c:v>35.445700000001715</c:v>
                </c:pt>
                <c:pt idx="946">
                  <c:v>35.445800000001718</c:v>
                </c:pt>
                <c:pt idx="947">
                  <c:v>35.445900000001721</c:v>
                </c:pt>
                <c:pt idx="948">
                  <c:v>35.446000000001725</c:v>
                </c:pt>
                <c:pt idx="949">
                  <c:v>35.446100000001728</c:v>
                </c:pt>
                <c:pt idx="950">
                  <c:v>35.446200000001731</c:v>
                </c:pt>
                <c:pt idx="951">
                  <c:v>35.446300000001735</c:v>
                </c:pt>
                <c:pt idx="952">
                  <c:v>35.446400000001738</c:v>
                </c:pt>
                <c:pt idx="953">
                  <c:v>35.446500000001741</c:v>
                </c:pt>
                <c:pt idx="954">
                  <c:v>35.446600000001744</c:v>
                </c:pt>
                <c:pt idx="955">
                  <c:v>35.446700000001748</c:v>
                </c:pt>
                <c:pt idx="956">
                  <c:v>35.446800000001751</c:v>
                </c:pt>
                <c:pt idx="957">
                  <c:v>35.446900000001754</c:v>
                </c:pt>
                <c:pt idx="958">
                  <c:v>35.447000000001758</c:v>
                </c:pt>
                <c:pt idx="959">
                  <c:v>35.447100000001761</c:v>
                </c:pt>
                <c:pt idx="960">
                  <c:v>35.447200000001764</c:v>
                </c:pt>
                <c:pt idx="961">
                  <c:v>35.447300000001768</c:v>
                </c:pt>
                <c:pt idx="962">
                  <c:v>35.447400000001771</c:v>
                </c:pt>
                <c:pt idx="963">
                  <c:v>35.447500000001774</c:v>
                </c:pt>
                <c:pt idx="964">
                  <c:v>35.447600000001778</c:v>
                </c:pt>
                <c:pt idx="965">
                  <c:v>35.447700000001781</c:v>
                </c:pt>
                <c:pt idx="966">
                  <c:v>35.447800000001784</c:v>
                </c:pt>
                <c:pt idx="967">
                  <c:v>35.447900000001788</c:v>
                </c:pt>
                <c:pt idx="968">
                  <c:v>35.448000000001791</c:v>
                </c:pt>
                <c:pt idx="969">
                  <c:v>35.448100000001794</c:v>
                </c:pt>
                <c:pt idx="970">
                  <c:v>35.448200000001798</c:v>
                </c:pt>
                <c:pt idx="971">
                  <c:v>35.448300000001801</c:v>
                </c:pt>
                <c:pt idx="972">
                  <c:v>35.448400000001804</c:v>
                </c:pt>
                <c:pt idx="973">
                  <c:v>35.448500000001808</c:v>
                </c:pt>
                <c:pt idx="974">
                  <c:v>35.448600000001811</c:v>
                </c:pt>
                <c:pt idx="975">
                  <c:v>35.448700000001814</c:v>
                </c:pt>
                <c:pt idx="976">
                  <c:v>35.448800000001818</c:v>
                </c:pt>
                <c:pt idx="977">
                  <c:v>35.448900000001821</c:v>
                </c:pt>
                <c:pt idx="978">
                  <c:v>35.449000000001824</c:v>
                </c:pt>
                <c:pt idx="979">
                  <c:v>35.449100000001827</c:v>
                </c:pt>
                <c:pt idx="980">
                  <c:v>35.449200000001831</c:v>
                </c:pt>
                <c:pt idx="981">
                  <c:v>35.449300000001834</c:v>
                </c:pt>
                <c:pt idx="982">
                  <c:v>35.449400000001837</c:v>
                </c:pt>
                <c:pt idx="983">
                  <c:v>35.449500000001841</c:v>
                </c:pt>
                <c:pt idx="984">
                  <c:v>35.449600000001844</c:v>
                </c:pt>
                <c:pt idx="985">
                  <c:v>35.449700000001847</c:v>
                </c:pt>
                <c:pt idx="986">
                  <c:v>35.449800000001851</c:v>
                </c:pt>
                <c:pt idx="987">
                  <c:v>35.449900000001854</c:v>
                </c:pt>
                <c:pt idx="988">
                  <c:v>35.450000000001857</c:v>
                </c:pt>
                <c:pt idx="989">
                  <c:v>35.450100000001861</c:v>
                </c:pt>
                <c:pt idx="990">
                  <c:v>35.450200000001864</c:v>
                </c:pt>
                <c:pt idx="991">
                  <c:v>35.450300000001867</c:v>
                </c:pt>
                <c:pt idx="992">
                  <c:v>35.450400000001871</c:v>
                </c:pt>
                <c:pt idx="993">
                  <c:v>35.450500000001874</c:v>
                </c:pt>
                <c:pt idx="994">
                  <c:v>35.450600000001877</c:v>
                </c:pt>
                <c:pt idx="995">
                  <c:v>35.450700000001881</c:v>
                </c:pt>
                <c:pt idx="996">
                  <c:v>35.450800000001884</c:v>
                </c:pt>
                <c:pt idx="997">
                  <c:v>35.450900000001887</c:v>
                </c:pt>
                <c:pt idx="998">
                  <c:v>35.451000000001891</c:v>
                </c:pt>
                <c:pt idx="999">
                  <c:v>35.451100000001894</c:v>
                </c:pt>
                <c:pt idx="1000">
                  <c:v>35.451200000001897</c:v>
                </c:pt>
              </c:numCache>
            </c:numRef>
          </c:xVal>
          <c:yVal>
            <c:numRef>
              <c:f>Calculs!$K$4:$K$1004</c:f>
              <c:numCache>
                <c:formatCode>0.00</c:formatCode>
                <c:ptCount val="1001"/>
                <c:pt idx="0">
                  <c:v>564.13737529499281</c:v>
                </c:pt>
                <c:pt idx="1">
                  <c:v>565.62132705551073</c:v>
                </c:pt>
                <c:pt idx="2">
                  <c:v>567.10448213268512</c:v>
                </c:pt>
                <c:pt idx="3">
                  <c:v>568.58776057093303</c:v>
                </c:pt>
                <c:pt idx="4">
                  <c:v>570.0713026856597</c:v>
                </c:pt>
                <c:pt idx="5">
                  <c:v>571.55501358673837</c:v>
                </c:pt>
                <c:pt idx="6">
                  <c:v>573.03888329638869</c:v>
                </c:pt>
                <c:pt idx="7">
                  <c:v>574.52294422345585</c:v>
                </c:pt>
                <c:pt idx="8">
                  <c:v>576.00722871434323</c:v>
                </c:pt>
                <c:pt idx="9">
                  <c:v>577.49176905330819</c:v>
                </c:pt>
                <c:pt idx="10">
                  <c:v>578.97659746275178</c:v>
                </c:pt>
                <c:pt idx="11">
                  <c:v>580.46174610350306</c:v>
                </c:pt>
                <c:pt idx="12">
                  <c:v>581.94724707509761</c:v>
                </c:pt>
                <c:pt idx="13">
                  <c:v>583.43312199594675</c:v>
                </c:pt>
                <c:pt idx="14">
                  <c:v>584.91937755688366</c:v>
                </c:pt>
                <c:pt idx="15">
                  <c:v>586.40601596952115</c:v>
                </c:pt>
                <c:pt idx="16">
                  <c:v>587.89303944109815</c:v>
                </c:pt>
                <c:pt idx="17">
                  <c:v>589.38045017448667</c:v>
                </c:pt>
                <c:pt idx="18">
                  <c:v>590.86825036819801</c:v>
                </c:pt>
                <c:pt idx="19">
                  <c:v>592.3564422163895</c:v>
                </c:pt>
                <c:pt idx="20">
                  <c:v>593.84502790887109</c:v>
                </c:pt>
                <c:pt idx="21">
                  <c:v>595.33400963111148</c:v>
                </c:pt>
                <c:pt idx="22">
                  <c:v>596.82338956424485</c:v>
                </c:pt>
                <c:pt idx="23">
                  <c:v>598.31316988507717</c:v>
                </c:pt>
                <c:pt idx="24">
                  <c:v>599.80335276609276</c:v>
                </c:pt>
                <c:pt idx="25">
                  <c:v>601.29394037546035</c:v>
                </c:pt>
                <c:pt idx="26">
                  <c:v>602.78493487703963</c:v>
                </c:pt>
                <c:pt idx="27">
                  <c:v>604.27633843038757</c:v>
                </c:pt>
                <c:pt idx="28">
                  <c:v>605.76815319076456</c:v>
                </c:pt>
                <c:pt idx="29">
                  <c:v>607.26038024103491</c:v>
                </c:pt>
                <c:pt idx="30">
                  <c:v>608.75301532068249</c:v>
                </c:pt>
                <c:pt idx="31">
                  <c:v>610.24604990407727</c:v>
                </c:pt>
                <c:pt idx="32">
                  <c:v>611.73947548161823</c:v>
                </c:pt>
                <c:pt idx="33">
                  <c:v>613.23328355972558</c:v>
                </c:pt>
                <c:pt idx="34">
                  <c:v>614.72746566083242</c:v>
                </c:pt>
                <c:pt idx="35">
                  <c:v>616.22201332337602</c:v>
                </c:pt>
                <c:pt idx="36">
                  <c:v>617.71691810178868</c:v>
                </c:pt>
                <c:pt idx="37">
                  <c:v>619.21217156648845</c:v>
                </c:pt>
                <c:pt idx="38">
                  <c:v>620.70776530386911</c:v>
                </c:pt>
                <c:pt idx="39">
                  <c:v>622.20369091629016</c:v>
                </c:pt>
                <c:pt idx="40">
                  <c:v>623.69994002206613</c:v>
                </c:pt>
                <c:pt idx="41">
                  <c:v>625.19650425545569</c:v>
                </c:pt>
                <c:pt idx="42">
                  <c:v>626.69337526665038</c:v>
                </c:pt>
                <c:pt idx="43">
                  <c:v>628.19054472176288</c:v>
                </c:pt>
                <c:pt idx="44">
                  <c:v>629.68800430281533</c:v>
                </c:pt>
                <c:pt idx="45">
                  <c:v>631.1857457077266</c:v>
                </c:pt>
                <c:pt idx="46">
                  <c:v>632.68376065029963</c:v>
                </c:pt>
                <c:pt idx="47">
                  <c:v>634.18204086020876</c:v>
                </c:pt>
                <c:pt idx="48">
                  <c:v>635.68057808298602</c:v>
                </c:pt>
                <c:pt idx="49">
                  <c:v>637.17936408000742</c:v>
                </c:pt>
                <c:pt idx="50">
                  <c:v>638.67839062847895</c:v>
                </c:pt>
                <c:pt idx="51">
                  <c:v>640.17764952142227</c:v>
                </c:pt>
                <c:pt idx="52">
                  <c:v>641.67713072980087</c:v>
                </c:pt>
                <c:pt idx="53">
                  <c:v>643.17682056799856</c:v>
                </c:pt>
                <c:pt idx="54">
                  <c:v>644.67670353884375</c:v>
                </c:pt>
                <c:pt idx="55">
                  <c:v>646.17676417528185</c:v>
                </c:pt>
                <c:pt idx="56">
                  <c:v>647.67698704036434</c:v>
                </c:pt>
                <c:pt idx="57">
                  <c:v>649.17735672723575</c:v>
                </c:pt>
                <c:pt idx="58">
                  <c:v>650.67785785912019</c:v>
                </c:pt>
                <c:pt idx="59">
                  <c:v>652.17847508930606</c:v>
                </c:pt>
                <c:pt idx="60">
                  <c:v>653.67919310113007</c:v>
                </c:pt>
                <c:pt idx="61">
                  <c:v>655.17999660795977</c:v>
                </c:pt>
                <c:pt idx="62">
                  <c:v>656.68087035317512</c:v>
                </c:pt>
                <c:pt idx="63">
                  <c:v>658.18179911014863</c:v>
                </c:pt>
                <c:pt idx="64">
                  <c:v>659.68276768222495</c:v>
                </c:pt>
                <c:pt idx="65">
                  <c:v>661.18376090269851</c:v>
                </c:pt>
                <c:pt idx="66">
                  <c:v>662.68476363479078</c:v>
                </c:pt>
                <c:pt idx="67">
                  <c:v>664.18576077162595</c:v>
                </c:pt>
                <c:pt idx="68">
                  <c:v>665.68673723620566</c:v>
                </c:pt>
                <c:pt idx="69">
                  <c:v>667.18767798138299</c:v>
                </c:pt>
                <c:pt idx="70">
                  <c:v>668.68850754067932</c:v>
                </c:pt>
                <c:pt idx="71">
                  <c:v>670.189064242516</c:v>
                </c:pt>
                <c:pt idx="72">
                  <c:v>671.68916083812019</c:v>
                </c:pt>
                <c:pt idx="73">
                  <c:v>673.18861046857023</c:v>
                </c:pt>
                <c:pt idx="74">
                  <c:v>674.68722666978056</c:v>
                </c:pt>
                <c:pt idx="75">
                  <c:v>676.18482337729847</c:v>
                </c:pt>
                <c:pt idx="76">
                  <c:v>677.68121493091405</c:v>
                </c:pt>
                <c:pt idx="77">
                  <c:v>679.17621607908438</c:v>
                </c:pt>
                <c:pt idx="78">
                  <c:v>680.66964198317305</c:v>
                </c:pt>
                <c:pt idx="79">
                  <c:v>682.16130822150649</c:v>
                </c:pt>
                <c:pt idx="80">
                  <c:v>683.65107118665389</c:v>
                </c:pt>
                <c:pt idx="81">
                  <c:v>685.13883809135041</c:v>
                </c:pt>
                <c:pt idx="82">
                  <c:v>686.62452645719748</c:v>
                </c:pt>
                <c:pt idx="83">
                  <c:v>688.10805399277194</c:v>
                </c:pt>
                <c:pt idx="84">
                  <c:v>689.58933859368005</c:v>
                </c:pt>
                <c:pt idx="85">
                  <c:v>691.06829834257985</c:v>
                </c:pt>
                <c:pt idx="86">
                  <c:v>692.54484899648116</c:v>
                </c:pt>
                <c:pt idx="87">
                  <c:v>694.01889813013042</c:v>
                </c:pt>
                <c:pt idx="88">
                  <c:v>695.49035805143433</c:v>
                </c:pt>
                <c:pt idx="89">
                  <c:v>696.95919318041217</c:v>
                </c:pt>
                <c:pt idx="90">
                  <c:v>698.42540954005472</c:v>
                </c:pt>
                <c:pt idx="91">
                  <c:v>699.88901312763926</c:v>
                </c:pt>
                <c:pt idx="92">
                  <c:v>701.350009914873</c:v>
                </c:pt>
                <c:pt idx="93">
                  <c:v>702.80840584803593</c:v>
                </c:pt>
                <c:pt idx="94">
                  <c:v>704.26420684812251</c:v>
                </c:pt>
                <c:pt idx="95">
                  <c:v>705.71741881098228</c:v>
                </c:pt>
                <c:pt idx="96">
                  <c:v>707.1680476074597</c:v>
                </c:pt>
                <c:pt idx="97">
                  <c:v>708.61609908353273</c:v>
                </c:pt>
                <c:pt idx="98">
                  <c:v>710.06157906045064</c:v>
                </c:pt>
                <c:pt idx="99">
                  <c:v>711.50449333487086</c:v>
                </c:pt>
                <c:pt idx="100">
                  <c:v>712.94484767899473</c:v>
                </c:pt>
                <c:pt idx="101">
                  <c:v>714.38264784070259</c:v>
                </c:pt>
                <c:pt idx="102">
                  <c:v>715.81789954368742</c:v>
                </c:pt>
                <c:pt idx="103">
                  <c:v>717.25060848758801</c:v>
                </c:pt>
                <c:pt idx="104">
                  <c:v>718.68078034812106</c:v>
                </c:pt>
                <c:pt idx="105">
                  <c:v>720.10842077721236</c:v>
                </c:pt>
                <c:pt idx="106">
                  <c:v>721.53353540312696</c:v>
                </c:pt>
                <c:pt idx="107">
                  <c:v>722.95612983059868</c:v>
                </c:pt>
                <c:pt idx="108">
                  <c:v>724.37620964095834</c:v>
                </c:pt>
                <c:pt idx="109">
                  <c:v>725.79378039226151</c:v>
                </c:pt>
                <c:pt idx="110">
                  <c:v>727.20884761941522</c:v>
                </c:pt>
                <c:pt idx="111">
                  <c:v>728.62141683430377</c:v>
                </c:pt>
                <c:pt idx="112">
                  <c:v>730.03149352591356</c:v>
                </c:pt>
                <c:pt idx="113">
                  <c:v>731.43908316045724</c:v>
                </c:pt>
                <c:pt idx="114">
                  <c:v>732.84419118149719</c:v>
                </c:pt>
                <c:pt idx="115">
                  <c:v>734.24682301006749</c:v>
                </c:pt>
                <c:pt idx="116">
                  <c:v>735.64698404479589</c:v>
                </c:pt>
                <c:pt idx="117">
                  <c:v>737.04467966202446</c:v>
                </c:pt>
                <c:pt idx="118">
                  <c:v>738.4399152159292</c:v>
                </c:pt>
                <c:pt idx="119">
                  <c:v>739.8326960386396</c:v>
                </c:pt>
                <c:pt idx="120">
                  <c:v>741.22302744035653</c:v>
                </c:pt>
                <c:pt idx="121">
                  <c:v>742.61091470946997</c:v>
                </c:pt>
                <c:pt idx="122">
                  <c:v>743.99636311267568</c:v>
                </c:pt>
                <c:pt idx="123">
                  <c:v>745.3793778950909</c:v>
                </c:pt>
                <c:pt idx="124">
                  <c:v>746.75996428036967</c:v>
                </c:pt>
                <c:pt idx="125">
                  <c:v>748.13812747081704</c:v>
                </c:pt>
                <c:pt idx="126">
                  <c:v>749.51387264750281</c:v>
                </c:pt>
                <c:pt idx="127">
                  <c:v>750.88720497037411</c:v>
                </c:pt>
                <c:pt idx="128">
                  <c:v>752.25812957836752</c:v>
                </c:pt>
                <c:pt idx="129">
                  <c:v>753.62665158952041</c:v>
                </c:pt>
                <c:pt idx="130">
                  <c:v>754.9927761010814</c:v>
                </c:pt>
                <c:pt idx="131">
                  <c:v>756.35650818962029</c:v>
                </c:pt>
                <c:pt idx="132">
                  <c:v>757.71785291113679</c:v>
                </c:pt>
                <c:pt idx="133">
                  <c:v>759.0768153011694</c:v>
                </c:pt>
                <c:pt idx="134">
                  <c:v>760.43340037490259</c:v>
                </c:pt>
                <c:pt idx="135">
                  <c:v>761.78761312727386</c:v>
                </c:pt>
                <c:pt idx="136">
                  <c:v>763.13945853307973</c:v>
                </c:pt>
                <c:pt idx="137">
                  <c:v>764.48894154708159</c:v>
                </c:pt>
                <c:pt idx="138">
                  <c:v>765.83606710411016</c:v>
                </c:pt>
                <c:pt idx="139">
                  <c:v>767.18084011916972</c:v>
                </c:pt>
                <c:pt idx="140">
                  <c:v>768.52326548754138</c:v>
                </c:pt>
                <c:pt idx="141">
                  <c:v>769.86334808488596</c:v>
                </c:pt>
                <c:pt idx="142">
                  <c:v>771.20109276734581</c:v>
                </c:pt>
                <c:pt idx="143">
                  <c:v>772.53650437164652</c:v>
                </c:pt>
                <c:pt idx="144">
                  <c:v>773.86958771519721</c:v>
                </c:pt>
                <c:pt idx="145">
                  <c:v>775.2003475961908</c:v>
                </c:pt>
                <c:pt idx="146">
                  <c:v>776.52878879370337</c:v>
                </c:pt>
                <c:pt idx="147">
                  <c:v>777.8549160677926</c:v>
                </c:pt>
                <c:pt idx="148">
                  <c:v>779.17873415959639</c:v>
                </c:pt>
                <c:pt idx="149">
                  <c:v>780.50024779142984</c:v>
                </c:pt>
                <c:pt idx="150">
                  <c:v>781.81946166688215</c:v>
                </c:pt>
                <c:pt idx="151">
                  <c:v>783.13638047091274</c:v>
                </c:pt>
                <c:pt idx="152">
                  <c:v>784.45100886994715</c:v>
                </c:pt>
                <c:pt idx="153">
                  <c:v>785.76335151197145</c:v>
                </c:pt>
                <c:pt idx="154">
                  <c:v>787.07341302662678</c:v>
                </c:pt>
                <c:pt idx="155">
                  <c:v>788.38119802530309</c:v>
                </c:pt>
                <c:pt idx="156">
                  <c:v>789.68671110123216</c:v>
                </c:pt>
                <c:pt idx="157">
                  <c:v>790.98995682957991</c:v>
                </c:pt>
                <c:pt idx="158">
                  <c:v>792.2909397675387</c:v>
                </c:pt>
                <c:pt idx="159">
                  <c:v>793.5896644544182</c:v>
                </c:pt>
                <c:pt idx="160">
                  <c:v>794.88613541173629</c:v>
                </c:pt>
                <c:pt idx="161">
                  <c:v>796.18035714330904</c:v>
                </c:pt>
                <c:pt idx="162">
                  <c:v>797.47233413534036</c:v>
                </c:pt>
                <c:pt idx="163">
                  <c:v>798.76207085651106</c:v>
                </c:pt>
                <c:pt idx="164">
                  <c:v>800.04957175806703</c:v>
                </c:pt>
                <c:pt idx="165">
                  <c:v>801.33484127390716</c:v>
                </c:pt>
                <c:pt idx="166">
                  <c:v>802.61788382067039</c:v>
                </c:pt>
                <c:pt idx="167">
                  <c:v>803.89870379782292</c:v>
                </c:pt>
                <c:pt idx="168">
                  <c:v>805.17730558774383</c:v>
                </c:pt>
                <c:pt idx="169">
                  <c:v>806.45369355581101</c:v>
                </c:pt>
                <c:pt idx="170">
                  <c:v>807.72787205048598</c:v>
                </c:pt>
                <c:pt idx="171">
                  <c:v>808.99984540339858</c:v>
                </c:pt>
                <c:pt idx="172">
                  <c:v>810.26961792943086</c:v>
                </c:pt>
                <c:pt idx="173">
                  <c:v>811.53719392680057</c:v>
                </c:pt>
                <c:pt idx="174">
                  <c:v>812.8025776771442</c:v>
                </c:pt>
                <c:pt idx="175">
                  <c:v>814.06577344559901</c:v>
                </c:pt>
                <c:pt idx="176">
                  <c:v>815.32678548088518</c:v>
                </c:pt>
                <c:pt idx="177">
                  <c:v>816.58561801538724</c:v>
                </c:pt>
                <c:pt idx="178">
                  <c:v>817.84227526523455</c:v>
                </c:pt>
                <c:pt idx="179">
                  <c:v>819.09676143038212</c:v>
                </c:pt>
                <c:pt idx="180">
                  <c:v>820.34908069468997</c:v>
                </c:pt>
                <c:pt idx="181">
                  <c:v>821.59923722600286</c:v>
                </c:pt>
                <c:pt idx="182">
                  <c:v>822.84723517622876</c:v>
                </c:pt>
                <c:pt idx="183">
                  <c:v>824.09307868141741</c:v>
                </c:pt>
                <c:pt idx="184">
                  <c:v>825.33677186183809</c:v>
                </c:pt>
                <c:pt idx="185">
                  <c:v>826.57831882205699</c:v>
                </c:pt>
                <c:pt idx="186">
                  <c:v>827.81772365101415</c:v>
                </c:pt>
                <c:pt idx="187">
                  <c:v>829.05499042209976</c:v>
                </c:pt>
                <c:pt idx="188">
                  <c:v>830.29012319323022</c:v>
                </c:pt>
                <c:pt idx="189">
                  <c:v>831.52312600692335</c:v>
                </c:pt>
                <c:pt idx="190">
                  <c:v>832.75400289037361</c:v>
                </c:pt>
                <c:pt idx="191">
                  <c:v>833.98275785552653</c:v>
                </c:pt>
                <c:pt idx="192">
                  <c:v>835.2093948991527</c:v>
                </c:pt>
                <c:pt idx="193">
                  <c:v>836.43391800292147</c:v>
                </c:pt>
                <c:pt idx="194">
                  <c:v>837.65633113347405</c:v>
                </c:pt>
                <c:pt idx="195">
                  <c:v>838.87663824249614</c:v>
                </c:pt>
                <c:pt idx="196">
                  <c:v>840.09484326679035</c:v>
                </c:pt>
                <c:pt idx="197">
                  <c:v>841.31095012834783</c:v>
                </c:pt>
                <c:pt idx="198">
                  <c:v>842.52496273441966</c:v>
                </c:pt>
                <c:pt idx="199">
                  <c:v>843.73688497758781</c:v>
                </c:pt>
                <c:pt idx="200">
                  <c:v>844.9467207358357</c:v>
                </c:pt>
                <c:pt idx="201">
                  <c:v>856.93062090238777</c:v>
                </c:pt>
                <c:pt idx="202">
                  <c:v>868.70835587486988</c:v>
                </c:pt>
                <c:pt idx="203">
                  <c:v>880.28366379649526</c:v>
                </c:pt>
                <c:pt idx="204">
                  <c:v>891.66014579811167</c:v>
                </c:pt>
                <c:pt idx="205">
                  <c:v>902.8412723445208</c:v>
                </c:pt>
                <c:pt idx="206">
                  <c:v>913.83038920867182</c:v>
                </c:pt>
                <c:pt idx="207">
                  <c:v>924.63072309961262</c:v>
                </c:pt>
                <c:pt idx="208">
                  <c:v>935.245386967998</c:v>
                </c:pt>
                <c:pt idx="209">
                  <c:v>945.67738501105578</c:v>
                </c:pt>
                <c:pt idx="210">
                  <c:v>955.92961739718885</c:v>
                </c:pt>
                <c:pt idx="211">
                  <c:v>966.00488472881977</c:v>
                </c:pt>
                <c:pt idx="212">
                  <c:v>975.90589226065129</c:v>
                </c:pt>
                <c:pt idx="213">
                  <c:v>985.63525388921096</c:v>
                </c:pt>
                <c:pt idx="214">
                  <c:v>995.19549592835187</c:v>
                </c:pt>
                <c:pt idx="215">
                  <c:v>1004.5890606842886</c:v>
                </c:pt>
                <c:pt idx="216">
                  <c:v>1013.8183098427498</c:v>
                </c:pt>
                <c:pt idx="217">
                  <c:v>1022.8855276799097</c:v>
                </c:pt>
                <c:pt idx="218">
                  <c:v>1031.79292410792</c:v>
                </c:pt>
                <c:pt idx="219">
                  <c:v>1040.5426375650948</c:v>
                </c:pt>
                <c:pt idx="220">
                  <c:v>1049.1367377600861</c:v>
                </c:pt>
                <c:pt idx="221">
                  <c:v>1057.5772282787411</c:v>
                </c:pt>
                <c:pt idx="222">
                  <c:v>1065.8660490617265</c:v>
                </c:pt>
                <c:pt idx="223">
                  <c:v>1074.0050787604555</c:v>
                </c:pt>
                <c:pt idx="224">
                  <c:v>1081.9961369783387</c:v>
                </c:pt>
                <c:pt idx="225">
                  <c:v>1089.840986403914</c:v>
                </c:pt>
                <c:pt idx="226">
                  <c:v>1097.5413348419715</c:v>
                </c:pt>
                <c:pt idx="227">
                  <c:v>1105.0988371483882</c:v>
                </c:pt>
                <c:pt idx="228">
                  <c:v>1112.5150970740181</c:v>
                </c:pt>
                <c:pt idx="229">
                  <c:v>1119.7916690226366</c:v>
                </c:pt>
                <c:pt idx="230">
                  <c:v>1126.9300597276188</c:v>
                </c:pt>
                <c:pt idx="231">
                  <c:v>1133.9317298517392</c:v>
                </c:pt>
                <c:pt idx="232">
                  <c:v>1140.7980955142043</c:v>
                </c:pt>
                <c:pt idx="233">
                  <c:v>1147.5305297487755</c:v>
                </c:pt>
                <c:pt idx="234">
                  <c:v>1154.1303638966042</c:v>
                </c:pt>
                <c:pt idx="235">
                  <c:v>1160.5988889371852</c:v>
                </c:pt>
                <c:pt idx="236">
                  <c:v>1166.9373567606251</c:v>
                </c:pt>
                <c:pt idx="237">
                  <c:v>1173.14698138424</c:v>
                </c:pt>
                <c:pt idx="238">
                  <c:v>1179.2289401163173</c:v>
                </c:pt>
                <c:pt idx="239">
                  <c:v>1185.1843746697148</c:v>
                </c:pt>
                <c:pt idx="240">
                  <c:v>1191.0143922278191</c:v>
                </c:pt>
                <c:pt idx="241">
                  <c:v>1196.7200664652446</c:v>
                </c:pt>
                <c:pt idx="242">
                  <c:v>1202.3024385255212</c:v>
                </c:pt>
                <c:pt idx="243">
                  <c:v>1207.7625179579038</c:v>
                </c:pt>
                <c:pt idx="244">
                  <c:v>1213.1012836153154</c:v>
                </c:pt>
                <c:pt idx="245">
                  <c:v>1218.3196845153409</c:v>
                </c:pt>
                <c:pt idx="246">
                  <c:v>1223.4186406660845</c:v>
                </c:pt>
                <c:pt idx="247">
                  <c:v>1228.39904385862</c:v>
                </c:pt>
                <c:pt idx="248">
                  <c:v>1233.2617584276793</c:v>
                </c:pt>
                <c:pt idx="249">
                  <c:v>1238.0076219821506</c:v>
                </c:pt>
                <c:pt idx="250">
                  <c:v>1242.6374461068865</c:v>
                </c:pt>
                <c:pt idx="251">
                  <c:v>1247.1520170372667</c:v>
                </c:pt>
                <c:pt idx="252">
                  <c:v>1251.5520963078955</c:v>
                </c:pt>
                <c:pt idx="253">
                  <c:v>1255.8384213767729</c:v>
                </c:pt>
                <c:pt idx="254">
                  <c:v>1260.0117062262279</c:v>
                </c:pt>
                <c:pt idx="255">
                  <c:v>1264.0726419418681</c:v>
                </c:pt>
                <c:pt idx="256">
                  <c:v>1268.0218972707682</c:v>
                </c:pt>
                <c:pt idx="257">
                  <c:v>1271.8601191600933</c:v>
                </c:pt>
                <c:pt idx="258">
                  <c:v>1275.5879332773325</c:v>
                </c:pt>
                <c:pt idx="259">
                  <c:v>1279.2059445133079</c:v>
                </c:pt>
                <c:pt idx="260">
                  <c:v>1282.7147374691165</c:v>
                </c:pt>
                <c:pt idx="261">
                  <c:v>1286.1148769281622</c:v>
                </c:pt>
                <c:pt idx="262">
                  <c:v>1289.4069083144439</c:v>
                </c:pt>
                <c:pt idx="263">
                  <c:v>1292.5913581382813</c:v>
                </c:pt>
                <c:pt idx="264">
                  <c:v>1295.6687344306813</c:v>
                </c:pt>
                <c:pt idx="265">
                  <c:v>1298.6395271675819</c:v>
                </c:pt>
                <c:pt idx="266">
                  <c:v>1301.5042086852479</c:v>
                </c:pt>
                <c:pt idx="267">
                  <c:v>1304.2632340881428</c:v>
                </c:pt>
                <c:pt idx="268">
                  <c:v>1306.9170416506593</c:v>
                </c:pt>
                <c:pt idx="269">
                  <c:v>1309.4660532141577</c:v>
                </c:pt>
                <c:pt idx="270">
                  <c:v>1311.9106745808358</c:v>
                </c:pt>
                <c:pt idx="271">
                  <c:v>1314.2512959060423</c:v>
                </c:pt>
                <c:pt idx="272">
                  <c:v>1316.4882920907351</c:v>
                </c:pt>
                <c:pt idx="273">
                  <c:v>1318.6220231758848</c:v>
                </c:pt>
                <c:pt idx="274">
                  <c:v>1320.6528347407309</c:v>
                </c:pt>
                <c:pt idx="275">
                  <c:v>1322.5810583068996</c:v>
                </c:pt>
                <c:pt idx="276">
                  <c:v>1324.4070117504982</c:v>
                </c:pt>
                <c:pt idx="277">
                  <c:v>1326.1309997243964</c:v>
                </c:pt>
                <c:pt idx="278">
                  <c:v>1327.7533140929902</c:v>
                </c:pt>
                <c:pt idx="279">
                  <c:v>1329.2742343818056</c:v>
                </c:pt>
                <c:pt idx="280">
                  <c:v>1330.6940282443306</c:v>
                </c:pt>
                <c:pt idx="281">
                  <c:v>1332.0129519484578</c:v>
                </c:pt>
                <c:pt idx="282">
                  <c:v>1333.2312508848588</c:v>
                </c:pt>
                <c:pt idx="283">
                  <c:v>1334.3491600994785</c:v>
                </c:pt>
                <c:pt idx="284">
                  <c:v>1335.3669048521378</c:v>
                </c:pt>
                <c:pt idx="285">
                  <c:v>1336.2847012029281</c:v>
                </c:pt>
                <c:pt idx="286">
                  <c:v>1337.1027566276825</c:v>
                </c:pt>
                <c:pt idx="287">
                  <c:v>1337.8212706633035</c:v>
                </c:pt>
                <c:pt idx="288">
                  <c:v>1338.4404355831018</c:v>
                </c:pt>
                <c:pt idx="289">
                  <c:v>1338.9604371015889</c:v>
                </c:pt>
                <c:pt idx="290">
                  <c:v>1339.3814551073554</c:v>
                </c:pt>
                <c:pt idx="291">
                  <c:v>1339.7036644217997</c:v>
                </c:pt>
                <c:pt idx="292">
                  <c:v>1339.9272355805745</c:v>
                </c:pt>
                <c:pt idx="293">
                  <c:v>1340.0523356337403</c:v>
                </c:pt>
                <c:pt idx="294">
                  <c:v>1340.0791289597937</c:v>
                </c:pt>
                <c:pt idx="295">
                  <c:v>1340.0077780880358</c:v>
                </c:pt>
                <c:pt idx="296">
                  <c:v>1339.8384445231948</c:v>
                </c:pt>
                <c:pt idx="297">
                  <c:v>1339.5712895658692</c:v>
                </c:pt>
                <c:pt idx="298">
                  <c:v>1339.2064751222283</c:v>
                </c:pt>
                <c:pt idx="299">
                  <c:v>1338.7441644965068</c:v>
                </c:pt>
                <c:pt idx="300">
                  <c:v>1338.1845231601594</c:v>
                </c:pt>
                <c:pt idx="301">
                  <c:v>1337.5277194920729</c:v>
                </c:pt>
                <c:pt idx="302">
                  <c:v>1336.7739254849187</c:v>
                </c:pt>
                <c:pt idx="303">
                  <c:v>1335.9233174135495</c:v>
                </c:pt>
                <c:pt idx="304">
                  <c:v>1334.9760764622235</c:v>
                </c:pt>
                <c:pt idx="305">
                  <c:v>1333.9323893083392</c:v>
                </c:pt>
                <c:pt idx="306">
                  <c:v>1332.7924486612465</c:v>
                </c:pt>
                <c:pt idx="307">
                  <c:v>1331.5564537555165</c:v>
                </c:pt>
                <c:pt idx="308">
                  <c:v>1330.2246107987835</c:v>
                </c:pt>
                <c:pt idx="309">
                  <c:v>1328.7971333748981</c:v>
                </c:pt>
                <c:pt idx="310">
                  <c:v>1327.2742428036477</c:v>
                </c:pt>
                <c:pt idx="311">
                  <c:v>1325.6561684587025</c:v>
                </c:pt>
                <c:pt idx="312">
                  <c:v>1323.9431480457395</c:v>
                </c:pt>
                <c:pt idx="313">
                  <c:v>1322.1354278428992</c:v>
                </c:pt>
                <c:pt idx="314">
                  <c:v>1320.2332629058494</c:v>
                </c:pt>
                <c:pt idx="315">
                  <c:v>1318.236917239773</c:v>
                </c:pt>
                <c:pt idx="316">
                  <c:v>1316.1466639405917</c:v>
                </c:pt>
                <c:pt idx="317">
                  <c:v>1313.9627853076863</c:v>
                </c:pt>
                <c:pt idx="318">
                  <c:v>1311.6855729302879</c:v>
                </c:pt>
                <c:pt idx="319">
                  <c:v>1309.3153277496092</c:v>
                </c:pt>
                <c:pt idx="320">
                  <c:v>1306.8523600986664</c:v>
                </c:pt>
                <c:pt idx="321">
                  <c:v>1304.2969897216115</c:v>
                </c:pt>
                <c:pt idx="322">
                  <c:v>1301.6495457742662</c:v>
                </c:pt>
                <c:pt idx="323">
                  <c:v>1298.9103668074195</c:v>
                </c:pt>
                <c:pt idx="324">
                  <c:v>1296.0798007343237</c:v>
                </c:pt>
                <c:pt idx="325">
                  <c:v>1293.1582047837096</c:v>
                </c:pt>
                <c:pt idx="326">
                  <c:v>1290.1459454395217</c:v>
                </c:pt>
                <c:pt idx="327">
                  <c:v>1287.0433983684798</c:v>
                </c:pt>
                <c:pt idx="328">
                  <c:v>1283.8509483364694</c:v>
                </c:pt>
                <c:pt idx="329">
                  <c:v>1280.568989114681</c:v>
                </c:pt>
                <c:pt idx="330">
                  <c:v>1277.1979233763359</c:v>
                </c:pt>
                <c:pt idx="331">
                  <c:v>1273.7381625847652</c:v>
                </c:pt>
                <c:pt idx="332">
                  <c:v>1270.1901268735439</c:v>
                </c:pt>
                <c:pt idx="333">
                  <c:v>1266.554244919321</c:v>
                </c:pt>
                <c:pt idx="334">
                  <c:v>1262.8309538079377</c:v>
                </c:pt>
                <c:pt idx="335">
                  <c:v>1259.0206988943755</c:v>
                </c:pt>
                <c:pt idx="336">
                  <c:v>1255.1239336570356</c:v>
                </c:pt>
                <c:pt idx="337">
                  <c:v>1251.1411195468127</c:v>
                </c:pt>
                <c:pt idx="338">
                  <c:v>1247.0727258313921</c:v>
                </c:pt>
                <c:pt idx="339">
                  <c:v>1242.9192294351715</c:v>
                </c:pt>
                <c:pt idx="340">
                  <c:v>1238.6811147751769</c:v>
                </c:pt>
                <c:pt idx="341">
                  <c:v>1234.3588735933226</c:v>
                </c:pt>
                <c:pt idx="342">
                  <c:v>1229.953004785343</c:v>
                </c:pt>
                <c:pt idx="343">
                  <c:v>1225.4640142266994</c:v>
                </c:pt>
                <c:pt idx="344">
                  <c:v>1220.8924145957567</c:v>
                </c:pt>
                <c:pt idx="345">
                  <c:v>1216.2387251944979</c:v>
                </c:pt>
                <c:pt idx="346">
                  <c:v>1211.5034717670412</c:v>
                </c:pt>
                <c:pt idx="347">
                  <c:v>1206.6871863162016</c:v>
                </c:pt>
                <c:pt idx="348">
                  <c:v>1201.7904069183342</c:v>
                </c:pt>
                <c:pt idx="349">
                  <c:v>1196.8136775366809</c:v>
                </c:pt>
                <c:pt idx="350">
                  <c:v>1191.7575478334365</c:v>
                </c:pt>
                <c:pt idx="351">
                  <c:v>1186.6225729807363</c:v>
                </c:pt>
                <c:pt idx="352">
                  <c:v>1181.4093134707612</c:v>
                </c:pt>
                <c:pt idx="353">
                  <c:v>1176.1183349251505</c:v>
                </c:pt>
                <c:pt idx="354">
                  <c:v>1170.7502079039009</c:v>
                </c:pt>
                <c:pt idx="355">
                  <c:v>1165.3055077139245</c:v>
                </c:pt>
                <c:pt idx="356">
                  <c:v>1159.7848142174366</c:v>
                </c:pt>
                <c:pt idx="357">
                  <c:v>1154.1887116403291</c:v>
                </c:pt>
                <c:pt idx="358">
                  <c:v>1148.5177883806884</c:v>
                </c:pt>
                <c:pt idx="359">
                  <c:v>1142.7726368176047</c:v>
                </c:pt>
                <c:pt idx="360">
                  <c:v>1136.9538531204175</c:v>
                </c:pt>
                <c:pt idx="361">
                  <c:v>1131.0620370585352</c:v>
                </c:pt>
                <c:pt idx="362">
                  <c:v>1125.0977918119627</c:v>
                </c:pt>
                <c:pt idx="363">
                  <c:v>1119.061723782665</c:v>
                </c:pt>
                <c:pt idx="364">
                  <c:v>1112.954442406892</c:v>
                </c:pt>
                <c:pt idx="365">
                  <c:v>1106.7765599685815</c:v>
                </c:pt>
                <c:pt idx="366">
                  <c:v>1100.5286914139567</c:v>
                </c:pt>
                <c:pt idx="367">
                  <c:v>1094.2114541674277</c:v>
                </c:pt>
                <c:pt idx="368">
                  <c:v>1087.825467948903</c:v>
                </c:pt>
                <c:pt idx="369">
                  <c:v>1081.3713545926125</c:v>
                </c:pt>
                <c:pt idx="370">
                  <c:v>1074.8497378675397</c:v>
                </c:pt>
                <c:pt idx="371">
                  <c:v>1068.261243299555</c:v>
                </c:pt>
                <c:pt idx="372">
                  <c:v>1061.6064979953414</c:v>
                </c:pt>
                <c:pt idx="373">
                  <c:v>1054.8861304681957</c:v>
                </c:pt>
                <c:pt idx="374">
                  <c:v>1048.1007704657882</c:v>
                </c:pt>
                <c:pt idx="375">
                  <c:v>1041.2510487999562</c:v>
                </c:pt>
                <c:pt idx="376">
                  <c:v>1034.3375971786072</c:v>
                </c:pt>
                <c:pt idx="377">
                  <c:v>1027.3610480397988</c:v>
                </c:pt>
                <c:pt idx="378">
                  <c:v>1020.3220343880638</c:v>
                </c:pt>
                <c:pt idx="379">
                  <c:v>1013.2211896330411</c:v>
                </c:pt>
                <c:pt idx="380">
                  <c:v>1006.0591474304719</c:v>
                </c:pt>
                <c:pt idx="381">
                  <c:v>998.83654152561496</c:v>
                </c:pt>
                <c:pt idx="382">
                  <c:v>991.55400559913539</c:v>
                </c:pt>
                <c:pt idx="383">
                  <c:v>984.21217311551163</c:v>
                </c:pt>
                <c:pt idx="384">
                  <c:v>976.81167717400763</c:v>
                </c:pt>
                <c:pt idx="385">
                  <c:v>969.35315036225074</c:v>
                </c:pt>
                <c:pt idx="386">
                  <c:v>961.83722461245384</c:v>
                </c:pt>
                <c:pt idx="387">
                  <c:v>954.26453106031579</c:v>
                </c:pt>
                <c:pt idx="388">
                  <c:v>946.63569990663302</c:v>
                </c:pt>
                <c:pt idx="389">
                  <c:v>938.95136028164995</c:v>
                </c:pt>
                <c:pt idx="390">
                  <c:v>931.21214011217421</c:v>
                </c:pt>
                <c:pt idx="391">
                  <c:v>923.41866599147932</c:v>
                </c:pt>
                <c:pt idx="392">
                  <c:v>915.57156305201408</c:v>
                </c:pt>
                <c:pt idx="393">
                  <c:v>907.67145484093589</c:v>
                </c:pt>
                <c:pt idx="394">
                  <c:v>899.71896319848258</c:v>
                </c:pt>
                <c:pt idx="395">
                  <c:v>891.71470813919257</c:v>
                </c:pt>
                <c:pt idx="396">
                  <c:v>883.65930773598393</c:v>
                </c:pt>
                <c:pt idx="397">
                  <c:v>875.55337800709731</c:v>
                </c:pt>
                <c:pt idx="398">
                  <c:v>867.39753280590719</c:v>
                </c:pt>
                <c:pt idx="399">
                  <c:v>859.19238371360188</c:v>
                </c:pt>
                <c:pt idx="400">
                  <c:v>850.93853993473192</c:v>
                </c:pt>
                <c:pt idx="401">
                  <c:v>842.63660819562335</c:v>
                </c:pt>
                <c:pt idx="402">
                  <c:v>834.28719264565041</c:v>
                </c:pt>
                <c:pt idx="403">
                  <c:v>825.89089476135939</c:v>
                </c:pt>
                <c:pt idx="404">
                  <c:v>817.44831325343512</c:v>
                </c:pt>
                <c:pt idx="405">
                  <c:v>808.96004397649676</c:v>
                </c:pt>
                <c:pt idx="406">
                  <c:v>800.42667984171112</c:v>
                </c:pt>
                <c:pt idx="407">
                  <c:v>791.84881073220629</c:v>
                </c:pt>
                <c:pt idx="408">
                  <c:v>783.22702342126991</c:v>
                </c:pt>
                <c:pt idx="409">
                  <c:v>774.56190149331178</c:v>
                </c:pt>
                <c:pt idx="410">
                  <c:v>765.85402526757173</c:v>
                </c:pt>
                <c:pt idx="411">
                  <c:v>757.10397172454952</c:v>
                </c:pt>
                <c:pt idx="412">
                  <c:v>748.31231443513366</c:v>
                </c:pt>
                <c:pt idx="413">
                  <c:v>739.47962349240436</c:v>
                </c:pt>
                <c:pt idx="414">
                  <c:v>730.60646544608403</c:v>
                </c:pt>
                <c:pt idx="415">
                  <c:v>721.69340323960841</c:v>
                </c:pt>
                <c:pt idx="416">
                  <c:v>712.74099614978809</c:v>
                </c:pt>
                <c:pt idx="417">
                  <c:v>703.74979972903282</c:v>
                </c:pt>
                <c:pt idx="418">
                  <c:v>694.72036575010554</c:v>
                </c:pt>
                <c:pt idx="419">
                  <c:v>685.65324215337489</c:v>
                </c:pt>
                <c:pt idx="420">
                  <c:v>676.54897299653442</c:v>
                </c:pt>
                <c:pt idx="421">
                  <c:v>667.40809840675252</c:v>
                </c:pt>
                <c:pt idx="422">
                  <c:v>658.23115453522064</c:v>
                </c:pt>
                <c:pt idx="423">
                  <c:v>649.01867351406281</c:v>
                </c:pt>
                <c:pt idx="424">
                  <c:v>639.77118341557173</c:v>
                </c:pt>
                <c:pt idx="425">
                  <c:v>630.48920821373338</c:v>
                </c:pt>
                <c:pt idx="426">
                  <c:v>621.17326774800438</c:v>
                </c:pt>
                <c:pt idx="427">
                  <c:v>611.82387768930289</c:v>
                </c:pt>
                <c:pt idx="428">
                  <c:v>602.44154950817551</c:v>
                </c:pt>
                <c:pt idx="429">
                  <c:v>593.02679044510171</c:v>
                </c:pt>
                <c:pt idx="430">
                  <c:v>583.58010348289554</c:v>
                </c:pt>
                <c:pt idx="431">
                  <c:v>574.1019873211668</c:v>
                </c:pt>
                <c:pt idx="432">
                  <c:v>564.59293635280062</c:v>
                </c:pt>
                <c:pt idx="433">
                  <c:v>555.05344064241604</c:v>
                </c:pt>
                <c:pt idx="434">
                  <c:v>545.48398590676379</c:v>
                </c:pt>
                <c:pt idx="435">
                  <c:v>535.88505349702234</c:v>
                </c:pt>
                <c:pt idx="436">
                  <c:v>526.25712038295205</c:v>
                </c:pt>
                <c:pt idx="437">
                  <c:v>516.60065913886774</c:v>
                </c:pt>
                <c:pt idx="438">
                  <c:v>506.9161379313876</c:v>
                </c:pt>
                <c:pt idx="439">
                  <c:v>497.20402050891977</c:v>
                </c:pt>
                <c:pt idx="440">
                  <c:v>487.46476619284476</c:v>
                </c:pt>
                <c:pt idx="441">
                  <c:v>477.69882987035436</c:v>
                </c:pt>
                <c:pt idx="442">
                  <c:v>467.90666198890602</c:v>
                </c:pt>
                <c:pt idx="443">
                  <c:v>458.08870855225337</c:v>
                </c:pt>
                <c:pt idx="444">
                  <c:v>448.24541111801233</c:v>
                </c:pt>
                <c:pt idx="445">
                  <c:v>438.37720679672356</c:v>
                </c:pt>
                <c:pt idx="446">
                  <c:v>428.48452825237166</c:v>
                </c:pt>
                <c:pt idx="447">
                  <c:v>418.5678037043217</c:v>
                </c:pt>
                <c:pt idx="448">
                  <c:v>408.62745693063437</c:v>
                </c:pt>
                <c:pt idx="449">
                  <c:v>398.6639072727213</c:v>
                </c:pt>
                <c:pt idx="450">
                  <c:v>388.67756964130172</c:v>
                </c:pt>
                <c:pt idx="451">
                  <c:v>378.66885452362311</c:v>
                </c:pt>
                <c:pt idx="452">
                  <c:v>368.63816799190766</c:v>
                </c:pt>
                <c:pt idx="453">
                  <c:v>358.58591171298821</c:v>
                </c:pt>
                <c:pt idx="454">
                  <c:v>348.51248295909568</c:v>
                </c:pt>
                <c:pt idx="455">
                  <c:v>338.41827461976283</c:v>
                </c:pt>
                <c:pt idx="456">
                  <c:v>328.30367521480775</c:v>
                </c:pt>
                <c:pt idx="457">
                  <c:v>318.16906890836168</c:v>
                </c:pt>
                <c:pt idx="458">
                  <c:v>308.01483552390619</c:v>
                </c:pt>
                <c:pt idx="459">
                  <c:v>297.84135056028532</c:v>
                </c:pt>
                <c:pt idx="460">
                  <c:v>287.64898520865859</c:v>
                </c:pt>
                <c:pt idx="461">
                  <c:v>277.43810637036103</c:v>
                </c:pt>
                <c:pt idx="462">
                  <c:v>267.20907667563768</c:v>
                </c:pt>
                <c:pt idx="463">
                  <c:v>256.96225450321953</c:v>
                </c:pt>
                <c:pt idx="464">
                  <c:v>246.69799400070937</c:v>
                </c:pt>
                <c:pt idx="465">
                  <c:v>236.41664510574577</c:v>
                </c:pt>
                <c:pt idx="466">
                  <c:v>226.1185535679142</c:v>
                </c:pt>
                <c:pt idx="467">
                  <c:v>215.80406097137518</c:v>
                </c:pt>
                <c:pt idx="468">
                  <c:v>205.47350475817942</c:v>
                </c:pt>
                <c:pt idx="469">
                  <c:v>195.12721825224048</c:v>
                </c:pt>
                <c:pt idx="470">
                  <c:v>184.76553068393673</c:v>
                </c:pt>
                <c:pt idx="471">
                  <c:v>174.38876721531364</c:v>
                </c:pt>
                <c:pt idx="472">
                  <c:v>163.99724896585951</c:v>
                </c:pt>
                <c:pt idx="473">
                  <c:v>153.59129303882708</c:v>
                </c:pt>
                <c:pt idx="474">
                  <c:v>143.17121254807461</c:v>
                </c:pt>
                <c:pt idx="475">
                  <c:v>132.73731664540048</c:v>
                </c:pt>
                <c:pt idx="476">
                  <c:v>122.28991054834594</c:v>
                </c:pt>
                <c:pt idx="477">
                  <c:v>111.82929556844103</c:v>
                </c:pt>
                <c:pt idx="478">
                  <c:v>101.35576913986934</c:v>
                </c:pt>
                <c:pt idx="479">
                  <c:v>90.869624848528133</c:v>
                </c:pt>
                <c:pt idx="480">
                  <c:v>80.371152461460241</c:v>
                </c:pt>
                <c:pt idx="481">
                  <c:v>69.860637956635259</c:v>
                </c:pt>
                <c:pt idx="482">
                  <c:v>59.338363553057981</c:v>
                </c:pt>
                <c:pt idx="483">
                  <c:v>48.804607741182352</c:v>
                </c:pt>
                <c:pt idx="484">
                  <c:v>38.259645313609958</c:v>
                </c:pt>
                <c:pt idx="485">
                  <c:v>27.703747396052549</c:v>
                </c:pt>
                <c:pt idx="486">
                  <c:v>17.137181478538544</c:v>
                </c:pt>
                <c:pt idx="487">
                  <c:v>6.560211446844102</c:v>
                </c:pt>
                <c:pt idx="488">
                  <c:v>-4.0269023858702138</c:v>
                </c:pt>
                <c:pt idx="489">
                  <c:v>-4.0374945118495029</c:v>
                </c:pt>
                <c:pt idx="490">
                  <c:v>-4.0480866475881907</c:v>
                </c:pt>
                <c:pt idx="491">
                  <c:v>-4.0586787930860249</c:v>
                </c:pt>
                <c:pt idx="492">
                  <c:v>-4.0692709483427549</c:v>
                </c:pt>
                <c:pt idx="493">
                  <c:v>-4.0798631133581296</c:v>
                </c:pt>
                <c:pt idx="494">
                  <c:v>-4.0904552881318983</c:v>
                </c:pt>
                <c:pt idx="495">
                  <c:v>-4.1010474726638089</c:v>
                </c:pt>
                <c:pt idx="496">
                  <c:v>-4.1116396669536108</c:v>
                </c:pt>
                <c:pt idx="497">
                  <c:v>-4.1222318710010528</c:v>
                </c:pt>
                <c:pt idx="498">
                  <c:v>-4.1328240848058835</c:v>
                </c:pt>
                <c:pt idx="499">
                  <c:v>-4.1434163083678524</c:v>
                </c:pt>
                <c:pt idx="500">
                  <c:v>-4.1540085416867072</c:v>
                </c:pt>
                <c:pt idx="501">
                  <c:v>-4.1646007847621975</c:v>
                </c:pt>
                <c:pt idx="502">
                  <c:v>-4.1751930375940729</c:v>
                </c:pt>
                <c:pt idx="503">
                  <c:v>-4.1857853001820811</c:v>
                </c:pt>
                <c:pt idx="504">
                  <c:v>-4.1963775725259715</c:v>
                </c:pt>
                <c:pt idx="505">
                  <c:v>-4.206969854625493</c:v>
                </c:pt>
                <c:pt idx="506">
                  <c:v>-4.2175621464803941</c:v>
                </c:pt>
                <c:pt idx="507">
                  <c:v>-4.2281544480904243</c:v>
                </c:pt>
                <c:pt idx="508">
                  <c:v>-4.2387467594553323</c:v>
                </c:pt>
                <c:pt idx="509">
                  <c:v>-4.2493390805748668</c:v>
                </c:pt>
                <c:pt idx="510">
                  <c:v>-4.2599314114487772</c:v>
                </c:pt>
                <c:pt idx="511">
                  <c:v>-4.2705237520768113</c:v>
                </c:pt>
                <c:pt idx="512">
                  <c:v>-4.2811161024587188</c:v>
                </c:pt>
                <c:pt idx="513">
                  <c:v>-4.291708462594249</c:v>
                </c:pt>
                <c:pt idx="514">
                  <c:v>-4.3023008324831498</c:v>
                </c:pt>
                <c:pt idx="515">
                  <c:v>-4.3128932121251706</c:v>
                </c:pt>
                <c:pt idx="516">
                  <c:v>-4.3234856015200611</c:v>
                </c:pt>
                <c:pt idx="517">
                  <c:v>-4.334078000667569</c:v>
                </c:pt>
                <c:pt idx="518">
                  <c:v>-4.3446704095674438</c:v>
                </c:pt>
                <c:pt idx="519">
                  <c:v>-4.355262828219435</c:v>
                </c:pt>
                <c:pt idx="520">
                  <c:v>-4.3658552566232904</c:v>
                </c:pt>
                <c:pt idx="521">
                  <c:v>-4.3764476947787596</c:v>
                </c:pt>
                <c:pt idx="522">
                  <c:v>-4.3870401426855912</c:v>
                </c:pt>
                <c:pt idx="523">
                  <c:v>-4.3976326003435346</c:v>
                </c:pt>
                <c:pt idx="524">
                  <c:v>-4.4082250677523387</c:v>
                </c:pt>
                <c:pt idx="525">
                  <c:v>-4.4188175449117519</c:v>
                </c:pt>
                <c:pt idx="526">
                  <c:v>-4.4294100318215239</c:v>
                </c:pt>
                <c:pt idx="527">
                  <c:v>-4.4400025284814033</c:v>
                </c:pt>
                <c:pt idx="528">
                  <c:v>-4.4505950348911387</c:v>
                </c:pt>
                <c:pt idx="529">
                  <c:v>-4.4611875510504797</c:v>
                </c:pt>
                <c:pt idx="530">
                  <c:v>-4.4717800769591749</c:v>
                </c:pt>
                <c:pt idx="531">
                  <c:v>-4.4823726126169738</c:v>
                </c:pt>
                <c:pt idx="532">
                  <c:v>-4.4929651580236243</c:v>
                </c:pt>
                <c:pt idx="533">
                  <c:v>-4.5035577131788767</c:v>
                </c:pt>
                <c:pt idx="534">
                  <c:v>-4.5141502780824787</c:v>
                </c:pt>
                <c:pt idx="535">
                  <c:v>-4.52474285273418</c:v>
                </c:pt>
                <c:pt idx="536">
                  <c:v>-4.53533543713373</c:v>
                </c:pt>
                <c:pt idx="537">
                  <c:v>-4.5459280312808774</c:v>
                </c:pt>
                <c:pt idx="538">
                  <c:v>-4.5565206351753709</c:v>
                </c:pt>
                <c:pt idx="539">
                  <c:v>-4.567113248816959</c:v>
                </c:pt>
                <c:pt idx="540">
                  <c:v>-4.5777058722053914</c:v>
                </c:pt>
                <c:pt idx="541">
                  <c:v>-4.5882985053404175</c:v>
                </c:pt>
                <c:pt idx="542">
                  <c:v>-4.598891148221786</c:v>
                </c:pt>
                <c:pt idx="543">
                  <c:v>-4.6094838008492456</c:v>
                </c:pt>
                <c:pt idx="544">
                  <c:v>-4.6200764632225448</c:v>
                </c:pt>
                <c:pt idx="545">
                  <c:v>-4.6306691353414342</c:v>
                </c:pt>
                <c:pt idx="546">
                  <c:v>-4.6412618172056614</c:v>
                </c:pt>
                <c:pt idx="547">
                  <c:v>-4.6518545088149761</c:v>
                </c:pt>
                <c:pt idx="548">
                  <c:v>-4.6624472101691268</c:v>
                </c:pt>
                <c:pt idx="549">
                  <c:v>-4.6730399212678631</c:v>
                </c:pt>
                <c:pt idx="550">
                  <c:v>-4.6836326421109336</c:v>
                </c:pt>
                <c:pt idx="551">
                  <c:v>-4.6942253726980878</c:v>
                </c:pt>
                <c:pt idx="552">
                  <c:v>-4.7048181130290745</c:v>
                </c:pt>
                <c:pt idx="553">
                  <c:v>-4.7154108631036431</c:v>
                </c:pt>
                <c:pt idx="554">
                  <c:v>-4.7260036229215423</c:v>
                </c:pt>
                <c:pt idx="555">
                  <c:v>-4.7365963924825216</c:v>
                </c:pt>
                <c:pt idx="556">
                  <c:v>-4.7471891717863297</c:v>
                </c:pt>
                <c:pt idx="557">
                  <c:v>-4.7577819608327152</c:v>
                </c:pt>
                <c:pt idx="558">
                  <c:v>-4.7683747596214276</c:v>
                </c:pt>
                <c:pt idx="559">
                  <c:v>-4.7789675681522166</c:v>
                </c:pt>
                <c:pt idx="560">
                  <c:v>-4.7895603864248306</c:v>
                </c:pt>
                <c:pt idx="561">
                  <c:v>-4.8001532144390184</c:v>
                </c:pt>
                <c:pt idx="562">
                  <c:v>-4.8107460521945296</c:v>
                </c:pt>
                <c:pt idx="563">
                  <c:v>-4.8213388996911126</c:v>
                </c:pt>
                <c:pt idx="564">
                  <c:v>-4.8319317569285172</c:v>
                </c:pt>
                <c:pt idx="565">
                  <c:v>-4.8425246239064927</c:v>
                </c:pt>
                <c:pt idx="566">
                  <c:v>-4.853117500624788</c:v>
                </c:pt>
                <c:pt idx="567">
                  <c:v>-4.8637103870831515</c:v>
                </c:pt>
                <c:pt idx="568">
                  <c:v>-4.8743032832813329</c:v>
                </c:pt>
                <c:pt idx="569">
                  <c:v>-4.8848961892190816</c:v>
                </c:pt>
                <c:pt idx="570">
                  <c:v>-4.8954891048961464</c:v>
                </c:pt>
                <c:pt idx="571">
                  <c:v>-4.9060820303122759</c:v>
                </c:pt>
                <c:pt idx="572">
                  <c:v>-4.9166749654672195</c:v>
                </c:pt>
                <c:pt idx="573">
                  <c:v>-4.9272679103607269</c:v>
                </c:pt>
                <c:pt idx="574">
                  <c:v>-4.9378608649925466</c:v>
                </c:pt>
                <c:pt idx="575">
                  <c:v>-4.9484538293624274</c:v>
                </c:pt>
                <c:pt idx="576">
                  <c:v>-4.9590468034701196</c:v>
                </c:pt>
                <c:pt idx="577">
                  <c:v>-4.969639787315371</c:v>
                </c:pt>
                <c:pt idx="578">
                  <c:v>-4.9802327808979321</c:v>
                </c:pt>
                <c:pt idx="579">
                  <c:v>-4.9908257842175514</c:v>
                </c:pt>
                <c:pt idx="580">
                  <c:v>-5.0014187972739776</c:v>
                </c:pt>
                <c:pt idx="581">
                  <c:v>-5.0120118200669603</c:v>
                </c:pt>
                <c:pt idx="582">
                  <c:v>-5.022604852596249</c:v>
                </c:pt>
                <c:pt idx="583">
                  <c:v>-5.0331978948615923</c:v>
                </c:pt>
                <c:pt idx="584">
                  <c:v>-5.0437909468627398</c:v>
                </c:pt>
                <c:pt idx="585">
                  <c:v>-5.05438400859944</c:v>
                </c:pt>
                <c:pt idx="586">
                  <c:v>-5.0649770800714426</c:v>
                </c:pt>
                <c:pt idx="587">
                  <c:v>-5.0755701612784963</c:v>
                </c:pt>
                <c:pt idx="588">
                  <c:v>-5.0861632522203504</c:v>
                </c:pt>
                <c:pt idx="589">
                  <c:v>-5.0967563528967545</c:v>
                </c:pt>
                <c:pt idx="590">
                  <c:v>-5.1073494633074574</c:v>
                </c:pt>
                <c:pt idx="591">
                  <c:v>-5.1179425834522085</c:v>
                </c:pt>
                <c:pt idx="592">
                  <c:v>-5.1285357133307574</c:v>
                </c:pt>
                <c:pt idx="593">
                  <c:v>-5.1391288529428527</c:v>
                </c:pt>
                <c:pt idx="594">
                  <c:v>-5.1497220022882431</c:v>
                </c:pt>
                <c:pt idx="595">
                  <c:v>-5.1603151613666789</c:v>
                </c:pt>
                <c:pt idx="596">
                  <c:v>-5.1709083301779089</c:v>
                </c:pt>
                <c:pt idx="597">
                  <c:v>-5.1815015087216816</c:v>
                </c:pt>
                <c:pt idx="598">
                  <c:v>-5.1920946969977466</c:v>
                </c:pt>
                <c:pt idx="599">
                  <c:v>-5.2026878950058535</c:v>
                </c:pt>
                <c:pt idx="600">
                  <c:v>-5.2132811027457517</c:v>
                </c:pt>
                <c:pt idx="601">
                  <c:v>-5.22387432021719</c:v>
                </c:pt>
                <c:pt idx="602">
                  <c:v>-5.2344675474199178</c:v>
                </c:pt>
                <c:pt idx="603">
                  <c:v>-5.2450607843536838</c:v>
                </c:pt>
                <c:pt idx="604">
                  <c:v>-5.2556540310182376</c:v>
                </c:pt>
                <c:pt idx="605">
                  <c:v>-5.2662472874133286</c:v>
                </c:pt>
                <c:pt idx="606">
                  <c:v>-5.2768405535387055</c:v>
                </c:pt>
                <c:pt idx="607">
                  <c:v>-5.2874338293941179</c:v>
                </c:pt>
                <c:pt idx="608">
                  <c:v>-5.2980271149793152</c:v>
                </c:pt>
                <c:pt idx="609">
                  <c:v>-5.3086204102940462</c:v>
                </c:pt>
                <c:pt idx="610">
                  <c:v>-5.3192137153380603</c:v>
                </c:pt>
                <c:pt idx="611">
                  <c:v>-5.3298070301111071</c:v>
                </c:pt>
                <c:pt idx="612">
                  <c:v>-5.3404003546129362</c:v>
                </c:pt>
                <c:pt idx="613">
                  <c:v>-5.3509936888432961</c:v>
                </c:pt>
                <c:pt idx="614">
                  <c:v>-5.3615870328019364</c:v>
                </c:pt>
                <c:pt idx="615">
                  <c:v>-5.3721803864886057</c:v>
                </c:pt>
                <c:pt idx="616">
                  <c:v>-5.3827737499030537</c:v>
                </c:pt>
                <c:pt idx="617">
                  <c:v>-5.3933671230450297</c:v>
                </c:pt>
                <c:pt idx="618">
                  <c:v>-5.4039605059142835</c:v>
                </c:pt>
                <c:pt idx="619">
                  <c:v>-5.4145538985105635</c:v>
                </c:pt>
                <c:pt idx="620">
                  <c:v>-5.4251473008336193</c:v>
                </c:pt>
                <c:pt idx="621">
                  <c:v>-5.4357407128832005</c:v>
                </c:pt>
                <c:pt idx="622">
                  <c:v>-5.4463341346590566</c:v>
                </c:pt>
                <c:pt idx="623">
                  <c:v>-5.4569275661609362</c:v>
                </c:pt>
                <c:pt idx="624">
                  <c:v>-5.4675210073885889</c:v>
                </c:pt>
                <c:pt idx="625">
                  <c:v>-5.4781144583417642</c:v>
                </c:pt>
                <c:pt idx="626">
                  <c:v>-5.4887079190202108</c:v>
                </c:pt>
                <c:pt idx="627">
                  <c:v>-5.4993013894236782</c:v>
                </c:pt>
                <c:pt idx="628">
                  <c:v>-5.5098948695519159</c:v>
                </c:pt>
                <c:pt idx="629">
                  <c:v>-5.5204883594046734</c:v>
                </c:pt>
                <c:pt idx="630">
                  <c:v>-5.5310818589816995</c:v>
                </c:pt>
                <c:pt idx="631">
                  <c:v>-5.5416753682827435</c:v>
                </c:pt>
                <c:pt idx="632">
                  <c:v>-5.5522688873075552</c:v>
                </c:pt>
                <c:pt idx="633">
                  <c:v>-5.5628624160558839</c:v>
                </c:pt>
                <c:pt idx="634">
                  <c:v>-5.5734559545274793</c:v>
                </c:pt>
                <c:pt idx="635">
                  <c:v>-5.58404950272209</c:v>
                </c:pt>
                <c:pt idx="636">
                  <c:v>-5.5946430606394655</c:v>
                </c:pt>
                <c:pt idx="637">
                  <c:v>-5.6052366282793553</c:v>
                </c:pt>
                <c:pt idx="638">
                  <c:v>-5.6158302056415081</c:v>
                </c:pt>
                <c:pt idx="639">
                  <c:v>-5.6264237927256744</c:v>
                </c:pt>
                <c:pt idx="640">
                  <c:v>-5.6370173895316027</c:v>
                </c:pt>
                <c:pt idx="641">
                  <c:v>-5.6476109960590426</c:v>
                </c:pt>
                <c:pt idx="642">
                  <c:v>-5.6582046123077436</c:v>
                </c:pt>
                <c:pt idx="643">
                  <c:v>-5.6687982382774544</c:v>
                </c:pt>
                <c:pt idx="644">
                  <c:v>-5.6793918739679254</c:v>
                </c:pt>
                <c:pt idx="645">
                  <c:v>-5.6899855193789053</c:v>
                </c:pt>
                <c:pt idx="646">
                  <c:v>-5.7005791745101435</c:v>
                </c:pt>
                <c:pt idx="647">
                  <c:v>-5.7111728393613896</c:v>
                </c:pt>
                <c:pt idx="648">
                  <c:v>-5.7217665139323932</c:v>
                </c:pt>
                <c:pt idx="649">
                  <c:v>-5.7323601982229029</c:v>
                </c:pt>
                <c:pt idx="650">
                  <c:v>-5.7429538922326691</c:v>
                </c:pt>
                <c:pt idx="651">
                  <c:v>-5.7535475959614404</c:v>
                </c:pt>
                <c:pt idx="652">
                  <c:v>-5.7641413094089664</c:v>
                </c:pt>
                <c:pt idx="653">
                  <c:v>-5.7747350325749967</c:v>
                </c:pt>
                <c:pt idx="654">
                  <c:v>-5.7853287654592798</c:v>
                </c:pt>
                <c:pt idx="655">
                  <c:v>-5.7959225080615662</c:v>
                </c:pt>
                <c:pt idx="656">
                  <c:v>-5.8065162603816045</c:v>
                </c:pt>
                <c:pt idx="657">
                  <c:v>-5.8171100224191452</c:v>
                </c:pt>
                <c:pt idx="658">
                  <c:v>-5.8277037941739369</c:v>
                </c:pt>
                <c:pt idx="659">
                  <c:v>-5.8382975756457292</c:v>
                </c:pt>
                <c:pt idx="660">
                  <c:v>-5.8488913668342715</c:v>
                </c:pt>
                <c:pt idx="661">
                  <c:v>-5.8594851677393125</c:v>
                </c:pt>
                <c:pt idx="662">
                  <c:v>-5.8700789783606027</c:v>
                </c:pt>
                <c:pt idx="663">
                  <c:v>-5.8806727986978915</c:v>
                </c:pt>
                <c:pt idx="664">
                  <c:v>-5.8912666287509277</c:v>
                </c:pt>
                <c:pt idx="665">
                  <c:v>-5.9018604685194607</c:v>
                </c:pt>
                <c:pt idx="666">
                  <c:v>-5.9124543180032401</c:v>
                </c:pt>
                <c:pt idx="667">
                  <c:v>-5.9230481772020163</c:v>
                </c:pt>
                <c:pt idx="668">
                  <c:v>-5.9336420461155379</c:v>
                </c:pt>
                <c:pt idx="669">
                  <c:v>-5.9442359247435537</c:v>
                </c:pt>
                <c:pt idx="670">
                  <c:v>-5.9548298130858139</c:v>
                </c:pt>
                <c:pt idx="671">
                  <c:v>-5.9654237111420683</c:v>
                </c:pt>
                <c:pt idx="672">
                  <c:v>-5.9760176189120662</c:v>
                </c:pt>
                <c:pt idx="673">
                  <c:v>-5.9866115363955563</c:v>
                </c:pt>
                <c:pt idx="674">
                  <c:v>-5.9972054635922891</c:v>
                </c:pt>
                <c:pt idx="675">
                  <c:v>-6.0077994005020132</c:v>
                </c:pt>
                <c:pt idx="676">
                  <c:v>-6.0183933471244782</c:v>
                </c:pt>
                <c:pt idx="677">
                  <c:v>-6.0289873034594343</c:v>
                </c:pt>
                <c:pt idx="678">
                  <c:v>-6.0395812695066304</c:v>
                </c:pt>
                <c:pt idx="679">
                  <c:v>-6.050175245265816</c:v>
                </c:pt>
                <c:pt idx="680">
                  <c:v>-6.0607692307367405</c:v>
                </c:pt>
                <c:pt idx="681">
                  <c:v>-6.0713632259191535</c:v>
                </c:pt>
                <c:pt idx="682">
                  <c:v>-6.0819572308128045</c:v>
                </c:pt>
                <c:pt idx="683">
                  <c:v>-6.0925512454174431</c:v>
                </c:pt>
                <c:pt idx="684">
                  <c:v>-6.1031452697328188</c:v>
                </c:pt>
                <c:pt idx="685">
                  <c:v>-6.1137393037586811</c:v>
                </c:pt>
                <c:pt idx="686">
                  <c:v>-6.1243333474947796</c:v>
                </c:pt>
                <c:pt idx="687">
                  <c:v>-6.1349274009408639</c:v>
                </c:pt>
                <c:pt idx="688">
                  <c:v>-6.1455214640966833</c:v>
                </c:pt>
                <c:pt idx="689">
                  <c:v>-6.1561155369619867</c:v>
                </c:pt>
                <c:pt idx="690">
                  <c:v>-6.1667096195365243</c:v>
                </c:pt>
                <c:pt idx="691">
                  <c:v>-6.1773037118200458</c:v>
                </c:pt>
                <c:pt idx="692">
                  <c:v>-6.1878978138123006</c:v>
                </c:pt>
                <c:pt idx="693">
                  <c:v>-6.1984919255130384</c:v>
                </c:pt>
                <c:pt idx="694">
                  <c:v>-6.2090860469220077</c:v>
                </c:pt>
                <c:pt idx="695">
                  <c:v>-6.219680178038959</c:v>
                </c:pt>
                <c:pt idx="696">
                  <c:v>-6.2302743188636418</c:v>
                </c:pt>
                <c:pt idx="697">
                  <c:v>-6.2408684693958056</c:v>
                </c:pt>
                <c:pt idx="698">
                  <c:v>-6.2514626296352001</c:v>
                </c:pt>
                <c:pt idx="699">
                  <c:v>-6.2620567995815746</c:v>
                </c:pt>
                <c:pt idx="700">
                  <c:v>-6.2726509792346778</c:v>
                </c:pt>
                <c:pt idx="701">
                  <c:v>-6.2832451685942603</c:v>
                </c:pt>
                <c:pt idx="702">
                  <c:v>-6.2938393676600715</c:v>
                </c:pt>
                <c:pt idx="703">
                  <c:v>-6.3044335764318609</c:v>
                </c:pt>
                <c:pt idx="704">
                  <c:v>-6.315027794909378</c:v>
                </c:pt>
                <c:pt idx="705">
                  <c:v>-6.3256220230923725</c:v>
                </c:pt>
                <c:pt idx="706">
                  <c:v>-6.3362162609805939</c:v>
                </c:pt>
                <c:pt idx="707">
                  <c:v>-6.3468105085737925</c:v>
                </c:pt>
                <c:pt idx="708">
                  <c:v>-6.357404765871717</c:v>
                </c:pt>
                <c:pt idx="709">
                  <c:v>-6.3679990328741169</c:v>
                </c:pt>
                <c:pt idx="710">
                  <c:v>-6.3785933095807428</c:v>
                </c:pt>
                <c:pt idx="711">
                  <c:v>-6.3891875959913431</c:v>
                </c:pt>
                <c:pt idx="712">
                  <c:v>-6.3997818921056675</c:v>
                </c:pt>
                <c:pt idx="713">
                  <c:v>-6.4103761979234664</c:v>
                </c:pt>
                <c:pt idx="714">
                  <c:v>-6.4209705134444892</c:v>
                </c:pt>
                <c:pt idx="715">
                  <c:v>-6.4315648386684847</c:v>
                </c:pt>
                <c:pt idx="716">
                  <c:v>-6.4421591735952033</c:v>
                </c:pt>
                <c:pt idx="717">
                  <c:v>-6.4527535182243945</c:v>
                </c:pt>
                <c:pt idx="718">
                  <c:v>-6.4633478725558078</c:v>
                </c:pt>
                <c:pt idx="719">
                  <c:v>-6.4739422365891928</c:v>
                </c:pt>
                <c:pt idx="720">
                  <c:v>-6.484536610324299</c:v>
                </c:pt>
                <c:pt idx="721">
                  <c:v>-6.4951309937608768</c:v>
                </c:pt>
                <c:pt idx="722">
                  <c:v>-6.5057253868986749</c:v>
                </c:pt>
                <c:pt idx="723">
                  <c:v>-6.5163197897374436</c:v>
                </c:pt>
                <c:pt idx="724">
                  <c:v>-6.5269142022769318</c:v>
                </c:pt>
                <c:pt idx="725">
                  <c:v>-6.5375086245168896</c:v>
                </c:pt>
                <c:pt idx="726">
                  <c:v>-6.5481030564570668</c:v>
                </c:pt>
                <c:pt idx="727">
                  <c:v>-6.5586974980972128</c:v>
                </c:pt>
                <c:pt idx="728">
                  <c:v>-6.5692919494370772</c:v>
                </c:pt>
                <c:pt idx="729">
                  <c:v>-6.5798864104764094</c:v>
                </c:pt>
                <c:pt idx="730">
                  <c:v>-6.59048088121496</c:v>
                </c:pt>
                <c:pt idx="731">
                  <c:v>-6.6010753616524784</c:v>
                </c:pt>
                <c:pt idx="732">
                  <c:v>-6.6116698517887134</c:v>
                </c:pt>
                <c:pt idx="733">
                  <c:v>-6.6222643516234152</c:v>
                </c:pt>
                <c:pt idx="734">
                  <c:v>-6.6328588611563335</c:v>
                </c:pt>
                <c:pt idx="735">
                  <c:v>-6.6434533803872178</c:v>
                </c:pt>
                <c:pt idx="736">
                  <c:v>-6.6540479093158185</c:v>
                </c:pt>
                <c:pt idx="737">
                  <c:v>-6.6646424479418842</c:v>
                </c:pt>
                <c:pt idx="738">
                  <c:v>-6.6752369962651654</c:v>
                </c:pt>
                <c:pt idx="739">
                  <c:v>-6.6858315542854116</c:v>
                </c:pt>
                <c:pt idx="740">
                  <c:v>-6.6964261220023724</c:v>
                </c:pt>
                <c:pt idx="741">
                  <c:v>-6.7070206994157973</c:v>
                </c:pt>
                <c:pt idx="742">
                  <c:v>-6.7176152865254366</c:v>
                </c:pt>
                <c:pt idx="743">
                  <c:v>-6.7282098833310391</c:v>
                </c:pt>
                <c:pt idx="744">
                  <c:v>-6.7388044898323551</c:v>
                </c:pt>
                <c:pt idx="745">
                  <c:v>-6.7493991060291343</c:v>
                </c:pt>
                <c:pt idx="746">
                  <c:v>-6.7599937319211261</c:v>
                </c:pt>
                <c:pt idx="747">
                  <c:v>-6.7705883675080809</c:v>
                </c:pt>
                <c:pt idx="748">
                  <c:v>-6.7811830127897474</c:v>
                </c:pt>
                <c:pt idx="749">
                  <c:v>-6.7917776677658761</c:v>
                </c:pt>
                <c:pt idx="750">
                  <c:v>-6.8023723324362164</c:v>
                </c:pt>
                <c:pt idx="751">
                  <c:v>-6.8129670068005188</c:v>
                </c:pt>
                <c:pt idx="752">
                  <c:v>-6.8235616908585319</c:v>
                </c:pt>
                <c:pt idx="753">
                  <c:v>-6.8341563846100062</c:v>
                </c:pt>
                <c:pt idx="754">
                  <c:v>-6.8447510880546911</c:v>
                </c:pt>
                <c:pt idx="755">
                  <c:v>-6.8553458011923363</c:v>
                </c:pt>
                <c:pt idx="756">
                  <c:v>-6.8659405240226921</c:v>
                </c:pt>
                <c:pt idx="757">
                  <c:v>-6.8765352565455071</c:v>
                </c:pt>
                <c:pt idx="758">
                  <c:v>-6.8871299987605319</c:v>
                </c:pt>
                <c:pt idx="759">
                  <c:v>-6.8977247506675168</c:v>
                </c:pt>
                <c:pt idx="760">
                  <c:v>-6.9083195122662104</c:v>
                </c:pt>
                <c:pt idx="761">
                  <c:v>-6.9189142835563633</c:v>
                </c:pt>
                <c:pt idx="762">
                  <c:v>-6.9295090645377249</c:v>
                </c:pt>
                <c:pt idx="763">
                  <c:v>-6.9401038552100447</c:v>
                </c:pt>
                <c:pt idx="764">
                  <c:v>-6.9506986555730732</c:v>
                </c:pt>
                <c:pt idx="765">
                  <c:v>-6.9612934656265599</c:v>
                </c:pt>
                <c:pt idx="766">
                  <c:v>-6.9718882853702544</c:v>
                </c:pt>
                <c:pt idx="767">
                  <c:v>-6.9824831148039062</c:v>
                </c:pt>
                <c:pt idx="768">
                  <c:v>-6.9930779539272656</c:v>
                </c:pt>
                <c:pt idx="769">
                  <c:v>-7.0036728027400823</c:v>
                </c:pt>
                <c:pt idx="770">
                  <c:v>-7.0142676612421058</c:v>
                </c:pt>
                <c:pt idx="771">
                  <c:v>-7.0248625294330855</c:v>
                </c:pt>
                <c:pt idx="772">
                  <c:v>-7.035457407312772</c:v>
                </c:pt>
                <c:pt idx="773">
                  <c:v>-7.0460522948809157</c:v>
                </c:pt>
                <c:pt idx="774">
                  <c:v>-7.0566471921372651</c:v>
                </c:pt>
                <c:pt idx="775">
                  <c:v>-7.0672420990815707</c:v>
                </c:pt>
                <c:pt idx="776">
                  <c:v>-7.0778370157135821</c:v>
                </c:pt>
                <c:pt idx="777">
                  <c:v>-7.0884319420330488</c:v>
                </c:pt>
                <c:pt idx="778">
                  <c:v>-7.0990268780397212</c:v>
                </c:pt>
                <c:pt idx="779">
                  <c:v>-7.1096218237333488</c:v>
                </c:pt>
                <c:pt idx="780">
                  <c:v>-7.1202167791136821</c:v>
                </c:pt>
                <c:pt idx="781">
                  <c:v>-7.1308117441804697</c:v>
                </c:pt>
                <c:pt idx="782">
                  <c:v>-7.1414067189334629</c:v>
                </c:pt>
                <c:pt idx="783">
                  <c:v>-7.1520017033724104</c:v>
                </c:pt>
                <c:pt idx="784">
                  <c:v>-7.1625966974970625</c:v>
                </c:pt>
                <c:pt idx="785">
                  <c:v>-7.1731917013071689</c:v>
                </c:pt>
                <c:pt idx="786">
                  <c:v>-7.183786714802479</c:v>
                </c:pt>
                <c:pt idx="787">
                  <c:v>-7.1943817379827433</c:v>
                </c:pt>
                <c:pt idx="788">
                  <c:v>-7.2049767708477122</c:v>
                </c:pt>
                <c:pt idx="789">
                  <c:v>-7.2155718133971343</c:v>
                </c:pt>
                <c:pt idx="790">
                  <c:v>-7.2261668656307601</c:v>
                </c:pt>
                <c:pt idx="791">
                  <c:v>-7.2367619275483399</c:v>
                </c:pt>
                <c:pt idx="792">
                  <c:v>-7.2473569991496225</c:v>
                </c:pt>
                <c:pt idx="793">
                  <c:v>-7.2579520804343582</c:v>
                </c:pt>
                <c:pt idx="794">
                  <c:v>-7.2685471714022976</c:v>
                </c:pt>
                <c:pt idx="795">
                  <c:v>-7.27914227205319</c:v>
                </c:pt>
                <c:pt idx="796">
                  <c:v>-7.289737382386785</c:v>
                </c:pt>
                <c:pt idx="797">
                  <c:v>-7.3003325024028332</c:v>
                </c:pt>
                <c:pt idx="798">
                  <c:v>-7.3109276321010839</c:v>
                </c:pt>
                <c:pt idx="799">
                  <c:v>-7.3215227714812876</c:v>
                </c:pt>
                <c:pt idx="800">
                  <c:v>-7.332117920543193</c:v>
                </c:pt>
                <c:pt idx="801">
                  <c:v>-7.3427130792865514</c:v>
                </c:pt>
                <c:pt idx="802">
                  <c:v>-7.3533082477111122</c:v>
                </c:pt>
                <c:pt idx="803">
                  <c:v>-7.3639034258166252</c:v>
                </c:pt>
                <c:pt idx="804">
                  <c:v>-7.3744986136028396</c:v>
                </c:pt>
                <c:pt idx="805">
                  <c:v>-7.3850938110695061</c:v>
                </c:pt>
                <c:pt idx="806">
                  <c:v>-7.395689018216375</c:v>
                </c:pt>
                <c:pt idx="807">
                  <c:v>-7.4062842350431959</c:v>
                </c:pt>
                <c:pt idx="808">
                  <c:v>-7.4168794615497182</c:v>
                </c:pt>
                <c:pt idx="809">
                  <c:v>-7.4274746977356925</c:v>
                </c:pt>
                <c:pt idx="810">
                  <c:v>-7.4380699436008682</c:v>
                </c:pt>
                <c:pt idx="811">
                  <c:v>-7.4486651991449957</c:v>
                </c:pt>
                <c:pt idx="812">
                  <c:v>-7.4592604643678246</c:v>
                </c:pt>
                <c:pt idx="813">
                  <c:v>-7.4698557392691054</c:v>
                </c:pt>
                <c:pt idx="814">
                  <c:v>-7.4804510238485875</c:v>
                </c:pt>
                <c:pt idx="815">
                  <c:v>-7.4910463181060214</c:v>
                </c:pt>
                <c:pt idx="816">
                  <c:v>-7.5016416220411566</c:v>
                </c:pt>
                <c:pt idx="817">
                  <c:v>-7.5122369356537426</c:v>
                </c:pt>
                <c:pt idx="818">
                  <c:v>-7.5228322589435299</c:v>
                </c:pt>
                <c:pt idx="819">
                  <c:v>-7.5334275919102689</c:v>
                </c:pt>
                <c:pt idx="820">
                  <c:v>-7.5440229345537091</c:v>
                </c:pt>
                <c:pt idx="821">
                  <c:v>-7.5546182868736</c:v>
                </c:pt>
                <c:pt idx="822">
                  <c:v>-7.5652136488696922</c:v>
                </c:pt>
                <c:pt idx="823">
                  <c:v>-7.575809020541735</c:v>
                </c:pt>
                <c:pt idx="824">
                  <c:v>-7.586404401889479</c:v>
                </c:pt>
                <c:pt idx="825">
                  <c:v>-7.5969997929126745</c:v>
                </c:pt>
                <c:pt idx="826">
                  <c:v>-7.6075951936110711</c:v>
                </c:pt>
                <c:pt idx="827">
                  <c:v>-7.6181906039844183</c:v>
                </c:pt>
                <c:pt idx="828">
                  <c:v>-7.6287860240324665</c:v>
                </c:pt>
                <c:pt idx="829">
                  <c:v>-7.6393814537549662</c:v>
                </c:pt>
                <c:pt idx="830">
                  <c:v>-7.649976893151667</c:v>
                </c:pt>
                <c:pt idx="831">
                  <c:v>-7.6605723422223191</c:v>
                </c:pt>
                <c:pt idx="832">
                  <c:v>-7.6711678009666722</c:v>
                </c:pt>
                <c:pt idx="833">
                  <c:v>-7.6817632693844757</c:v>
                </c:pt>
                <c:pt idx="834">
                  <c:v>-7.6923587474754811</c:v>
                </c:pt>
                <c:pt idx="835">
                  <c:v>-7.7029542352394369</c:v>
                </c:pt>
                <c:pt idx="836">
                  <c:v>-7.7135497326760945</c:v>
                </c:pt>
                <c:pt idx="837">
                  <c:v>-7.7241452397852033</c:v>
                </c:pt>
                <c:pt idx="838">
                  <c:v>-7.7347407565665129</c:v>
                </c:pt>
                <c:pt idx="839">
                  <c:v>-7.7453362830197738</c:v>
                </c:pt>
                <c:pt idx="840">
                  <c:v>-7.7559318191447364</c:v>
                </c:pt>
                <c:pt idx="841">
                  <c:v>-7.7665273649411501</c:v>
                </c:pt>
                <c:pt idx="842">
                  <c:v>-7.7771229204087655</c:v>
                </c:pt>
                <c:pt idx="843">
                  <c:v>-7.787718485547332</c:v>
                </c:pt>
                <c:pt idx="844">
                  <c:v>-7.7983140603566001</c:v>
                </c:pt>
                <c:pt idx="845">
                  <c:v>-7.8089096448363193</c:v>
                </c:pt>
                <c:pt idx="846">
                  <c:v>-7.8195052389862401</c:v>
                </c:pt>
                <c:pt idx="847">
                  <c:v>-7.8301008428061127</c:v>
                </c:pt>
                <c:pt idx="848">
                  <c:v>-7.8406964562956869</c:v>
                </c:pt>
                <c:pt idx="849">
                  <c:v>-7.851292079454713</c:v>
                </c:pt>
                <c:pt idx="850">
                  <c:v>-7.8618877122829405</c:v>
                </c:pt>
                <c:pt idx="851">
                  <c:v>-7.8724833547801198</c:v>
                </c:pt>
                <c:pt idx="852">
                  <c:v>-7.8830790069460015</c:v>
                </c:pt>
                <c:pt idx="853">
                  <c:v>-7.893674668780335</c:v>
                </c:pt>
                <c:pt idx="854">
                  <c:v>-7.9042703402828707</c:v>
                </c:pt>
                <c:pt idx="855">
                  <c:v>-7.914866021453359</c:v>
                </c:pt>
                <c:pt idx="856">
                  <c:v>-7.9254617122915496</c:v>
                </c:pt>
                <c:pt idx="857">
                  <c:v>-7.9360574127971928</c:v>
                </c:pt>
                <c:pt idx="858">
                  <c:v>-7.9466531229700381</c:v>
                </c:pt>
                <c:pt idx="859">
                  <c:v>-7.957248842809836</c:v>
                </c:pt>
                <c:pt idx="860">
                  <c:v>-7.9678445723163369</c:v>
                </c:pt>
                <c:pt idx="861">
                  <c:v>-7.9784403114892903</c:v>
                </c:pt>
                <c:pt idx="862">
                  <c:v>-7.9890360603284467</c:v>
                </c:pt>
                <c:pt idx="863">
                  <c:v>-7.9996318188335565</c:v>
                </c:pt>
                <c:pt idx="864">
                  <c:v>-8.0102275870043691</c:v>
                </c:pt>
                <c:pt idx="865">
                  <c:v>-8.020823364840636</c:v>
                </c:pt>
                <c:pt idx="866">
                  <c:v>-8.0314191523421048</c:v>
                </c:pt>
                <c:pt idx="867">
                  <c:v>-8.0420149495085269</c:v>
                </c:pt>
                <c:pt idx="868">
                  <c:v>-8.0526107563396536</c:v>
                </c:pt>
                <c:pt idx="869">
                  <c:v>-8.0632065728352345</c:v>
                </c:pt>
                <c:pt idx="870">
                  <c:v>-8.0738023989950189</c:v>
                </c:pt>
                <c:pt idx="871">
                  <c:v>-8.0843982348187566</c:v>
                </c:pt>
                <c:pt idx="872">
                  <c:v>-8.0949940803061988</c:v>
                </c:pt>
                <c:pt idx="873">
                  <c:v>-8.1055899354570968</c:v>
                </c:pt>
                <c:pt idx="874">
                  <c:v>-8.1161858002711984</c:v>
                </c:pt>
                <c:pt idx="875">
                  <c:v>-8.1267816747482549</c:v>
                </c:pt>
                <c:pt idx="876">
                  <c:v>-8.1373775588880157</c:v>
                </c:pt>
                <c:pt idx="877">
                  <c:v>-8.1479734526902323</c:v>
                </c:pt>
                <c:pt idx="878">
                  <c:v>-8.1585693561546542</c:v>
                </c:pt>
                <c:pt idx="879">
                  <c:v>-8.1691652692810308</c:v>
                </c:pt>
                <c:pt idx="880">
                  <c:v>-8.1797611920691136</c:v>
                </c:pt>
                <c:pt idx="881">
                  <c:v>-8.1903571245186519</c:v>
                </c:pt>
                <c:pt idx="882">
                  <c:v>-8.2009530666293955</c:v>
                </c:pt>
                <c:pt idx="883">
                  <c:v>-8.2115490184010955</c:v>
                </c:pt>
                <c:pt idx="884">
                  <c:v>-8.2221449798335016</c:v>
                </c:pt>
                <c:pt idx="885">
                  <c:v>-8.2327409509263649</c:v>
                </c:pt>
                <c:pt idx="886">
                  <c:v>-8.2433369316794352</c:v>
                </c:pt>
                <c:pt idx="887">
                  <c:v>-8.2539329220924618</c:v>
                </c:pt>
                <c:pt idx="888">
                  <c:v>-8.2645289221651961</c:v>
                </c:pt>
                <c:pt idx="889">
                  <c:v>-8.2751249318973876</c:v>
                </c:pt>
                <c:pt idx="890">
                  <c:v>-8.2857209512887859</c:v>
                </c:pt>
                <c:pt idx="891">
                  <c:v>-8.2963169803391423</c:v>
                </c:pt>
                <c:pt idx="892">
                  <c:v>-8.3069130190482063</c:v>
                </c:pt>
                <c:pt idx="893">
                  <c:v>-8.3175090674157275</c:v>
                </c:pt>
                <c:pt idx="894">
                  <c:v>-8.3281051254414571</c:v>
                </c:pt>
                <c:pt idx="895">
                  <c:v>-8.3387011931251465</c:v>
                </c:pt>
                <c:pt idx="896">
                  <c:v>-8.3492972704665434</c:v>
                </c:pt>
                <c:pt idx="897">
                  <c:v>-8.3598933574653991</c:v>
                </c:pt>
                <c:pt idx="898">
                  <c:v>-8.3704894541214649</c:v>
                </c:pt>
                <c:pt idx="899">
                  <c:v>-8.3810855604344905</c:v>
                </c:pt>
                <c:pt idx="900">
                  <c:v>-8.3916816764042252</c:v>
                </c:pt>
                <c:pt idx="901">
                  <c:v>-8.4022778020304205</c:v>
                </c:pt>
                <c:pt idx="902">
                  <c:v>-8.4128739373128258</c:v>
                </c:pt>
                <c:pt idx="903">
                  <c:v>-8.4234700822511908</c:v>
                </c:pt>
                <c:pt idx="904">
                  <c:v>-8.4340662368452666</c:v>
                </c:pt>
                <c:pt idx="905">
                  <c:v>-8.4446624010948046</c:v>
                </c:pt>
                <c:pt idx="906">
                  <c:v>-8.4552585749995526</c:v>
                </c:pt>
                <c:pt idx="907">
                  <c:v>-8.4658547585592636</c:v>
                </c:pt>
                <c:pt idx="908">
                  <c:v>-8.4764509517736855</c:v>
                </c:pt>
                <c:pt idx="909">
                  <c:v>-8.4870471546425694</c:v>
                </c:pt>
                <c:pt idx="910">
                  <c:v>-8.497643367165665</c:v>
                </c:pt>
                <c:pt idx="911">
                  <c:v>-8.5082395893427236</c:v>
                </c:pt>
                <c:pt idx="912">
                  <c:v>-8.5188358211734947</c:v>
                </c:pt>
                <c:pt idx="913">
                  <c:v>-8.5294320626577296</c:v>
                </c:pt>
                <c:pt idx="914">
                  <c:v>-8.5400283137951778</c:v>
                </c:pt>
                <c:pt idx="915">
                  <c:v>-8.5506245745855907</c:v>
                </c:pt>
                <c:pt idx="916">
                  <c:v>-8.5612208450287177</c:v>
                </c:pt>
                <c:pt idx="917">
                  <c:v>-8.5718171251243085</c:v>
                </c:pt>
                <c:pt idx="918">
                  <c:v>-8.5824134148721143</c:v>
                </c:pt>
                <c:pt idx="919">
                  <c:v>-8.5930097142718846</c:v>
                </c:pt>
                <c:pt idx="920">
                  <c:v>-8.6036060233233709</c:v>
                </c:pt>
                <c:pt idx="921">
                  <c:v>-8.6142023420263225</c:v>
                </c:pt>
                <c:pt idx="922">
                  <c:v>-8.6247986703804891</c:v>
                </c:pt>
                <c:pt idx="923">
                  <c:v>-8.6353950083856219</c:v>
                </c:pt>
                <c:pt idx="924">
                  <c:v>-8.6459913560414723</c:v>
                </c:pt>
                <c:pt idx="925">
                  <c:v>-8.6565877133477898</c:v>
                </c:pt>
                <c:pt idx="926">
                  <c:v>-8.6671840803043239</c:v>
                </c:pt>
                <c:pt idx="927">
                  <c:v>-8.6777804569108259</c:v>
                </c:pt>
                <c:pt idx="928">
                  <c:v>-8.6883768431670454</c:v>
                </c:pt>
                <c:pt idx="929">
                  <c:v>-8.6989732390727337</c:v>
                </c:pt>
                <c:pt idx="930">
                  <c:v>-8.7095696446276403</c:v>
                </c:pt>
                <c:pt idx="931">
                  <c:v>-8.7201660598315165</c:v>
                </c:pt>
                <c:pt idx="932">
                  <c:v>-8.7307624846841119</c:v>
                </c:pt>
                <c:pt idx="933">
                  <c:v>-8.7413589191851759</c:v>
                </c:pt>
                <c:pt idx="934">
                  <c:v>-8.75195536333446</c:v>
                </c:pt>
                <c:pt idx="935">
                  <c:v>-8.7625518171317154</c:v>
                </c:pt>
                <c:pt idx="936">
                  <c:v>-8.7731482805766916</c:v>
                </c:pt>
                <c:pt idx="937">
                  <c:v>-8.7837447536691382</c:v>
                </c:pt>
                <c:pt idx="938">
                  <c:v>-8.7943412364088065</c:v>
                </c:pt>
                <c:pt idx="939">
                  <c:v>-8.804937728795446</c:v>
                </c:pt>
                <c:pt idx="940">
                  <c:v>-8.815534230828808</c:v>
                </c:pt>
                <c:pt idx="941">
                  <c:v>-8.8261307425086422</c:v>
                </c:pt>
                <c:pt idx="942">
                  <c:v>-8.8367272638346996</c:v>
                </c:pt>
                <c:pt idx="943">
                  <c:v>-8.84732379480673</c:v>
                </c:pt>
                <c:pt idx="944">
                  <c:v>-8.8579203354244846</c:v>
                </c:pt>
                <c:pt idx="945">
                  <c:v>-8.868516885687713</c:v>
                </c:pt>
                <c:pt idx="946">
                  <c:v>-8.8791134455961664</c:v>
                </c:pt>
                <c:pt idx="947">
                  <c:v>-8.8897100151495945</c:v>
                </c:pt>
                <c:pt idx="948">
                  <c:v>-8.9003065943477484</c:v>
                </c:pt>
                <c:pt idx="949">
                  <c:v>-8.9109031831903778</c:v>
                </c:pt>
                <c:pt idx="950">
                  <c:v>-8.9214997816772339</c:v>
                </c:pt>
                <c:pt idx="951">
                  <c:v>-8.9320963898080663</c:v>
                </c:pt>
                <c:pt idx="952">
                  <c:v>-8.9426930075826263</c:v>
                </c:pt>
                <c:pt idx="953">
                  <c:v>-8.9532896350006634</c:v>
                </c:pt>
                <c:pt idx="954">
                  <c:v>-8.963886272061929</c:v>
                </c:pt>
                <c:pt idx="955">
                  <c:v>-8.9744829187661725</c:v>
                </c:pt>
                <c:pt idx="956">
                  <c:v>-8.9850795751131454</c:v>
                </c:pt>
                <c:pt idx="957">
                  <c:v>-8.995676241102597</c:v>
                </c:pt>
                <c:pt idx="958">
                  <c:v>-9.006272916734277</c:v>
                </c:pt>
                <c:pt idx="959">
                  <c:v>-9.0168696020079384</c:v>
                </c:pt>
                <c:pt idx="960">
                  <c:v>-9.027466296923329</c:v>
                </c:pt>
                <c:pt idx="961">
                  <c:v>-9.0380630014802019</c:v>
                </c:pt>
                <c:pt idx="962">
                  <c:v>-9.0486597156783048</c:v>
                </c:pt>
                <c:pt idx="963">
                  <c:v>-9.0592564395173909</c:v>
                </c:pt>
                <c:pt idx="964">
                  <c:v>-9.0698531729972096</c:v>
                </c:pt>
                <c:pt idx="965">
                  <c:v>-9.0804499161175105</c:v>
                </c:pt>
                <c:pt idx="966">
                  <c:v>-9.0910466688780449</c:v>
                </c:pt>
                <c:pt idx="967">
                  <c:v>-9.1016434312785623</c:v>
                </c:pt>
                <c:pt idx="968">
                  <c:v>-9.1122402033188141</c:v>
                </c:pt>
                <c:pt idx="969">
                  <c:v>-9.1228369849985516</c:v>
                </c:pt>
                <c:pt idx="970">
                  <c:v>-9.1334337763175242</c:v>
                </c:pt>
                <c:pt idx="971">
                  <c:v>-9.1440305772754815</c:v>
                </c:pt>
                <c:pt idx="972">
                  <c:v>-9.1546273878721749</c:v>
                </c:pt>
                <c:pt idx="973">
                  <c:v>-9.1652242081073556</c:v>
                </c:pt>
                <c:pt idx="974">
                  <c:v>-9.1758210379807732</c:v>
                </c:pt>
                <c:pt idx="975">
                  <c:v>-9.186417877492179</c:v>
                </c:pt>
                <c:pt idx="976">
                  <c:v>-9.1970147266413225</c:v>
                </c:pt>
                <c:pt idx="977">
                  <c:v>-9.207611585427955</c:v>
                </c:pt>
                <c:pt idx="978">
                  <c:v>-9.2182084538518261</c:v>
                </c:pt>
                <c:pt idx="979">
                  <c:v>-9.228805331912687</c:v>
                </c:pt>
                <c:pt idx="980">
                  <c:v>-9.2394022196102874</c:v>
                </c:pt>
                <c:pt idx="981">
                  <c:v>-9.2499991169443785</c:v>
                </c:pt>
                <c:pt idx="982">
                  <c:v>-9.2605960239147116</c:v>
                </c:pt>
                <c:pt idx="983">
                  <c:v>-9.2711929405210363</c:v>
                </c:pt>
                <c:pt idx="984">
                  <c:v>-9.2817898667631038</c:v>
                </c:pt>
                <c:pt idx="985">
                  <c:v>-9.2923868026406637</c:v>
                </c:pt>
                <c:pt idx="986">
                  <c:v>-9.3029837481534674</c:v>
                </c:pt>
                <c:pt idx="987">
                  <c:v>-9.3135807033012643</c:v>
                </c:pt>
                <c:pt idx="988">
                  <c:v>-9.3241776680838058</c:v>
                </c:pt>
                <c:pt idx="989">
                  <c:v>-9.3347746425008431</c:v>
                </c:pt>
                <c:pt idx="990">
                  <c:v>-9.3453716265521258</c:v>
                </c:pt>
                <c:pt idx="991">
                  <c:v>-9.3559686202374035</c:v>
                </c:pt>
                <c:pt idx="992">
                  <c:v>-9.3665656235564292</c:v>
                </c:pt>
                <c:pt idx="993">
                  <c:v>-9.3771626365089507</c:v>
                </c:pt>
                <c:pt idx="994">
                  <c:v>-9.387759659094721</c:v>
                </c:pt>
                <c:pt idx="995">
                  <c:v>-9.3983566913134897</c:v>
                </c:pt>
                <c:pt idx="996">
                  <c:v>-9.4089537331650064</c:v>
                </c:pt>
                <c:pt idx="997">
                  <c:v>-9.4195507846490223</c:v>
                </c:pt>
                <c:pt idx="998">
                  <c:v>-9.4301478457652887</c:v>
                </c:pt>
                <c:pt idx="999">
                  <c:v>-9.4407449165135553</c:v>
                </c:pt>
                <c:pt idx="1000">
                  <c:v>-9.4513419968935732</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p24-3G 74F85</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0.01</c:v>
                </c:pt>
                <c:pt idx="2">
                  <c:v>2.3E-2</c:v>
                </c:pt>
                <c:pt idx="3">
                  <c:v>0.04</c:v>
                </c:pt>
                <c:pt idx="4">
                  <c:v>0.11799999999999999</c:v>
                </c:pt>
                <c:pt idx="5">
                  <c:v>0.28299999999999997</c:v>
                </c:pt>
                <c:pt idx="6">
                  <c:v>0.51</c:v>
                </c:pt>
                <c:pt idx="7">
                  <c:v>0.68799999999999994</c:v>
                </c:pt>
                <c:pt idx="8">
                  <c:v>0.78700000000000003</c:v>
                </c:pt>
                <c:pt idx="9">
                  <c:v>0.85199999999999998</c:v>
                </c:pt>
                <c:pt idx="10">
                  <c:v>0.873</c:v>
                </c:pt>
                <c:pt idx="11">
                  <c:v>0.873</c:v>
                </c:pt>
                <c:pt idx="12">
                  <c:v>0.873</c:v>
                </c:pt>
                <c:pt idx="13">
                  <c:v>0.873</c:v>
                </c:pt>
                <c:pt idx="14">
                  <c:v>0.873</c:v>
                </c:pt>
                <c:pt idx="15">
                  <c:v>0.873</c:v>
                </c:pt>
                <c:pt idx="16">
                  <c:v>0.873</c:v>
                </c:pt>
                <c:pt idx="17">
                  <c:v>0.873</c:v>
                </c:pt>
                <c:pt idx="18">
                  <c:v>0.873</c:v>
                </c:pt>
                <c:pt idx="19">
                  <c:v>0.873</c:v>
                </c:pt>
                <c:pt idx="20">
                  <c:v>0.873</c:v>
                </c:pt>
                <c:pt idx="21">
                  <c:v>0.873</c:v>
                </c:pt>
                <c:pt idx="22">
                  <c:v>2</c:v>
                </c:pt>
              </c:numCache>
            </c:numRef>
          </c:xVal>
          <c:yVal>
            <c:numRef>
              <c:f>Propu!$B$4:$X$4</c:f>
              <c:numCache>
                <c:formatCode>General</c:formatCode>
                <c:ptCount val="23"/>
                <c:pt idx="0">
                  <c:v>0</c:v>
                </c:pt>
                <c:pt idx="1">
                  <c:v>76.073999999999998</c:v>
                </c:pt>
                <c:pt idx="2">
                  <c:v>100.185</c:v>
                </c:pt>
                <c:pt idx="3">
                  <c:v>92.424999999999997</c:v>
                </c:pt>
                <c:pt idx="4">
                  <c:v>100.878</c:v>
                </c:pt>
                <c:pt idx="5">
                  <c:v>102.402</c:v>
                </c:pt>
                <c:pt idx="6">
                  <c:v>96.442999999999998</c:v>
                </c:pt>
                <c:pt idx="7">
                  <c:v>87.436000000000007</c:v>
                </c:pt>
                <c:pt idx="8">
                  <c:v>25.911999999999999</c:v>
                </c:pt>
                <c:pt idx="9">
                  <c:v>7.2060000000000004</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Abaco!$K$43:$K$51</c:f>
              <c:numCache>
                <c:formatCode>General" m/s"</c:formatCode>
                <c:ptCount val="9"/>
                <c:pt idx="0">
                  <c:v>264.95414199001516</c:v>
                </c:pt>
                <c:pt idx="1">
                  <c:v>64.005170879693395</c:v>
                </c:pt>
                <c:pt idx="2">
                  <c:v>24.840214419585973</c:v>
                </c:pt>
                <c:pt idx="3">
                  <c:v>10.549841035063389</c:v>
                </c:pt>
                <c:pt idx="4">
                  <c:v>3.1944849502743091</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Abaco!$K$52:$K$60</c:f>
              <c:numCache>
                <c:formatCode>General" m/s"</c:formatCode>
                <c:ptCount val="9"/>
                <c:pt idx="0">
                  <c:v>132.67380969161675</c:v>
                </c:pt>
                <c:pt idx="1">
                  <c:v>59.592373307720287</c:v>
                </c:pt>
                <c:pt idx="2">
                  <c:v>24.465039667941706</c:v>
                </c:pt>
                <c:pt idx="3">
                  <c:v>10.503360032427748</c:v>
                </c:pt>
                <c:pt idx="4">
                  <c:v>3.1912490767678472</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Abaco!$K$61:$K$69</c:f>
              <c:numCache>
                <c:formatCode>General" m/s"</c:formatCode>
                <c:ptCount val="9"/>
                <c:pt idx="0">
                  <c:v>88.449303924174885</c:v>
                </c:pt>
                <c:pt idx="1">
                  <c:v>53.663685522256806</c:v>
                </c:pt>
                <c:pt idx="2">
                  <c:v>23.869083414293474</c:v>
                </c:pt>
                <c:pt idx="3">
                  <c:v>10.42697435865669</c:v>
                </c:pt>
                <c:pt idx="4">
                  <c:v>3.1858734005034735</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Abaco!$L$43:$L$51</c:f>
              <c:numCache>
                <c:formatCode>General" m"</c:formatCode>
                <c:ptCount val="9"/>
                <c:pt idx="0">
                  <c:v>652.8271199378031</c:v>
                </c:pt>
                <c:pt idx="1">
                  <c:v>250.88271897160487</c:v>
                </c:pt>
                <c:pt idx="2">
                  <c:v>56.046695968251377</c:v>
                </c:pt>
                <c:pt idx="3">
                  <c:v>16.223570187613646</c:v>
                </c:pt>
                <c:pt idx="4">
                  <c:v>3.7151008029935668</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Abaco!$L$52:$L$60</c:f>
              <c:numCache>
                <c:formatCode>General" m"</c:formatCode>
                <c:ptCount val="9"/>
                <c:pt idx="0">
                  <c:v>295.8921951055608</c:v>
                </c:pt>
                <c:pt idx="1">
                  <c:v>192.3178300568926</c:v>
                </c:pt>
                <c:pt idx="2">
                  <c:v>54.107794139155807</c:v>
                </c:pt>
                <c:pt idx="3">
                  <c:v>16.130565392474509</c:v>
                </c:pt>
                <c:pt idx="4">
                  <c:v>3.7122996655211882</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Abaco!$L$61:$L$69</c:f>
              <c:numCache>
                <c:formatCode>General" m"</c:formatCode>
                <c:ptCount val="9"/>
                <c:pt idx="0">
                  <c:v>190.47384871217645</c:v>
                </c:pt>
                <c:pt idx="1">
                  <c:v>146.68651014925993</c:v>
                </c:pt>
                <c:pt idx="2">
                  <c:v>51.294771963486141</c:v>
                </c:pt>
                <c:pt idx="3">
                  <c:v>15.979476034537978</c:v>
                </c:pt>
                <c:pt idx="4">
                  <c:v>3.7076474638599022</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Abaco!$M$43:$M$51</c:f>
              <c:numCache>
                <c:formatCode>General" s"</c:formatCode>
                <c:ptCount val="9"/>
                <c:pt idx="0">
                  <c:v>6.7665373351736715</c:v>
                </c:pt>
                <c:pt idx="1">
                  <c:v>8.0434435917830811</c:v>
                </c:pt>
                <c:pt idx="2">
                  <c:v>4.5156416684602121</c:v>
                </c:pt>
                <c:pt idx="3">
                  <c:v>3.0745565391799232</c:v>
                </c:pt>
                <c:pt idx="4">
                  <c:v>2.3256175282379794</c:v>
                </c:pt>
                <c:pt idx="5">
                  <c:v>2</c:v>
                </c:pt>
                <c:pt idx="6">
                  <c:v>2</c:v>
                </c:pt>
                <c:pt idx="7">
                  <c:v>2</c:v>
                </c:pt>
                <c:pt idx="8">
                  <c:v>2</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Abaco!$M$52:$M$60</c:f>
              <c:numCache>
                <c:formatCode>General" s"</c:formatCode>
                <c:ptCount val="9"/>
                <c:pt idx="0">
                  <c:v>4.3835611311853793</c:v>
                </c:pt>
                <c:pt idx="1">
                  <c:v>6.8783412434131304</c:v>
                </c:pt>
                <c:pt idx="2">
                  <c:v>4.432907506963069</c:v>
                </c:pt>
                <c:pt idx="3">
                  <c:v>3.0672966679863745</c:v>
                </c:pt>
                <c:pt idx="4">
                  <c:v>2.3252337862980488</c:v>
                </c:pt>
                <c:pt idx="5">
                  <c:v>2</c:v>
                </c:pt>
                <c:pt idx="6">
                  <c:v>2</c:v>
                </c:pt>
                <c:pt idx="7">
                  <c:v>2</c:v>
                </c:pt>
                <c:pt idx="8">
                  <c:v>2</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9.6000000000000002E-2</c:v>
                </c:pt>
                <c:pt idx="1">
                  <c:v>0.879</c:v>
                </c:pt>
                <c:pt idx="2">
                  <c:v>1.6620000000000001</c:v>
                </c:pt>
                <c:pt idx="3">
                  <c:v>2.4450000000000003</c:v>
                </c:pt>
                <c:pt idx="4">
                  <c:v>3.2280000000000002</c:v>
                </c:pt>
                <c:pt idx="5">
                  <c:v>4.0110000000000001</c:v>
                </c:pt>
                <c:pt idx="6">
                  <c:v>4.7940000000000005</c:v>
                </c:pt>
                <c:pt idx="7">
                  <c:v>5.577</c:v>
                </c:pt>
                <c:pt idx="8">
                  <c:v>6.36</c:v>
                </c:pt>
              </c:numCache>
            </c:numRef>
          </c:xVal>
          <c:yVal>
            <c:numRef>
              <c:f>Abaco!$M$61:$M$69</c:f>
              <c:numCache>
                <c:formatCode>General" s"</c:formatCode>
                <c:ptCount val="9"/>
                <c:pt idx="0">
                  <c:v>3.5890408987963172</c:v>
                </c:pt>
                <c:pt idx="1">
                  <c:v>5.896110579990264</c:v>
                </c:pt>
                <c:pt idx="2">
                  <c:v>4.3116672622430698</c:v>
                </c:pt>
                <c:pt idx="3">
                  <c:v>3.0554981984012457</c:v>
                </c:pt>
                <c:pt idx="4">
                  <c:v>2.3245967906451472</c:v>
                </c:pt>
                <c:pt idx="5">
                  <c:v>2</c:v>
                </c:pt>
                <c:pt idx="6">
                  <c:v>2</c:v>
                </c:pt>
                <c:pt idx="7">
                  <c:v>2</c:v>
                </c:pt>
                <c:pt idx="8">
                  <c:v>2</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132"/>
</file>

<file path=xl/ctrlProps/ctrlProp3.xml><?xml version="1.0" encoding="utf-8"?>
<formControlPr xmlns="http://schemas.microsoft.com/office/spreadsheetml/2009/9/main" objectType="Spin" dx="15" fmlaLink="$C$13" inc="50" max="30000" noThreeD="1" page="10" val="76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227"/>
</file>

<file path=xl/ctrlProps/ctrlProp12.xml><?xml version="1.0" encoding="utf-8"?>
<formControlPr xmlns="http://schemas.microsoft.com/office/spreadsheetml/2009/9/main" objectType="Spin" dx="15" fmlaLink="$C$12" inc="100" max="30000" noThreeD="1" page="10" val="3132"/>
</file>

<file path=xl/ctrlProps/ctrlProp13.xml><?xml version="1.0" encoding="utf-8"?>
<formControlPr xmlns="http://schemas.microsoft.com/office/spreadsheetml/2009/9/main" objectType="Spin" dx="15" fmlaLink="$C$12" inc="100" max="30000" noThreeD="1" page="10" val="3132"/>
</file>

<file path=xl/ctrlProps/ctrlProp14.xml><?xml version="1.0" encoding="utf-8"?>
<formControlPr xmlns="http://schemas.microsoft.com/office/spreadsheetml/2009/9/main" objectType="Spin" dx="15" fmlaLink="Stabilito!C12" inc="100" max="30000" noThreeD="1" page="10" val="3132"/>
</file>

<file path=xl/ctrlProps/ctrlProp15.xml><?xml version="1.0" encoding="utf-8"?>
<formControlPr xmlns="http://schemas.microsoft.com/office/spreadsheetml/2009/9/main" objectType="Spin" dx="15" fmlaLink="$B$44" inc="50" max="30000" noThreeD="1" page="10" val="250"/>
</file>

<file path=xl/ctrlProps/ctrlProp16.xml><?xml version="1.0" encoding="utf-8"?>
<formControlPr xmlns="http://schemas.microsoft.com/office/spreadsheetml/2009/9/main" objectType="Spin" dx="15" fmlaLink="$B$46" inc="50" max="30000" noThreeD="1" page="10" val="25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132"/>
</file>

<file path=xl/ctrlProps/ctrlProp20.xml><?xml version="1.0" encoding="utf-8"?>
<formControlPr xmlns="http://schemas.microsoft.com/office/spreadsheetml/2009/9/main" objectType="Spin" dx="15" fmlaLink="Stabilito!C12" inc="100" max="30000" noThreeD="1" page="10" val="3132"/>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59650" y="187325"/>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24_4_4_new/Alpha_Beta/alpha_beta_actif.xlsx" TargetMode="External"/><Relationship Id="rId2" Type="http://schemas.openxmlformats.org/officeDocument/2006/relationships/externalLinkPath" Target="file:///C:\Users\alexi\Documents\scolaire\IPSA\AeroIpsa\SP-02\STABTRAJ\pro24_4_4_new\Alpha_Beta\alpha_beta_actif.xlsx" TargetMode="External"/><Relationship Id="rId1" Type="http://schemas.openxmlformats.org/officeDocument/2006/relationships/externalLinkPath" Target="/Users/alexi/Documents/scolaire/IPSA/AeroIpsa/SP-02/STABTRAJ/pro24_4_4_new/Alpha_Beta/alpha_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abilito"/>
      <sheetName val="Trajecto"/>
      <sheetName val="Courbes"/>
      <sheetName val="Propu"/>
      <sheetName val="Calculs"/>
      <sheetName val="Abaco"/>
      <sheetName val="Info"/>
      <sheetName val="Controle"/>
      <sheetName val="alpha_beta_actif"/>
    </sheetNames>
    <definedNames>
      <definedName name="D1j" refersTo="='Stabilito'!$M$7"/>
      <definedName name="ep_can" refersTo="='Stabilito'!$D$32"/>
      <definedName name="m_can" refersTo="='Stabilito'!$D$28"/>
      <definedName name="Q_can" refersTo="='Stabilito'!$D$33"/>
    </definedNames>
    <sheetDataSet>
      <sheetData sheetId="0">
        <row r="6">
          <cell r="M6">
            <v>60</v>
          </cell>
        </row>
        <row r="7">
          <cell r="M7">
            <v>84</v>
          </cell>
        </row>
        <row r="28">
          <cell r="D28">
            <v>170</v>
          </cell>
        </row>
        <row r="32">
          <cell r="D32">
            <v>3</v>
          </cell>
        </row>
        <row r="33">
          <cell r="D33">
            <v>4</v>
          </cell>
        </row>
      </sheetData>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opLeftCell="A31" zoomScaleNormal="100" zoomScaleSheetLayoutView="100" workbookViewId="0">
      <selection activeCell="C28" sqref="C28"/>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0</v>
      </c>
      <c r="N6" s="555"/>
      <c r="O6" s="575">
        <v>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0</v>
      </c>
      <c r="N7" s="555"/>
      <c r="O7" s="575">
        <v>0</v>
      </c>
      <c r="P7" s="575"/>
      <c r="Q7" s="29"/>
    </row>
    <row r="8" spans="1:20" ht="12.75" customHeight="1" thickTop="1" x14ac:dyDescent="0.2">
      <c r="A8" s="25"/>
      <c r="B8" s="138" t="str">
        <f>IF(Lang="Français","Nom",IF(Lang="English","Name",""))</f>
        <v>Nom</v>
      </c>
      <c r="C8" s="556" t="s">
        <v>575</v>
      </c>
      <c r="D8" s="556"/>
      <c r="E8" s="90"/>
      <c r="K8" s="33"/>
      <c r="L8" s="139" t="str">
        <f>IF(Lang="Français","Diamètre     'D2'",IF(Lang="English","Diameter 'D2'",""))</f>
        <v>Diamètre     'D2'</v>
      </c>
      <c r="M8" s="554">
        <v>0</v>
      </c>
      <c r="N8" s="555"/>
      <c r="O8" s="575">
        <v>0</v>
      </c>
      <c r="P8" s="575"/>
      <c r="Q8" s="29"/>
    </row>
    <row r="9" spans="1:20" ht="12.75" customHeight="1" x14ac:dyDescent="0.2">
      <c r="A9" s="25"/>
      <c r="B9" s="138" t="s">
        <v>4</v>
      </c>
      <c r="C9" s="557" t="s">
        <v>568</v>
      </c>
      <c r="D9" s="557"/>
      <c r="E9" s="90"/>
      <c r="K9" s="33"/>
      <c r="L9" s="139" t="str">
        <f>IF(Lang="Français","Implantation 'x'",IF(Lang="English","Basement 'x'",""))</f>
        <v>Implantation 'x'</v>
      </c>
      <c r="M9" s="554">
        <v>0</v>
      </c>
      <c r="N9" s="555"/>
      <c r="O9" s="575">
        <v>0</v>
      </c>
      <c r="P9" s="575"/>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563" t="s">
        <v>574</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3132</v>
      </c>
      <c r="D12" s="34" t="s">
        <v>423</v>
      </c>
      <c r="L12" s="108" t="str">
        <f>IF(Lang="Français","Masse propu",IF(Lang="English","Motor Mass",""))</f>
        <v>Masse propu</v>
      </c>
      <c r="M12" s="109">
        <f ca="1">MpropuPlein</f>
        <v>9.6000000000000002E-2</v>
      </c>
      <c r="N12" s="587">
        <f ca="1">MpropuVide</f>
        <v>5.3999999999999999E-2</v>
      </c>
      <c r="O12" s="588"/>
      <c r="P12" s="110" t="s">
        <v>14</v>
      </c>
      <c r="Q12" s="29"/>
      <c r="S12" s="386" t="str">
        <f>IF(Lang="Français","Haut",IF(Lang="English","Top",""))</f>
        <v>Haut</v>
      </c>
      <c r="T12" s="387">
        <f ca="1">XpropuRef-Long_propu</f>
        <v>1065.2</v>
      </c>
    </row>
    <row r="13" spans="1:20" ht="12.75" customHeight="1" x14ac:dyDescent="0.2">
      <c r="A13" s="25"/>
      <c r="B13" s="139" t="str">
        <f>IF(Lang="Français","Centre de Masse",IF(Lang="English","Center of Mass",""))</f>
        <v>Centre de Masse</v>
      </c>
      <c r="C13" s="35">
        <v>765</v>
      </c>
      <c r="D13" s="34" t="s">
        <v>423</v>
      </c>
      <c r="L13" s="108" t="str">
        <f>IF(Lang="Français","CdM propu",IF(Lang="English","Motor CoM",""))</f>
        <v>CdM propu</v>
      </c>
      <c r="M13" s="111">
        <f ca="1">XpropuPlein</f>
        <v>66.5</v>
      </c>
      <c r="N13" s="585">
        <f ca="1">XpropuVide</f>
        <v>66.5</v>
      </c>
      <c r="O13" s="586"/>
      <c r="P13" s="110" t="s">
        <v>14</v>
      </c>
      <c r="Q13" s="29"/>
      <c r="S13" s="386" t="str">
        <f>IF(Lang="Français","Longueur",IF(Lang="English","Length",""))</f>
        <v>Longueur</v>
      </c>
      <c r="T13" s="387">
        <f ca="1">Long_propu</f>
        <v>133</v>
      </c>
    </row>
    <row r="14" spans="1:20" ht="12.6" customHeight="1" x14ac:dyDescent="0.2">
      <c r="A14" s="25"/>
      <c r="B14" s="139" t="str">
        <f>IF(Lang="Français","Longueur totale",IF(Lang="English","Total length",""))</f>
        <v>Longueur totale</v>
      </c>
      <c r="C14" s="554">
        <v>1227</v>
      </c>
      <c r="D14" s="555"/>
      <c r="L14" s="108" t="str">
        <f>IF(Lang="Français","Masse fusée",IF(Lang="English","Rocket Mass",""))</f>
        <v>Masse fusée</v>
      </c>
      <c r="M14" s="112">
        <f ca="1">MasseSans+MpropuPlein</f>
        <v>3.2280000000000002</v>
      </c>
      <c r="N14" s="567">
        <f ca="1">MasseSans+MpropuVide</f>
        <v>3.1859999999999999</v>
      </c>
      <c r="O14" s="568"/>
      <c r="P14" s="109">
        <f>IF(OR(D12="sans propu",D12="without motor"),C12/1000,IF(OR(D12="avec propu vide",D12="with empty motor"),C12/1000-MpropuVide,IF(OR(D12="avec propu plein",D12="with loaded motor"),C12/1000-MpropuPlein,"Erreur")))</f>
        <v>3.1320000000000001</v>
      </c>
      <c r="Q14" s="29"/>
      <c r="S14" s="386" t="str">
        <f>IF(Lang="Français","Bas",IF(Lang="English","Base",""))</f>
        <v>Bas</v>
      </c>
      <c r="T14" s="387">
        <f>XpropuRef</f>
        <v>1198.2</v>
      </c>
    </row>
    <row r="15" spans="1:20" ht="12.75" customHeight="1" x14ac:dyDescent="0.2">
      <c r="A15" s="25"/>
      <c r="B15" s="139" t="str">
        <f>IF(Lang="Français","Diamètre Réf.",IF(Lang="English","Ref. Diameter",""))</f>
        <v>Diamètre Réf.</v>
      </c>
      <c r="C15" s="554">
        <v>84</v>
      </c>
      <c r="D15" s="555"/>
      <c r="L15" s="175" t="str">
        <f>IF(Lang="Français","CdM fusée",IF(Lang="English","Rocket CoM",""))</f>
        <v>CdM fusée</v>
      </c>
      <c r="M15" s="176">
        <f ca="1">(XcgSans*MasseSans+(XpropuRef-Long_propu+XpropuPlein)*MpropuPlein)/MassePlein</f>
        <v>775.90557620817845</v>
      </c>
      <c r="N15" s="569">
        <f ca="1">(XcgSans*MasseSans+(XpropuRef-Long_propu+XpropuVide)*MpropuVide)/MasseVide</f>
        <v>771.21525423728815</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765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1007</v>
      </c>
    </row>
    <row r="18" spans="1:22" ht="12.75" customHeight="1" thickTop="1" x14ac:dyDescent="0.2">
      <c r="A18" s="25"/>
      <c r="B18" s="139" t="s">
        <v>54</v>
      </c>
      <c r="C18" s="544" t="s">
        <v>325</v>
      </c>
      <c r="D18" s="545"/>
      <c r="K18" s="37"/>
      <c r="L18" s="108" t="str">
        <f>IF(Lang="Français","Coiffe",IF(Lang="English","Nose Cone",""))</f>
        <v>Coiffe</v>
      </c>
      <c r="M18" s="547">
        <f>IF(LEFT(Forme_ogive,5)="Parab",1/2*Long_ogive,IF(LEFT(Forme_ogive,4)="Ogiv",7/15*Long_ogive,IF(LEFT(Forme_ogive,3)="Con",2/3*Long_ogive)))</f>
        <v>168</v>
      </c>
      <c r="N18" s="548"/>
      <c r="O18" s="546">
        <f>2*POWER(D_og/D_ref, 2)</f>
        <v>2</v>
      </c>
      <c r="P18" s="546"/>
      <c r="Q18" s="29"/>
      <c r="S18" s="386" t="str">
        <f>IF(Lang="Français","Emplanture","Root edge")</f>
        <v>Emplanture</v>
      </c>
      <c r="T18" s="387">
        <f>m_ail</f>
        <v>170</v>
      </c>
    </row>
    <row r="19" spans="1:22" ht="12.75" customHeight="1" x14ac:dyDescent="0.2">
      <c r="A19" s="25"/>
      <c r="B19" s="139" t="str">
        <f>IF(Lang="Français","Position du bas",IF(Lang="English","Basement",""))</f>
        <v>Position du bas</v>
      </c>
      <c r="C19" s="575">
        <f>Long_tot-28.8</f>
        <v>1198.2</v>
      </c>
      <c r="D19" s="575"/>
      <c r="L19" s="108" t="str">
        <f>IF(Lang="Français","Ailerons",IF(Lang="English","Fins",""))</f>
        <v>Ailerons</v>
      </c>
      <c r="M19" s="547">
        <f>(XCpa*Cnail-0.5*XCpi*Cni)/Cnai</f>
        <v>1092.3999999999999</v>
      </c>
      <c r="N19" s="548"/>
      <c r="O19" s="549">
        <f>Cnail-Cni/2</f>
        <v>13.188330654492475</v>
      </c>
      <c r="P19" s="550"/>
      <c r="Q19" s="29"/>
      <c r="S19" s="386" t="str">
        <f>IF(Lang="Français","Bas","Base")</f>
        <v>Bas</v>
      </c>
      <c r="T19" s="387">
        <f>X_ail</f>
        <v>1177</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1092.3999999999999</v>
      </c>
      <c r="N20" s="548"/>
      <c r="O20" s="546">
        <f>4*Q_ail*POWER((E_ail/D_ref),2)*(1+D_ail/(2*E_ail+D_ail))/(1+SQRT(1+POWER(2*f_ail/(m_ail+n_ail),2)))</f>
        <v>13.188330654492475</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252</v>
      </c>
      <c r="D23" s="555"/>
      <c r="L23" s="108" t="s">
        <v>156</v>
      </c>
      <c r="M23" s="547">
        <f>IF(OR(RIGHT(Nb_diam,1)=",",D2j=0),0, X_j+l_j/3*(1+1/(1+D1j/D2j)) )</f>
        <v>0</v>
      </c>
      <c r="N23" s="548"/>
      <c r="O23" s="546">
        <f>IF(OR(RIGHT(Nb_diam,1)=",",D2j=0),0,2*(POWER(D2j/D_ref,2)-POWER(D1j/D_ref,2)))</f>
        <v>0</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0</v>
      </c>
      <c r="N24" s="548"/>
      <c r="O24" s="546">
        <f>IF( OR(RIGHT(Nb_diam,1)=",",D2r=0), 0, 2*(POWER(D2r/D_ref,2)-POWER(D1r/D_ref,2)) )</f>
        <v>0</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Fusée trop lègère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46147</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424</v>
      </c>
      <c r="D27" s="574"/>
      <c r="E27" s="146">
        <f>m_ail</f>
        <v>170</v>
      </c>
      <c r="F27" s="105" t="s">
        <v>64</v>
      </c>
      <c r="G27" s="104">
        <f>IF(RIGHT(Type_fusee,1)=".",10, IF(OR(LEFT(Type_fusee,1)="R",LEFT(Type_fusee,1)=",",LEFT(Type_fusee,4)="Mini"),10, IF(LEFT(Type_fusee,5)="Micro",10, IF(RIGHT(Type_fusee,1)=" ",1))))</f>
        <v>10</v>
      </c>
      <c r="H27" s="589">
        <f>Long_tot/D_ref</f>
        <v>14.607142857142858</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cm="1">
        <f t="array" ref="C28">[1]!m_can</f>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2.3186832630069021</v>
      </c>
      <c r="I29" s="98">
        <f ca="1">(XCp0-XcgVide)/D_ref</f>
        <v>2.3745204293270246</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571</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35.216928081586367</v>
      </c>
      <c r="I30" s="96">
        <f ca="1">MS_max*Cn0</f>
        <v>36.065001426466281</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572</v>
      </c>
      <c r="V30" s="24" t="s">
        <v>573</v>
      </c>
    </row>
    <row r="31" spans="1:22"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970.67497030075822</v>
      </c>
      <c r="I31" s="509">
        <f>(Cnail*XCpa+Cnc*XCpc+Cnj*XCpj+Cnr*XCpr+Cno*XCpo)/(Cnail+Cnc+Cnr+Cnj+Cno)</f>
        <v>970.67497030075822</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cm="1">
        <f t="array" ref="C32">[1]!ep_can</f>
        <v>3</v>
      </c>
      <c r="D32" s="35">
        <v>4</v>
      </c>
      <c r="E32" s="146">
        <f>IF(Q_ail=Q_can,Q_ail,FALSE)</f>
        <v>4</v>
      </c>
      <c r="F32" s="106" t="s">
        <v>66</v>
      </c>
      <c r="G32" s="103"/>
      <c r="H32" s="100">
        <f ca="1">(XCp-XcgPlein)/Long_tot*100</f>
        <v>15.873626250414</v>
      </c>
      <c r="I32" s="101">
        <f ca="1">(XCp-XcgVide)/Long_tot*100</f>
        <v>16.255885579744913</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cm="1">
        <f t="array" ref="C33">[1]!Q_can</f>
        <v>4</v>
      </c>
      <c r="D33" s="36">
        <v>4</v>
      </c>
      <c r="E33" s="146">
        <f>X_ail</f>
        <v>1177</v>
      </c>
      <c r="G33" s="24"/>
      <c r="H33" s="579" t="str">
        <f ca="1">IF(AND(CritCnmin&lt;Cn,Cn0&lt;CritCnmax,CritMsmin&lt;MS_min,MS_max&lt;CritMsmax,CritMsCnmin&lt;MS_Cn_min,MS_Cn_max&lt;CritMsCnmax),"STABLE",IF(OR(Cn&lt;CritCnmin,MS_min&lt;CritMsmin,MS_Cn_min&lt;CritMsCnmin),"INSTABLE",IF(Lang="Français","SURSTABLE","OVERSTABLE")))</f>
        <v>INSTABLE</v>
      </c>
      <c r="I33" s="580"/>
      <c r="J33" s="31"/>
      <c r="K33" s="32"/>
      <c r="Q33" s="29"/>
      <c r="R33" s="38"/>
    </row>
    <row r="34" spans="1:23" ht="12.75" customHeight="1" x14ac:dyDescent="0.2">
      <c r="A34" s="25"/>
      <c r="B34" s="524" t="str">
        <f>IF(Lang="Français"," Position du bas",IF(Lang="English"," Basement",""))</f>
        <v xml:space="preserve"> Position du bas</v>
      </c>
      <c r="C34" s="35">
        <f>Long_tot-50</f>
        <v>1177</v>
      </c>
      <c r="D34" s="35">
        <v>1250</v>
      </c>
      <c r="E34" s="146">
        <f>D_ail</f>
        <v>84</v>
      </c>
      <c r="G34" s="24"/>
      <c r="H34" s="581"/>
      <c r="I34" s="582"/>
      <c r="K34" s="32"/>
      <c r="Q34" s="29"/>
      <c r="R34" s="38"/>
    </row>
    <row r="35" spans="1:23" ht="12.75" customHeight="1" x14ac:dyDescent="0.2">
      <c r="A35" s="25"/>
      <c r="B35" s="524" t="str">
        <f>IF(Lang="Français"," Diamètre         ",IF(Lang="English"," Diameter at Fins",""))</f>
        <v xml:space="preserve"> Diamètre         </v>
      </c>
      <c r="C35" s="35" cm="1">
        <f t="array" ref="C35">[1]!D1j</f>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-1227</v>
      </c>
      <c r="D130" s="46">
        <f>D129</f>
        <v>42</v>
      </c>
      <c r="E130" s="93">
        <f t="shared" si="0"/>
        <v>-42</v>
      </c>
      <c r="K130" s="46"/>
    </row>
    <row r="131" spans="2:11" x14ac:dyDescent="0.2">
      <c r="B131" s="45" t="s">
        <v>77</v>
      </c>
      <c r="C131" s="46">
        <f>-Long_tot</f>
        <v>-1227</v>
      </c>
      <c r="D131" s="46">
        <v>0</v>
      </c>
      <c r="E131" s="93">
        <f t="shared" si="0"/>
        <v>0</v>
      </c>
      <c r="K131" s="46"/>
    </row>
    <row r="132" spans="2:11" x14ac:dyDescent="0.2">
      <c r="B132" s="183" t="s">
        <v>78</v>
      </c>
      <c r="C132" s="197">
        <f>-X_ail+m_ail</f>
        <v>-1007</v>
      </c>
      <c r="D132" s="197">
        <f>D_ail/2</f>
        <v>42</v>
      </c>
      <c r="E132" s="198">
        <f t="shared" si="0"/>
        <v>-42</v>
      </c>
      <c r="K132" s="46"/>
    </row>
    <row r="133" spans="2:11" x14ac:dyDescent="0.2">
      <c r="B133" s="185" t="s">
        <v>79</v>
      </c>
      <c r="C133" s="46">
        <f>-X_ail+m_ail-p_ail</f>
        <v>-1127</v>
      </c>
      <c r="D133" s="46">
        <f>D_ail/2+E_ail</f>
        <v>147</v>
      </c>
      <c r="E133" s="199">
        <f t="shared" si="0"/>
        <v>-147</v>
      </c>
      <c r="K133" s="46"/>
    </row>
    <row r="134" spans="2:11" x14ac:dyDescent="0.2">
      <c r="B134" s="185" t="s">
        <v>80</v>
      </c>
      <c r="C134" s="46">
        <f>-X_ail+m_ail-p_ail-n_ail</f>
        <v>-1207</v>
      </c>
      <c r="D134" s="46">
        <f>D_ail/2+E_ail</f>
        <v>147</v>
      </c>
      <c r="E134" s="199">
        <f t="shared" si="0"/>
        <v>-147</v>
      </c>
      <c r="K134" s="46"/>
    </row>
    <row r="135" spans="2:11" x14ac:dyDescent="0.2">
      <c r="B135" s="185" t="s">
        <v>81</v>
      </c>
      <c r="C135" s="46">
        <f>-X_ail</f>
        <v>-1177</v>
      </c>
      <c r="D135" s="46">
        <f>D_ail/2</f>
        <v>42</v>
      </c>
      <c r="E135" s="199">
        <f t="shared" si="0"/>
        <v>-42</v>
      </c>
      <c r="K135" s="46"/>
    </row>
    <row r="136" spans="2:11" x14ac:dyDescent="0.2">
      <c r="B136" s="187" t="s">
        <v>78</v>
      </c>
      <c r="C136" s="200">
        <f>-X_ail+m_ail</f>
        <v>-1007</v>
      </c>
      <c r="D136" s="200">
        <f>D_ail/2</f>
        <v>42</v>
      </c>
      <c r="E136" s="201">
        <f t="shared" si="0"/>
        <v>-42</v>
      </c>
      <c r="K136" s="46"/>
    </row>
    <row r="137" spans="2:11" x14ac:dyDescent="0.2">
      <c r="B137" s="192" t="str">
        <f>IF(E_ail&gt;0,IF(Lang="Français","Envergure","Span"),"")</f>
        <v>Envergure</v>
      </c>
      <c r="C137" s="197">
        <f>MIN(-X_ail,-X_ail+m_ail-p_ail-n_ail)-Long_tot/30</f>
        <v>-1247.9000000000001</v>
      </c>
      <c r="D137" s="207">
        <f>-D_ail/2-E_ail</f>
        <v>-147</v>
      </c>
      <c r="E137" s="93"/>
      <c r="K137" s="46"/>
    </row>
    <row r="138" spans="2:11" x14ac:dyDescent="0.2">
      <c r="B138" s="195" t="s">
        <v>166</v>
      </c>
      <c r="C138" s="46">
        <f>MIN(-X_ail,-X_ail+m_ail-p_ail-n_ail)-Long_tot/30</f>
        <v>-1247.9000000000001</v>
      </c>
      <c r="D138" s="208">
        <f>-D_ail/2-E_ail/2</f>
        <v>-94.5</v>
      </c>
      <c r="E138" s="93"/>
      <c r="K138" s="46"/>
    </row>
    <row r="139" spans="2:11" x14ac:dyDescent="0.2">
      <c r="B139" s="212" t="s">
        <v>162</v>
      </c>
      <c r="C139" s="200">
        <f>MIN(-X_ail,-X_ail+m_ail-p_ail-n_ail)-Long_tot/30</f>
        <v>-1247.9000000000001</v>
      </c>
      <c r="D139" s="209">
        <f>-D_ail/2</f>
        <v>-42</v>
      </c>
      <c r="E139" s="93"/>
      <c r="K139" s="46"/>
    </row>
    <row r="140" spans="2:11" x14ac:dyDescent="0.2">
      <c r="B140" s="192" t="str">
        <f>IF(Lang="Français","Emplanture","Root edge")</f>
        <v>Emplanture</v>
      </c>
      <c r="C140" s="197">
        <f>-X_ail+m_ail</f>
        <v>-1007</v>
      </c>
      <c r="D140" s="207">
        <f>D_ail/2+E_ail+Long_tot/20</f>
        <v>208.35</v>
      </c>
      <c r="E140" s="93"/>
      <c r="K140" s="46"/>
    </row>
    <row r="141" spans="2:11" x14ac:dyDescent="0.2">
      <c r="B141" s="195" t="s">
        <v>168</v>
      </c>
      <c r="C141" s="46">
        <f>-X_ail+m_ail/2</f>
        <v>-1092</v>
      </c>
      <c r="D141" s="208">
        <f>D_ail/2+E_ail+Long_tot/20</f>
        <v>208.35</v>
      </c>
      <c r="E141" s="93"/>
      <c r="K141" s="46"/>
    </row>
    <row r="142" spans="2:11" x14ac:dyDescent="0.2">
      <c r="B142" s="212" t="s">
        <v>169</v>
      </c>
      <c r="C142" s="200">
        <f>-X_ail</f>
        <v>-1177</v>
      </c>
      <c r="D142" s="209">
        <f>D_ail/2+E_ail+Long_tot/20</f>
        <v>208.35</v>
      </c>
      <c r="E142" s="93"/>
      <c r="K142" s="46"/>
    </row>
    <row r="143" spans="2:11" x14ac:dyDescent="0.2">
      <c r="B143" s="192" t="str">
        <f>IF(p_ail&lt;&gt;0,IF(Lang="Français","Flèche","Offset"),"")</f>
        <v>Flèche</v>
      </c>
      <c r="C143" s="197">
        <f>-X_ail+m_ail</f>
        <v>-1007</v>
      </c>
      <c r="D143" s="207">
        <f>-D_ail/2-E_ail-Long_tot/30</f>
        <v>-187.9</v>
      </c>
      <c r="E143" s="93"/>
      <c r="K143" s="46"/>
    </row>
    <row r="144" spans="2:11" x14ac:dyDescent="0.2">
      <c r="B144" s="195" t="s">
        <v>165</v>
      </c>
      <c r="C144" s="46">
        <f>-X_ail+m_ail-p_ail/2</f>
        <v>-1067</v>
      </c>
      <c r="D144" s="208">
        <f>-D_ail/2-E_ail-Long_tot/30</f>
        <v>-187.9</v>
      </c>
      <c r="E144" s="93"/>
      <c r="K144" s="46"/>
    </row>
    <row r="145" spans="2:11" x14ac:dyDescent="0.2">
      <c r="B145" s="212" t="s">
        <v>163</v>
      </c>
      <c r="C145" s="200">
        <f>-X_ail+m_ail-p_ail</f>
        <v>-1127</v>
      </c>
      <c r="D145" s="209">
        <f>-D_ail/2-E_ail-Long_tot/30</f>
        <v>-187.9</v>
      </c>
      <c r="E145" s="93"/>
      <c r="K145" s="46"/>
    </row>
    <row r="146" spans="2:11" x14ac:dyDescent="0.2">
      <c r="B146" s="192" t="str">
        <f>IF(n_ail&gt;0,IF(Lang="Français","Saumon","Tip edge"),"")</f>
        <v>Saumon</v>
      </c>
      <c r="C146" s="197">
        <f>-X_ail+m_ail-p_ail</f>
        <v>-1127</v>
      </c>
      <c r="D146" s="207">
        <f>-D_ail/2-E_ail-Long_tot/20</f>
        <v>-208.35</v>
      </c>
      <c r="E146" s="93"/>
      <c r="K146" s="46"/>
    </row>
    <row r="147" spans="2:11" x14ac:dyDescent="0.2">
      <c r="B147" s="195" t="s">
        <v>167</v>
      </c>
      <c r="C147" s="46">
        <f>-X_ail+m_ail-p_ail-n_ail/2</f>
        <v>-1167</v>
      </c>
      <c r="D147" s="208">
        <f>-D_ail/2-E_ail-Long_tot/20</f>
        <v>-208.35</v>
      </c>
      <c r="E147" s="93"/>
      <c r="K147" s="46"/>
    </row>
    <row r="148" spans="2:11" x14ac:dyDescent="0.2">
      <c r="B148" s="212" t="s">
        <v>164</v>
      </c>
      <c r="C148" s="200">
        <f>-X_ail+m_ail-p_ail-n_ail</f>
        <v>-1207</v>
      </c>
      <c r="D148" s="209">
        <f>-D_ail/2-E_ail-Long_tot/20</f>
        <v>-208.35</v>
      </c>
      <c r="E148" s="93"/>
      <c r="K148" s="46"/>
    </row>
    <row r="149" spans="2:11" x14ac:dyDescent="0.2">
      <c r="B149" s="183" t="s">
        <v>82</v>
      </c>
      <c r="C149" s="197">
        <f ca="1">-XcgPlein</f>
        <v>-775.90557620817845</v>
      </c>
      <c r="D149" s="207">
        <v>0</v>
      </c>
      <c r="E149" s="93"/>
      <c r="K149" s="46"/>
    </row>
    <row r="150" spans="2:11" x14ac:dyDescent="0.2">
      <c r="B150" s="187" t="s">
        <v>83</v>
      </c>
      <c r="C150" s="200">
        <f ca="1">-XcgVide</f>
        <v>-771.21525423728815</v>
      </c>
      <c r="D150" s="209">
        <v>0</v>
      </c>
      <c r="E150" s="93"/>
      <c r="K150" s="46"/>
    </row>
    <row r="151" spans="2:11" x14ac:dyDescent="0.2">
      <c r="B151" s="183" t="s">
        <v>84</v>
      </c>
      <c r="C151" s="197">
        <f>-XCp</f>
        <v>-970.67497030075822</v>
      </c>
      <c r="D151" s="207">
        <v>0</v>
      </c>
      <c r="E151" s="93"/>
      <c r="K151" s="46"/>
    </row>
    <row r="152" spans="2:11" x14ac:dyDescent="0.2">
      <c r="B152" s="187" t="s">
        <v>84</v>
      </c>
      <c r="C152" s="200">
        <f>-XCp</f>
        <v>-970.67497030075822</v>
      </c>
      <c r="D152" s="209">
        <f>Cn*D_ref/CritCnmin</f>
        <v>85.054651665157863</v>
      </c>
      <c r="E152" s="93"/>
      <c r="K152" s="46"/>
    </row>
    <row r="153" spans="2:11" x14ac:dyDescent="0.2">
      <c r="B153" s="185" t="s">
        <v>422</v>
      </c>
      <c r="C153" s="46">
        <f>-XCp0</f>
        <v>-970.67497030075822</v>
      </c>
      <c r="D153" s="208">
        <f>Cn0*D_ref/CritCnmin</f>
        <v>85.054651665157863</v>
      </c>
      <c r="E153" s="93"/>
      <c r="K153" s="46"/>
    </row>
    <row r="154" spans="2:11" x14ac:dyDescent="0.2">
      <c r="B154" s="185" t="s">
        <v>422</v>
      </c>
      <c r="C154" s="46">
        <f>-XCp0</f>
        <v>-970.67497030075822</v>
      </c>
      <c r="D154" s="208">
        <v>0</v>
      </c>
      <c r="E154" s="93"/>
      <c r="K154" s="46"/>
    </row>
    <row r="155" spans="2:11" x14ac:dyDescent="0.2">
      <c r="B155" s="192" t="str">
        <f>IF(n_ail&gt;0,IF(Lang="Français","Marge Statique","Static Margin"),"")</f>
        <v>Marge Statique</v>
      </c>
      <c r="C155" s="197">
        <f ca="1">(-XcgPlein-XcgVide)/2</f>
        <v>-773.56041522273335</v>
      </c>
      <c r="D155" s="207">
        <f>-D_ail/2-E_ail-Long_tot/20</f>
        <v>-208.35</v>
      </c>
      <c r="E155" s="93"/>
      <c r="K155" s="46"/>
    </row>
    <row r="156" spans="2:11" x14ac:dyDescent="0.2">
      <c r="B156" s="195" t="s">
        <v>170</v>
      </c>
      <c r="C156" s="46">
        <f ca="1">(C155+C157)/2</f>
        <v>-872.11769276174573</v>
      </c>
      <c r="D156" s="208">
        <f>-D_ail/2-E_ail-Long_tot/20</f>
        <v>-208.35</v>
      </c>
      <c r="E156" s="93"/>
      <c r="K156" s="46"/>
    </row>
    <row r="157" spans="2:11" x14ac:dyDescent="0.2">
      <c r="B157" s="212" t="s">
        <v>171</v>
      </c>
      <c r="C157" s="200">
        <f>-XCp</f>
        <v>-970.67497030075822</v>
      </c>
      <c r="D157" s="209">
        <f>-D_ail/2-E_ail-Long_tot/20</f>
        <v>-208.35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-1239.27</v>
      </c>
      <c r="D168" s="46">
        <f>MAX(E_ail+D_ail/2, Long_tot/3)</f>
        <v>409</v>
      </c>
      <c r="E168" s="93"/>
      <c r="K168" s="46"/>
    </row>
    <row r="169" spans="2:11" x14ac:dyDescent="0.2">
      <c r="B169" s="45" t="s">
        <v>93</v>
      </c>
      <c r="C169" s="46">
        <f>C168</f>
        <v>-1239.27</v>
      </c>
      <c r="D169" s="46">
        <f>-D168</f>
        <v>-409</v>
      </c>
      <c r="E169" s="93"/>
      <c r="K169" s="46"/>
    </row>
    <row r="170" spans="2:11" x14ac:dyDescent="0.2">
      <c r="B170" s="183" t="s">
        <v>94</v>
      </c>
      <c r="C170" s="197">
        <f ca="1">-XpropuRef+Long_propu</f>
        <v>-1065.2</v>
      </c>
      <c r="D170" s="207">
        <f ca="1">-Diam_propu/2</f>
        <v>-12</v>
      </c>
      <c r="E170" s="93"/>
      <c r="K170" s="46"/>
    </row>
    <row r="171" spans="2:11" x14ac:dyDescent="0.2">
      <c r="B171" s="185" t="s">
        <v>95</v>
      </c>
      <c r="C171" s="46">
        <f ca="1">-XpropuRef+Long_propu</f>
        <v>-1065.2</v>
      </c>
      <c r="D171" s="208">
        <f ca="1">Diam_propu/2</f>
        <v>12</v>
      </c>
      <c r="E171" s="93"/>
      <c r="K171" s="46"/>
    </row>
    <row r="172" spans="2:11" x14ac:dyDescent="0.2">
      <c r="B172" s="185" t="s">
        <v>96</v>
      </c>
      <c r="C172" s="46">
        <f>-XpropuRef</f>
        <v>-1198.2</v>
      </c>
      <c r="D172" s="208">
        <f ca="1">Diam_propu/2</f>
        <v>12</v>
      </c>
      <c r="E172" s="93"/>
      <c r="K172" s="46"/>
    </row>
    <row r="173" spans="2:11" x14ac:dyDescent="0.2">
      <c r="B173" s="185" t="s">
        <v>97</v>
      </c>
      <c r="C173" s="46">
        <f>-XpropuRef</f>
        <v>-1198.2</v>
      </c>
      <c r="D173" s="208">
        <f ca="1">-Diam_propu/2</f>
        <v>-12</v>
      </c>
      <c r="E173" s="93"/>
      <c r="K173" s="46"/>
    </row>
    <row r="174" spans="2:11" x14ac:dyDescent="0.2">
      <c r="B174" s="187" t="s">
        <v>98</v>
      </c>
      <c r="C174" s="200">
        <f ca="1">-XpropuRef+Long_propu</f>
        <v>-1065.2</v>
      </c>
      <c r="D174" s="209">
        <f ca="1">-Diam_propu/2</f>
        <v>-12</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2.3186832630069021</v>
      </c>
      <c r="C190" s="203">
        <f>Cn</f>
        <v>15.188330654492475</v>
      </c>
      <c r="D190" s="185">
        <v>3</v>
      </c>
      <c r="E190" s="205">
        <f t="shared" si="4"/>
        <v>33.333333333333336</v>
      </c>
      <c r="K190" s="45"/>
    </row>
    <row r="191" spans="2:11" x14ac:dyDescent="0.2">
      <c r="B191" s="512">
        <f ca="1">(XCp0-XcgPlein)/D_ref</f>
        <v>2.3186832630069021</v>
      </c>
      <c r="C191" s="513">
        <f>Cn0</f>
        <v>15.188330654492475</v>
      </c>
      <c r="D191" s="185">
        <v>4</v>
      </c>
      <c r="E191" s="205">
        <f t="shared" si="4"/>
        <v>25</v>
      </c>
      <c r="K191" s="45"/>
    </row>
    <row r="192" spans="2:11" x14ac:dyDescent="0.2">
      <c r="B192" s="512">
        <f ca="1">(XCp0-XcgVide)/D_ref</f>
        <v>2.3745204293270246</v>
      </c>
      <c r="C192" s="513">
        <f>Cn0</f>
        <v>15.188330654492475</v>
      </c>
      <c r="D192" s="185">
        <v>6</v>
      </c>
      <c r="E192" s="205">
        <f t="shared" si="4"/>
        <v>16.666666666666668</v>
      </c>
      <c r="K192" s="45"/>
    </row>
    <row r="193" spans="2:11" x14ac:dyDescent="0.2">
      <c r="B193" s="512">
        <f ca="1">(XCp-XcgVide)/D_ref</f>
        <v>2.3745204293270246</v>
      </c>
      <c r="C193" s="513">
        <f>Cn</f>
        <v>15.188330654492475</v>
      </c>
      <c r="D193" s="187">
        <v>7</v>
      </c>
      <c r="E193" s="206">
        <f t="shared" si="4"/>
        <v>14.285714285714286</v>
      </c>
      <c r="K193" s="45"/>
    </row>
    <row r="194" spans="2:11" x14ac:dyDescent="0.2">
      <c r="B194" s="512">
        <f ca="1">MS_min</f>
        <v>2.3186832630069021</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0</v>
      </c>
      <c r="D204" s="474"/>
    </row>
    <row r="205" spans="2:11" x14ac:dyDescent="0.2">
      <c r="B205" s="475" t="s">
        <v>402</v>
      </c>
      <c r="C205" s="474" t="b">
        <f ca="1">AND(Type_propu="H2O",RIGHT(Type_fusee,1)=" ")</f>
        <v>0</v>
      </c>
      <c r="D205" s="474"/>
    </row>
    <row r="206" spans="2:11" x14ac:dyDescent="0.2">
      <c r="B206" s="475" t="s">
        <v>118</v>
      </c>
      <c r="C206" s="474" t="b">
        <f ca="1">AND(Type_propu="Fusex",RIGHT(Type_fusee,1)=".")</f>
        <v>0</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S21" sqref="S21"/>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SP02-Beta</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FX5</v>
      </c>
      <c r="D10" s="630"/>
      <c r="F10" s="5"/>
      <c r="N10" s="58"/>
    </row>
    <row r="11" spans="1:14" ht="12.75" customHeight="1" x14ac:dyDescent="0.2">
      <c r="A11" s="59"/>
      <c r="B11" s="140" t="str">
        <f>IF(Lang="Français","Masse totale",IF(Lang="English","Total Mass",""))</f>
        <v>Masse totale</v>
      </c>
      <c r="C11" s="607">
        <f ca="1">MassePlein</f>
        <v>3.2280000000000002</v>
      </c>
      <c r="D11" s="607"/>
      <c r="F11" s="5"/>
      <c r="N11" s="58"/>
    </row>
    <row r="12" spans="1:14" ht="12.75" customHeight="1" x14ac:dyDescent="0.2">
      <c r="A12" s="59"/>
      <c r="B12" s="227" t="str">
        <f>IF(Lang="Français","Propulseur",IF(Lang="English","Motor",""))</f>
        <v>Propulseur</v>
      </c>
      <c r="C12" s="610" t="str">
        <f>Propu</f>
        <v>p24-3G 74F85</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6.8017694409323948E-3</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75.413359423049215</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46147</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3.1859999999999999</v>
      </c>
      <c r="D25" s="480">
        <f>IF(RIGHT(Type_fusee,1)=".",1,0.15)</f>
        <v>1</v>
      </c>
      <c r="F25" s="619" t="str">
        <f>IF(Lang="Français","Vit max &amp; Acc max",IF(Lang="English","Max Velocity &amp; Acc",""))</f>
        <v>Vit max &amp; Acc max</v>
      </c>
      <c r="G25" s="599"/>
      <c r="H25" s="115"/>
      <c r="I25" s="115"/>
      <c r="J25" s="115"/>
      <c r="K25" s="158">
        <f ca="1">MAX(vit_xz)</f>
        <v>155.55658041209253</v>
      </c>
      <c r="L25" s="494">
        <f ca="1">MAX(acc_xz)</f>
        <v>26.666990709484988</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578.97659746275178</v>
      </c>
      <c r="J26" s="154">
        <f ca="1">IF(T_satellite&lt;&gt;0,INDEX(pos_x,MATCH("Satellite",Event_sat,0)),"")</f>
        <v>134.97324785446011</v>
      </c>
      <c r="K26" s="159">
        <f ca="1">IF(T_satellite&lt;&gt;0,INDEX(vit_xz,MATCH("Satellite",Event_sat,0)),"")</f>
        <v>153.5085941872602</v>
      </c>
      <c r="L26" s="495"/>
      <c r="M26" s="485">
        <f ca="1">1/2*Rho_moyen*1*V_ouv_sat^2*S_satellite</f>
        <v>1443.3494199726226</v>
      </c>
      <c r="N26" s="58"/>
    </row>
    <row r="27" spans="1:18" x14ac:dyDescent="0.2">
      <c r="A27" s="59"/>
      <c r="B27" s="468" t="str">
        <f>IF(Lang="Français","Ouverture para",IF(Lang="English","Opening time",""))</f>
        <v>Ouverture para</v>
      </c>
      <c r="C27" s="507">
        <v>16</v>
      </c>
      <c r="D27" s="507">
        <v>4.7</v>
      </c>
      <c r="F27" s="619" t="s">
        <v>15</v>
      </c>
      <c r="G27" s="599"/>
      <c r="H27" s="153">
        <f ca="1">INDEX(t,MATCH("Apogée",Event,0))</f>
        <v>15.899999999999924</v>
      </c>
      <c r="I27" s="157">
        <f ca="1">INDEX(pos_z,MATCH("Apogée",Event,0))</f>
        <v>1340.0523356337403</v>
      </c>
      <c r="J27" s="155">
        <f ca="1">INDEX(pos_x,MATCH("Apogée",Event,0))</f>
        <v>469.6980014087552</v>
      </c>
      <c r="K27" s="160">
        <f ca="1">INDEX(vit_xz,MATCH("Apogée",Event,0))</f>
        <v>24.023939636044204</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16</v>
      </c>
      <c r="I28" s="156">
        <f ca="1">INDEX(pos_z,MATCH("Para",Event_para,0))</f>
        <v>1340.0791289597937</v>
      </c>
      <c r="J28" s="486">
        <f ca="1">INDEX(pos_x,MATCH("Para",Event_para,0))</f>
        <v>472.09721716549581</v>
      </c>
      <c r="K28" s="159">
        <f ca="1">INDEX(vit_xz,MATCH("Para",Event_para,0))</f>
        <v>23.973409059658632</v>
      </c>
      <c r="L28" s="495"/>
      <c r="M28" s="485">
        <f ca="1">1/2*Rho_moyen*1*V_ouverture^2*S_para</f>
        <v>110.00583107478285</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0.3125</v>
      </c>
      <c r="D29" s="17">
        <f>IF(RIGHT(Type_fusee,1)=".",0.1,0.02)</f>
        <v>0.1</v>
      </c>
      <c r="F29" s="623" t="str">
        <f>IF(Lang="Français","Impact balistique",IF(Lang="English","Balistic Impact",""))</f>
        <v>Impact balistique</v>
      </c>
      <c r="G29" s="624"/>
      <c r="H29" s="497">
        <f ca="1">INDEX(t,MATCH("Impact balistique",Event,0))</f>
        <v>35.400000000000198</v>
      </c>
      <c r="I29" s="517" t="s">
        <v>428</v>
      </c>
      <c r="J29" s="487">
        <f ca="1">INDEX(pos_x,MATCH("Impact balistique",Event,0))</f>
        <v>798.52327976967274</v>
      </c>
      <c r="K29" s="501">
        <f ca="1">K47</f>
        <v>106.25949143894026</v>
      </c>
      <c r="L29" s="498"/>
      <c r="M29" s="502">
        <f ca="1">0.5*m_vide*K29^2</f>
        <v>17986.689676733513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Fusée trop lègère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12.778483957218789</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104.86996215249459</v>
      </c>
      <c r="D33" s="132">
        <f ca="1">IF(V_satellite&lt;&gt;0,Alt_sat/V_satellite,0)</f>
        <v>45.74878373308453</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120.86996215249459</v>
      </c>
      <c r="D34" s="132">
        <f ca="1">T_satellite+Dt_satellite</f>
        <v>50.448783733084532</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524.349810762473</v>
      </c>
      <c r="D35" s="151">
        <f ca="1">IF(V_satellite&lt;&gt;0,Alt_sat*V_vent_sat/V_satellite,0)</f>
        <v>228.74391866542265</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4.5999999999999996</v>
      </c>
      <c r="I42" s="150">
        <v>564.13737529499281</v>
      </c>
      <c r="J42" s="150">
        <v>131.0988212175593</v>
      </c>
      <c r="K42" s="150">
        <v>153.41546177529116</v>
      </c>
      <c r="L42" s="148" t="s">
        <v>14</v>
      </c>
      <c r="M42" s="149">
        <f>Beta_rampe</f>
        <v>75.413359423049215</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250</v>
      </c>
      <c r="D44" s="162"/>
      <c r="F44" s="599" t="str">
        <f>IF(Lang="Français","Vit max &amp; Acc max",IF(Lang="English","Max Velocity &amp; Acc",""))</f>
        <v>Vit max &amp; Acc max</v>
      </c>
      <c r="G44" s="599"/>
      <c r="H44" s="115" t="s">
        <v>14</v>
      </c>
      <c r="I44" s="115" t="s">
        <v>14</v>
      </c>
      <c r="J44" s="115" t="s">
        <v>14</v>
      </c>
      <c r="K44" s="117">
        <f ca="1">MAX(vit_xz)</f>
        <v>155.55658041209253</v>
      </c>
      <c r="L44" s="118">
        <f ca="1">MAX(acc_xz)</f>
        <v>26.666990709484988</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5.4799999999999809</v>
      </c>
      <c r="I45" s="119">
        <f ca="1">INDEX(pos_z,MATCH("Fin de propulsion",Event,0))</f>
        <v>695.49035805143433</v>
      </c>
      <c r="J45" s="119">
        <f ca="1">INDEX(pos_x,MATCH("Fin de propulsion",Event,0))</f>
        <v>166.2901071426237</v>
      </c>
      <c r="K45" s="119">
        <f ca="1">INDEX(vit_xz,MATCH("Fin de propulsion",Event,0))</f>
        <v>152.5004630323769</v>
      </c>
      <c r="L45" s="116">
        <f ca="1">INDEX(acc_xz,MATCH("Fin de propulsion",Event,0))</f>
        <v>26.666990709484988</v>
      </c>
      <c r="M45" s="116">
        <f ca="1">INDEX(BetaD,MATCH("Fin de propulsion",Event,0))</f>
        <v>74.585301500121517</v>
      </c>
    </row>
    <row r="46" spans="1:16" x14ac:dyDescent="0.2">
      <c r="A46" s="161"/>
      <c r="B46" s="168">
        <v>250</v>
      </c>
      <c r="D46" s="162"/>
      <c r="F46" s="599" t="s">
        <v>15</v>
      </c>
      <c r="G46" s="599"/>
      <c r="H46" s="118">
        <f ca="1">INDEX(t,MATCH("Apogée",Event,0))</f>
        <v>15.899999999999924</v>
      </c>
      <c r="I46" s="117">
        <f ca="1">INDEX(pos_z,MATCH("Apogée",Event,0))</f>
        <v>1340.0523356337403</v>
      </c>
      <c r="J46" s="120">
        <f ca="1">INDEX(pos_x,MATCH("Apogée",Event,0))</f>
        <v>469.6980014087552</v>
      </c>
      <c r="K46" s="120">
        <f ca="1">INDEX(vit_xz,MATCH("Apogée",Event,0))</f>
        <v>24.023939636044204</v>
      </c>
      <c r="L46" s="116">
        <f ca="1">INDEX(acc_xz,MATCH("Apogée",Event,0))</f>
        <v>9.8468780988309259</v>
      </c>
      <c r="M46" s="121">
        <f ca="1">INDEX(BetaD,MATCH("Apogée",Event,0))</f>
        <v>1.810614928845026</v>
      </c>
    </row>
    <row r="47" spans="1:16" x14ac:dyDescent="0.2">
      <c r="A47" s="161"/>
      <c r="B47" s="169" t="s">
        <v>9</v>
      </c>
      <c r="D47" s="162"/>
      <c r="F47" s="602" t="str">
        <f>IF(Lang="Français","Impact balistique",IF(Lang="English","Balistic Impact",""))</f>
        <v>Impact balistique</v>
      </c>
      <c r="G47" s="602"/>
      <c r="H47" s="116">
        <f ca="1">INDEX(t,MATCH("Impact balistique",Event,0))</f>
        <v>35.400000000000198</v>
      </c>
      <c r="I47" s="148" t="s">
        <v>16</v>
      </c>
      <c r="J47" s="117">
        <f ca="1">INDEX(pos_x,MATCH("Impact balistique",Event,0))</f>
        <v>798.52327976967274</v>
      </c>
      <c r="K47" s="119">
        <f ca="1">INDEX(vit_xz,MATCH("Impact balistique",Event,0))</f>
        <v>106.25949143894026</v>
      </c>
      <c r="L47" s="116">
        <f ca="1">INDEX(acc_xz,MATCH("Impact balistique",Event,0))</f>
        <v>1.2282612457605737</v>
      </c>
      <c r="M47" s="116">
        <f ca="1">INDEX(BetaD,MATCH("Impact balistique",Event,0))</f>
        <v>-85.42693375439022</v>
      </c>
    </row>
    <row r="48" spans="1:16" x14ac:dyDescent="0.2">
      <c r="A48" s="161"/>
      <c r="B48" s="174">
        <f>(4*B44*B46+B44^2)/10^6</f>
        <v>0.3125</v>
      </c>
      <c r="D48" s="162"/>
      <c r="F48" s="604" t="str">
        <f>IF(Lang="Français","Ouverture parachute fusée",IF(Lang="English","Rocket parachute opening",""))</f>
        <v>Ouverture parachute fusée</v>
      </c>
      <c r="G48" s="604"/>
      <c r="H48" s="122">
        <f>T_para</f>
        <v>16</v>
      </c>
      <c r="I48" s="123">
        <f ca="1">INDEX(pos_z,MATCH("Para",Event_para,0))</f>
        <v>1340.0791289597937</v>
      </c>
      <c r="J48" s="123">
        <f ca="1">INDEX(pos_x,MATCH("Para",Event_para,0))</f>
        <v>472.09721716549581</v>
      </c>
      <c r="K48" s="123">
        <f ca="1">INDEX(vit_xz,MATCH("Para",Event_para,0))</f>
        <v>23.973409059658632</v>
      </c>
      <c r="L48" s="122">
        <f ca="1">INDEX(acc_xz,MATCH("Para",Event_para,0))</f>
        <v>9.8304794934583075</v>
      </c>
      <c r="M48" s="124">
        <f ca="1">INDEX(BetaD,MATCH("Para",Event_para,0))</f>
        <v>-0.53343097747763257</v>
      </c>
    </row>
    <row r="49" spans="1:13" x14ac:dyDescent="0.2">
      <c r="A49" s="161"/>
      <c r="D49" s="162"/>
      <c r="F49" s="603" t="str">
        <f>IF(Lang="Français","Impact fusée sous para.",IF(Lang="English","Impact of rocket with para. ",""))</f>
        <v>Impact fusée sous para.</v>
      </c>
      <c r="G49" s="603"/>
      <c r="H49" s="125">
        <f ca="1">T_para+Dt_para</f>
        <v>120.86996215249459</v>
      </c>
      <c r="I49" s="127" t="s">
        <v>16</v>
      </c>
      <c r="J49" s="126" t="str">
        <f ca="1">CONCATENATE(TEXT(X_para-Dx_para,"0")," | ",TEXT(X_para+Dx_para,"0"))</f>
        <v>-52 | 996</v>
      </c>
      <c r="K49" s="126">
        <f ca="1">V_para</f>
        <v>12.778483957218789</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578.97659746275178</v>
      </c>
      <c r="J50" s="129">
        <f ca="1">IF(T_satellite&lt;&gt;0,INDEX(pos_x,MATCH("Satellite",Event_sat,0)),"")</f>
        <v>134.97324785446011</v>
      </c>
      <c r="K50" s="123">
        <f ca="1">IF(T_satellite&lt;&gt;0,INDEX(vit_xz,MATCH("Satellite",Event_sat,0)),"")</f>
        <v>153.5085941872602</v>
      </c>
      <c r="L50" s="122">
        <f ca="1">IF(T_satellite&lt;&gt;0,INDEX(acc_xz,MATCH("Satellite",Event_sat,0)),"")</f>
        <v>4.5354856780440782</v>
      </c>
      <c r="M50" s="124">
        <f ca="1">IF(T_satellite&lt;&gt;0,INDEX(BetaD,MATCH("Satellite",Event_sat,0)),"")</f>
        <v>75.320806907091097</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50.448783733084532</v>
      </c>
      <c r="I51" s="130" t="str">
        <f>IF(T_satellite&lt;&gt;0,"~0","")</f>
        <v>~0</v>
      </c>
      <c r="J51" s="130" t="str">
        <f ca="1">IF(T_satellite&lt;&gt;0,CONCATENATE(TEXT(X_satellite-Dx_sat,"0")," | ",TEXT(X_satellite+Dx_sat,"0")),"")</f>
        <v>-94 | 364</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6.8699999999999992</v>
      </c>
      <c r="G105" s="478" t="s">
        <v>409</v>
      </c>
      <c r="I105" s="1" t="s">
        <v>560</v>
      </c>
    </row>
    <row r="106" spans="2:9" x14ac:dyDescent="0.2">
      <c r="B106" s="1" t="s">
        <v>121</v>
      </c>
      <c r="F106" s="477">
        <f ca="1">Combustion+Depotage-7</f>
        <v>8.8699999999999992</v>
      </c>
      <c r="G106" s="478" t="s">
        <v>410</v>
      </c>
      <c r="I106" s="1" t="s">
        <v>561</v>
      </c>
    </row>
    <row r="107" spans="2:9" x14ac:dyDescent="0.2">
      <c r="B107" s="1" t="str">
        <f>IF(T_para&gt;0,IF(Lang="Français","Phase ascendante","Climbing phase"),"")</f>
        <v>Phase ascendante</v>
      </c>
      <c r="F107" s="477">
        <f ca="1">Combustion+Depotage-5</f>
        <v>10.87</v>
      </c>
      <c r="G107" s="478" t="s">
        <v>411</v>
      </c>
    </row>
    <row r="108" spans="2:9" x14ac:dyDescent="0.2">
      <c r="B108" s="1" t="str">
        <f>IF(Lang="Français","Descente balistique","Balistic fall")</f>
        <v>Descente balistique</v>
      </c>
      <c r="F108" s="477">
        <f ca="1">Combustion+Depotage-3</f>
        <v>12.87</v>
      </c>
      <c r="G108" s="478" t="s">
        <v>412</v>
      </c>
    </row>
    <row r="109" spans="2:9" x14ac:dyDescent="0.2">
      <c r="B109" s="1" t="str">
        <f>IF(T_para&gt;0,IF(Lang="Français","Fusée sous parachute","Rocket under parachute"),"")</f>
        <v>Fusée sous parachute</v>
      </c>
      <c r="F109" s="477">
        <f ca="1">Combustion+Depotage</f>
        <v>15.87</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1340.0523356337403</v>
      </c>
      <c r="C121" s="216">
        <f ca="1">MAX(Altitude_culmi,Portee_balistique)</f>
        <v>1340.0523356337403</v>
      </c>
    </row>
    <row r="123" spans="2:3" x14ac:dyDescent="0.2">
      <c r="B123" s="210" t="s">
        <v>49</v>
      </c>
      <c r="C123" s="211" t="s">
        <v>45</v>
      </c>
    </row>
    <row r="124" spans="2:3" x14ac:dyDescent="0.2">
      <c r="B124" s="217">
        <f ca="1">X_para</f>
        <v>472.09721716549581</v>
      </c>
      <c r="C124" s="214">
        <f ca="1">Alt_para</f>
        <v>1340.0791289597937</v>
      </c>
    </row>
    <row r="125" spans="2:3" x14ac:dyDescent="0.2">
      <c r="B125" s="217">
        <f ca="1">X_para</f>
        <v>472.09721716549581</v>
      </c>
      <c r="C125" s="214">
        <f ca="1">Alt_para/2</f>
        <v>670.03956447989685</v>
      </c>
    </row>
    <row r="126" spans="2:3" x14ac:dyDescent="0.2">
      <c r="B126" s="217">
        <f ca="1">X_para</f>
        <v>472.09721716549581</v>
      </c>
      <c r="C126" s="214">
        <v>0</v>
      </c>
    </row>
    <row r="127" spans="2:3" x14ac:dyDescent="0.2">
      <c r="B127" s="217">
        <f ca="1">X_para+Alt_para/40</f>
        <v>505.59919538949066</v>
      </c>
      <c r="C127" s="214">
        <f ca="1">Alt_para/20</f>
        <v>67.00395644798968</v>
      </c>
    </row>
    <row r="128" spans="2:3" x14ac:dyDescent="0.2">
      <c r="B128" s="217">
        <f ca="1">X_para</f>
        <v>472.09721716549581</v>
      </c>
      <c r="C128" s="214">
        <v>0</v>
      </c>
    </row>
    <row r="129" spans="2:6" x14ac:dyDescent="0.2">
      <c r="B129" s="217">
        <f ca="1">X_para-Alt_para/40</f>
        <v>438.59523894150095</v>
      </c>
      <c r="C129" s="214">
        <f ca="1">Alt_para/20</f>
        <v>67.00395644798968</v>
      </c>
    </row>
    <row r="130" spans="2:6" x14ac:dyDescent="0.2">
      <c r="B130" s="218">
        <f ca="1">X_para</f>
        <v>472.09721716549581</v>
      </c>
      <c r="C130" s="219">
        <v>0</v>
      </c>
    </row>
    <row r="131" spans="2:6" x14ac:dyDescent="0.2">
      <c r="B131" s="210" t="s">
        <v>48</v>
      </c>
      <c r="C131" s="211" t="s">
        <v>45</v>
      </c>
    </row>
    <row r="132" spans="2:6" x14ac:dyDescent="0.2">
      <c r="B132" s="213">
        <f>T_para</f>
        <v>16</v>
      </c>
      <c r="C132" s="214">
        <f ca="1">Alt_para</f>
        <v>1340.0791289597937</v>
      </c>
    </row>
    <row r="133" spans="2:6" x14ac:dyDescent="0.2">
      <c r="B133" s="213">
        <f ca="1">(B132+B134)/2</f>
        <v>68.434981076247297</v>
      </c>
      <c r="C133" s="214">
        <f ca="1">(C132+C134)/2</f>
        <v>670.03956447989685</v>
      </c>
      <c r="E133" s="232">
        <v>1</v>
      </c>
      <c r="F133" s="233" t="s">
        <v>175</v>
      </c>
    </row>
    <row r="134" spans="2:6" x14ac:dyDescent="0.2">
      <c r="B134" s="213">
        <f ca="1">H49</f>
        <v>120.86996215249459</v>
      </c>
      <c r="C134" s="214">
        <f>0</f>
        <v>0</v>
      </c>
      <c r="E134" s="161">
        <v>1</v>
      </c>
      <c r="F134" s="234" t="s">
        <v>176</v>
      </c>
    </row>
    <row r="135" spans="2:6" x14ac:dyDescent="0.2">
      <c r="B135" s="213">
        <f ca="1">H49+E133*sS/2*zZ_fus-E134*sS*tT_fus</f>
        <v>119.56856493015195</v>
      </c>
      <c r="C135" s="214">
        <f ca="1">Alt_para-V_para*(H49-T_para)+E133*sS*Altitude_culmi/H49*zZ_fus+E134*sS/2*Altitude_culmi/H49*tT_fus</f>
        <v>56.272887471345271</v>
      </c>
      <c r="E135" s="161"/>
      <c r="F135" s="241" t="s">
        <v>177</v>
      </c>
    </row>
    <row r="136" spans="2:6" x14ac:dyDescent="0.2">
      <c r="B136" s="213">
        <f ca="1">H49</f>
        <v>120.86996215249459</v>
      </c>
      <c r="C136" s="214">
        <f ca="1">Alt_para-V_para*(H49-T_para)</f>
        <v>0</v>
      </c>
      <c r="E136" s="235" t="s">
        <v>172</v>
      </c>
      <c r="F136" s="236">
        <f ca="1">T_balistique/10</f>
        <v>3.5400000000000196</v>
      </c>
    </row>
    <row r="137" spans="2:6" x14ac:dyDescent="0.2">
      <c r="B137" s="213">
        <f ca="1">H49-E133*sS/2*zZ_fus-E134*sS*tT_fus</f>
        <v>116.02856493015193</v>
      </c>
      <c r="C137" s="214">
        <f ca="1">Alt_para-V_para*(H49-T_para)+E133*sS*Altitude_culmi/H49*zZ_fus-E134*sS/2*Altitude_culmi/H49*tT_fus</f>
        <v>22.221143364182065</v>
      </c>
      <c r="E137" s="235" t="s">
        <v>173</v>
      </c>
      <c r="F137" s="236">
        <f ca="1">(H49-T_para)/H49</f>
        <v>0.86762633399509359</v>
      </c>
    </row>
    <row r="138" spans="2:6" x14ac:dyDescent="0.2">
      <c r="B138" s="215">
        <f ca="1">H49</f>
        <v>120.86996215249459</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0.86723163841807982</v>
      </c>
    </row>
    <row r="155" spans="2:6" x14ac:dyDescent="0.2">
      <c r="B155" s="215" t="b">
        <f>IF(Nb_sat="1 satellite",H51)</f>
        <v>0</v>
      </c>
      <c r="C155" s="216" t="b">
        <f>IF(Nb_sat="1 satellite",0)</f>
        <v>0</v>
      </c>
      <c r="E155" s="237" t="s">
        <v>174</v>
      </c>
      <c r="F155" s="238">
        <f ca="1">V_satellite*(T_balistique-T_satellite)/Alt_sat</f>
        <v>0.67105609143874623</v>
      </c>
    </row>
    <row r="157" spans="2:6" x14ac:dyDescent="0.2">
      <c r="B157" s="210" t="s">
        <v>2</v>
      </c>
      <c r="C157" s="228" t="s">
        <v>29</v>
      </c>
      <c r="D157" s="211" t="s">
        <v>3</v>
      </c>
    </row>
    <row r="158" spans="2:6" x14ac:dyDescent="0.2">
      <c r="B158" s="231">
        <f>T_para/4</f>
        <v>4</v>
      </c>
      <c r="C158" s="82">
        <f ca="1">Alt_para/2</f>
        <v>670.03956447989685</v>
      </c>
      <c r="D158" s="214">
        <f ca="1">X_para/4</f>
        <v>118.02430429137395</v>
      </c>
    </row>
    <row r="159" spans="2:6" x14ac:dyDescent="0.2">
      <c r="B159" s="229">
        <f ca="1">Temps_culmi + (T_balistique-Temps_culmi)/2</f>
        <v>25.650000000000063</v>
      </c>
      <c r="C159" s="230">
        <f ca="1">Altitude_culmi/2</f>
        <v>670.02616781687016</v>
      </c>
      <c r="D159" s="216">
        <f ca="1">X_culmi+(Portee_balistique-X_culmi)*2/3</f>
        <v>688.91485364936693</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469.6980014087552</v>
      </c>
      <c r="E162" s="422"/>
      <c r="F162" s="423" t="s">
        <v>305</v>
      </c>
    </row>
    <row r="163" spans="2:6" x14ac:dyDescent="0.2">
      <c r="B163" s="231" t="e">
        <f ca="1">IF(AND(Altitude_culmi&gt;80, Altitude_culmi&lt;=350), 49, NA())</f>
        <v>#N/A</v>
      </c>
      <c r="C163" s="5">
        <v>23</v>
      </c>
      <c r="D163" s="82">
        <f t="shared" ca="1" si="0"/>
        <v>492.6980014087552</v>
      </c>
      <c r="E163" s="82"/>
      <c r="F163" s="214">
        <f t="shared" ref="F163:F178" ca="1" si="1">X_culmi-C162</f>
        <v>469.6980014087552</v>
      </c>
    </row>
    <row r="164" spans="2:6" x14ac:dyDescent="0.2">
      <c r="B164" s="231" t="e">
        <f ca="1">IF(AND(Altitude_culmi&gt;80, Altitude_culmi&lt;=350), 43, NA())</f>
        <v>#N/A</v>
      </c>
      <c r="C164" s="5">
        <v>23</v>
      </c>
      <c r="D164" s="82">
        <f t="shared" ca="1" si="0"/>
        <v>492.6980014087552</v>
      </c>
      <c r="E164" s="82"/>
      <c r="F164" s="214">
        <f t="shared" ca="1" si="1"/>
        <v>446.6980014087552</v>
      </c>
    </row>
    <row r="165" spans="2:6" x14ac:dyDescent="0.2">
      <c r="B165" s="231" t="e">
        <f ca="1">IF(AND(Altitude_culmi&gt;80, Altitude_culmi&lt;=350), 43, NA())</f>
        <v>#N/A</v>
      </c>
      <c r="C165" s="5">
        <v>0</v>
      </c>
      <c r="D165" s="82">
        <f t="shared" ca="1" si="0"/>
        <v>469.6980014087552</v>
      </c>
      <c r="E165" s="82"/>
      <c r="F165" s="214">
        <f t="shared" ca="1" si="1"/>
        <v>446.6980014087552</v>
      </c>
    </row>
    <row r="166" spans="2:6" x14ac:dyDescent="0.2">
      <c r="B166" s="231" t="e">
        <f ca="1">IF(AND(Altitude_culmi&gt;80, Altitude_culmi&lt;=350), 43, NA())</f>
        <v>#N/A</v>
      </c>
      <c r="C166" s="5">
        <v>23</v>
      </c>
      <c r="D166" s="82">
        <f t="shared" ca="1" si="0"/>
        <v>492.6980014087552</v>
      </c>
      <c r="E166" s="82"/>
      <c r="F166" s="214">
        <f t="shared" ca="1" si="1"/>
        <v>469.6980014087552</v>
      </c>
    </row>
    <row r="167" spans="2:6" x14ac:dyDescent="0.2">
      <c r="B167" s="231" t="e">
        <f ca="1">IF(AND(Altitude_culmi&gt;80, Altitude_culmi&lt;=350), 0.5, NA())</f>
        <v>#N/A</v>
      </c>
      <c r="C167" s="5">
        <v>23</v>
      </c>
      <c r="D167" s="82">
        <f t="shared" ca="1" si="0"/>
        <v>492.6980014087552</v>
      </c>
      <c r="E167" s="82"/>
      <c r="F167" s="214">
        <f t="shared" ca="1" si="1"/>
        <v>446.6980014087552</v>
      </c>
    </row>
    <row r="168" spans="2:6" x14ac:dyDescent="0.2">
      <c r="B168" s="231" t="e">
        <f ca="1">IF(AND(Altitude_culmi&gt;80, Altitude_culmi&lt;=350), 0.5, NA())</f>
        <v>#N/A</v>
      </c>
      <c r="C168" s="5">
        <v>8</v>
      </c>
      <c r="D168" s="82">
        <f t="shared" ca="1" si="0"/>
        <v>477.6980014087552</v>
      </c>
      <c r="E168" s="82"/>
      <c r="F168" s="214">
        <f t="shared" ca="1" si="1"/>
        <v>446.6980014087552</v>
      </c>
    </row>
    <row r="169" spans="2:6" x14ac:dyDescent="0.2">
      <c r="B169" s="231" t="e">
        <f ca="1">IF(AND(Altitude_culmi&gt;80, Altitude_culmi&lt;=350), 27, NA())</f>
        <v>#N/A</v>
      </c>
      <c r="C169" s="5">
        <v>8</v>
      </c>
      <c r="D169" s="82">
        <f t="shared" ca="1" si="0"/>
        <v>477.6980014087552</v>
      </c>
      <c r="E169" s="82"/>
      <c r="F169" s="214">
        <f t="shared" ca="1" si="1"/>
        <v>461.6980014087552</v>
      </c>
    </row>
    <row r="170" spans="2:6" x14ac:dyDescent="0.2">
      <c r="B170" s="231" t="e">
        <f ca="1">IF(AND(Altitude_culmi&gt;80, Altitude_culmi&lt;=350), 27, NA())</f>
        <v>#N/A</v>
      </c>
      <c r="C170" s="5">
        <v>23</v>
      </c>
      <c r="D170" s="82">
        <f t="shared" ca="1" si="0"/>
        <v>492.6980014087552</v>
      </c>
      <c r="E170" s="82"/>
      <c r="F170" s="214">
        <f t="shared" ca="1" si="1"/>
        <v>461.6980014087552</v>
      </c>
    </row>
    <row r="171" spans="2:6" x14ac:dyDescent="0.2">
      <c r="B171" s="231" t="e">
        <f ca="1">IF(AND(Altitude_culmi&gt;80, Altitude_culmi&lt;=350), 27, NA())</f>
        <v>#N/A</v>
      </c>
      <c r="C171" s="5">
        <v>8</v>
      </c>
      <c r="D171" s="82">
        <f t="shared" ca="1" si="0"/>
        <v>477.6980014087552</v>
      </c>
      <c r="E171" s="82"/>
      <c r="F171" s="214">
        <f t="shared" ca="1" si="1"/>
        <v>446.6980014087552</v>
      </c>
    </row>
    <row r="172" spans="2:6" x14ac:dyDescent="0.2">
      <c r="B172" s="231" t="e">
        <f ca="1">IF(AND(Altitude_culmi&gt;80, Altitude_culmi&lt;=350), 29, NA())</f>
        <v>#N/A</v>
      </c>
      <c r="C172" s="5">
        <v>7.6</v>
      </c>
      <c r="D172" s="82">
        <f t="shared" ca="1" si="0"/>
        <v>477.29800140875523</v>
      </c>
      <c r="E172" s="82"/>
      <c r="F172" s="214">
        <f t="shared" ca="1" si="1"/>
        <v>461.6980014087552</v>
      </c>
    </row>
    <row r="173" spans="2:6" x14ac:dyDescent="0.2">
      <c r="B173" s="231" t="e">
        <f ca="1">IF(AND(Altitude_culmi&gt;80, Altitude_culmi&lt;=350), 31, NA())</f>
        <v>#N/A</v>
      </c>
      <c r="C173" s="5">
        <v>6.8</v>
      </c>
      <c r="D173" s="82">
        <f t="shared" ca="1" si="0"/>
        <v>476.49800140875521</v>
      </c>
      <c r="E173" s="82"/>
      <c r="F173" s="214">
        <f t="shared" ca="1" si="1"/>
        <v>462.09800140875518</v>
      </c>
    </row>
    <row r="174" spans="2:6" x14ac:dyDescent="0.2">
      <c r="B174" s="231" t="e">
        <f ca="1">IF(AND(Altitude_culmi&gt;80, Altitude_culmi&lt;=350), 32, NA())</f>
        <v>#N/A</v>
      </c>
      <c r="C174" s="5">
        <v>6</v>
      </c>
      <c r="D174" s="82">
        <f t="shared" ca="1" si="0"/>
        <v>475.6980014087552</v>
      </c>
      <c r="E174" s="82"/>
      <c r="F174" s="214">
        <f t="shared" ca="1" si="1"/>
        <v>462.89800140875519</v>
      </c>
    </row>
    <row r="175" spans="2:6" x14ac:dyDescent="0.2">
      <c r="B175" s="231" t="e">
        <f ca="1">IF(AND(Altitude_culmi&gt;80, Altitude_culmi&lt;=350), 33, NA())</f>
        <v>#N/A</v>
      </c>
      <c r="C175" s="5">
        <v>5</v>
      </c>
      <c r="D175" s="82">
        <f t="shared" ca="1" si="0"/>
        <v>474.6980014087552</v>
      </c>
      <c r="E175" s="82"/>
      <c r="F175" s="214">
        <f t="shared" ca="1" si="1"/>
        <v>463.6980014087552</v>
      </c>
    </row>
    <row r="176" spans="2:6" x14ac:dyDescent="0.2">
      <c r="B176" s="231" t="e">
        <f ca="1">IF(AND(Altitude_culmi&gt;80, Altitude_culmi&lt;=350), 34, NA())</f>
        <v>#N/A</v>
      </c>
      <c r="C176" s="5">
        <v>3.8</v>
      </c>
      <c r="D176" s="82">
        <f t="shared" ca="1" si="0"/>
        <v>473.49800140875521</v>
      </c>
      <c r="E176" s="82"/>
      <c r="F176" s="214">
        <f t="shared" ca="1" si="1"/>
        <v>464.6980014087552</v>
      </c>
    </row>
    <row r="177" spans="2:6" x14ac:dyDescent="0.2">
      <c r="B177" s="229" t="e">
        <f ca="1">IF(AND(Altitude_culmi&gt;80, Altitude_culmi&lt;=350), 35, NA())</f>
        <v>#N/A</v>
      </c>
      <c r="C177" s="421">
        <v>0</v>
      </c>
      <c r="D177" s="230">
        <f t="shared" ca="1" si="0"/>
        <v>469.6980014087552</v>
      </c>
      <c r="E177" s="82"/>
      <c r="F177" s="214">
        <f t="shared" ca="1" si="1"/>
        <v>465.89800140875519</v>
      </c>
    </row>
    <row r="178" spans="2:6" x14ac:dyDescent="0.2">
      <c r="E178" s="230"/>
      <c r="F178" s="216">
        <f t="shared" ca="1" si="1"/>
        <v>469.6980014087552</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469.6980014087552</v>
      </c>
      <c r="E180" s="228"/>
      <c r="F180" s="211" t="s">
        <v>308</v>
      </c>
    </row>
    <row r="181" spans="2:6" x14ac:dyDescent="0.2">
      <c r="B181" s="231">
        <f ca="1">IF(Altitude_culmi&gt;350, 300, NA())</f>
        <v>300</v>
      </c>
      <c r="C181" s="5">
        <v>0</v>
      </c>
      <c r="D181" s="82">
        <f t="shared" ca="1" si="2"/>
        <v>469.6980014087552</v>
      </c>
      <c r="E181" s="82"/>
      <c r="F181" s="214">
        <f t="shared" ref="F181:F201" ca="1" si="3">X_culmi-C180</f>
        <v>469.6980014087552</v>
      </c>
    </row>
    <row r="182" spans="2:6" x14ac:dyDescent="0.2">
      <c r="B182" s="231">
        <f ca="1">IF(Altitude_culmi&gt;350, 280, NA())</f>
        <v>280</v>
      </c>
      <c r="C182" s="5">
        <v>10</v>
      </c>
      <c r="D182" s="82">
        <f t="shared" ca="1" si="2"/>
        <v>479.6980014087552</v>
      </c>
      <c r="E182" s="82"/>
      <c r="F182" s="214">
        <f t="shared" ca="1" si="3"/>
        <v>469.6980014087552</v>
      </c>
    </row>
    <row r="183" spans="2:6" x14ac:dyDescent="0.2">
      <c r="B183" s="231">
        <f ca="1">IF(Altitude_culmi&gt;350, 280, NA())</f>
        <v>280</v>
      </c>
      <c r="C183" s="5">
        <v>0</v>
      </c>
      <c r="D183" s="82">
        <f t="shared" ca="1" si="2"/>
        <v>469.6980014087552</v>
      </c>
      <c r="E183" s="82"/>
      <c r="F183" s="214">
        <f t="shared" ca="1" si="3"/>
        <v>459.6980014087552</v>
      </c>
    </row>
    <row r="184" spans="2:6" x14ac:dyDescent="0.2">
      <c r="B184" s="231">
        <f ca="1">IF(Altitude_culmi&gt;350, 280, NA())</f>
        <v>280</v>
      </c>
      <c r="C184" s="5">
        <v>10</v>
      </c>
      <c r="D184" s="82">
        <f t="shared" ca="1" si="2"/>
        <v>479.6980014087552</v>
      </c>
      <c r="E184" s="82"/>
      <c r="F184" s="214">
        <f t="shared" ca="1" si="3"/>
        <v>469.6980014087552</v>
      </c>
    </row>
    <row r="185" spans="2:6" x14ac:dyDescent="0.2">
      <c r="B185" s="231">
        <f ca="1">IF(Altitude_culmi&gt;350, 200, NA())</f>
        <v>200</v>
      </c>
      <c r="C185" s="5">
        <v>13</v>
      </c>
      <c r="D185" s="82">
        <f t="shared" ca="1" si="2"/>
        <v>482.6980014087552</v>
      </c>
      <c r="E185" s="82"/>
      <c r="F185" s="214">
        <f t="shared" ca="1" si="3"/>
        <v>459.6980014087552</v>
      </c>
    </row>
    <row r="186" spans="2:6" x14ac:dyDescent="0.2">
      <c r="B186" s="231">
        <f ca="1">IF(Altitude_culmi&gt;350, 160, NA())</f>
        <v>160</v>
      </c>
      <c r="C186" s="5">
        <v>17</v>
      </c>
      <c r="D186" s="82">
        <f t="shared" ca="1" si="2"/>
        <v>486.6980014087552</v>
      </c>
      <c r="E186" s="82"/>
      <c r="F186" s="214">
        <f t="shared" ca="1" si="3"/>
        <v>456.6980014087552</v>
      </c>
    </row>
    <row r="187" spans="2:6" x14ac:dyDescent="0.2">
      <c r="B187" s="231">
        <f ca="1">IF(Altitude_culmi&gt;350, 115, NA())</f>
        <v>115</v>
      </c>
      <c r="C187" s="5">
        <v>20</v>
      </c>
      <c r="D187" s="82">
        <f t="shared" ca="1" si="2"/>
        <v>489.6980014087552</v>
      </c>
      <c r="E187" s="82"/>
      <c r="F187" s="214">
        <f t="shared" ca="1" si="3"/>
        <v>452.6980014087552</v>
      </c>
    </row>
    <row r="188" spans="2:6" x14ac:dyDescent="0.2">
      <c r="B188" s="231">
        <f ca="1">IF(Altitude_culmi&gt;350, 90, NA())</f>
        <v>90</v>
      </c>
      <c r="C188" s="5">
        <v>25</v>
      </c>
      <c r="D188" s="82">
        <f t="shared" ca="1" si="2"/>
        <v>494.6980014087552</v>
      </c>
      <c r="E188" s="82"/>
      <c r="F188" s="214">
        <f t="shared" ca="1" si="3"/>
        <v>449.6980014087552</v>
      </c>
    </row>
    <row r="189" spans="2:6" x14ac:dyDescent="0.2">
      <c r="B189" s="231">
        <f ca="1">IF(Altitude_culmi&gt;350, 57, NA())</f>
        <v>57</v>
      </c>
      <c r="C189" s="5">
        <v>30</v>
      </c>
      <c r="D189" s="82">
        <f t="shared" ca="1" si="2"/>
        <v>499.6980014087552</v>
      </c>
      <c r="E189" s="82"/>
      <c r="F189" s="214">
        <f t="shared" ca="1" si="3"/>
        <v>444.6980014087552</v>
      </c>
    </row>
    <row r="190" spans="2:6" x14ac:dyDescent="0.2">
      <c r="B190" s="231">
        <f ca="1">IF(Altitude_culmi&gt;350, 40, NA())</f>
        <v>40</v>
      </c>
      <c r="C190" s="5">
        <v>36</v>
      </c>
      <c r="D190" s="82">
        <f t="shared" ca="1" si="2"/>
        <v>505.6980014087552</v>
      </c>
      <c r="E190" s="82"/>
      <c r="F190" s="214">
        <f t="shared" ca="1" si="3"/>
        <v>439.6980014087552</v>
      </c>
    </row>
    <row r="191" spans="2:6" x14ac:dyDescent="0.2">
      <c r="B191" s="231">
        <f ca="1">IF(Altitude_culmi&gt;350, 20, NA())</f>
        <v>20</v>
      </c>
      <c r="C191" s="5">
        <v>48</v>
      </c>
      <c r="D191" s="82">
        <f t="shared" ca="1" si="2"/>
        <v>517.6980014087552</v>
      </c>
      <c r="E191" s="82"/>
      <c r="F191" s="214">
        <f t="shared" ca="1" si="3"/>
        <v>433.6980014087552</v>
      </c>
    </row>
    <row r="192" spans="2:6" x14ac:dyDescent="0.2">
      <c r="B192" s="231">
        <f ca="1">IF(Altitude_culmi&gt;350, 0.5, NA())</f>
        <v>0.5</v>
      </c>
      <c r="C192" s="5">
        <v>62</v>
      </c>
      <c r="D192" s="82">
        <f t="shared" ca="1" si="2"/>
        <v>531.6980014087552</v>
      </c>
      <c r="E192" s="82"/>
      <c r="F192" s="214">
        <f t="shared" ca="1" si="3"/>
        <v>421.6980014087552</v>
      </c>
    </row>
    <row r="193" spans="2:6" x14ac:dyDescent="0.2">
      <c r="B193" s="231">
        <f ca="1">IF(Altitude_culmi&gt;350, 0.5, NA())</f>
        <v>0.5</v>
      </c>
      <c r="C193" s="5">
        <v>37</v>
      </c>
      <c r="D193" s="82">
        <f t="shared" ca="1" si="2"/>
        <v>506.6980014087552</v>
      </c>
      <c r="E193" s="82"/>
      <c r="F193" s="214">
        <f t="shared" ca="1" si="3"/>
        <v>407.6980014087552</v>
      </c>
    </row>
    <row r="194" spans="2:6" x14ac:dyDescent="0.2">
      <c r="B194" s="231">
        <f ca="1">IF(Altitude_culmi&gt;350, 15, NA())</f>
        <v>15</v>
      </c>
      <c r="C194" s="5">
        <v>30</v>
      </c>
      <c r="D194" s="82">
        <f t="shared" ca="1" si="2"/>
        <v>499.6980014087552</v>
      </c>
      <c r="E194" s="82"/>
      <c r="F194" s="214">
        <f t="shared" ca="1" si="3"/>
        <v>432.6980014087552</v>
      </c>
    </row>
    <row r="195" spans="2:6" x14ac:dyDescent="0.2">
      <c r="B195" s="231">
        <f ca="1">IF(Altitude_culmi&gt;350, 30, NA())</f>
        <v>30</v>
      </c>
      <c r="C195" s="5">
        <v>15</v>
      </c>
      <c r="D195" s="82">
        <f t="shared" ca="1" si="2"/>
        <v>484.6980014087552</v>
      </c>
      <c r="E195" s="82"/>
      <c r="F195" s="214">
        <f t="shared" ca="1" si="3"/>
        <v>439.6980014087552</v>
      </c>
    </row>
    <row r="196" spans="2:6" x14ac:dyDescent="0.2">
      <c r="B196" s="231">
        <f ca="1">IF(Altitude_culmi&gt;350, 37, NA())</f>
        <v>37</v>
      </c>
      <c r="C196" s="5">
        <v>0</v>
      </c>
      <c r="D196" s="82">
        <f t="shared" ca="1" si="2"/>
        <v>469.6980014087552</v>
      </c>
      <c r="E196" s="82"/>
      <c r="F196" s="214">
        <f t="shared" ca="1" si="3"/>
        <v>454.6980014087552</v>
      </c>
    </row>
    <row r="197" spans="2:6" x14ac:dyDescent="0.2">
      <c r="B197" s="231">
        <f ca="1">IF(Altitude_culmi&gt;350, 67, NA())</f>
        <v>67</v>
      </c>
      <c r="C197" s="5">
        <v>0</v>
      </c>
      <c r="D197" s="82">
        <f t="shared" ca="1" si="2"/>
        <v>469.6980014087552</v>
      </c>
      <c r="E197" s="82"/>
      <c r="F197" s="214">
        <f t="shared" ca="1" si="3"/>
        <v>469.6980014087552</v>
      </c>
    </row>
    <row r="198" spans="2:6" x14ac:dyDescent="0.2">
      <c r="B198" s="231">
        <f ca="1">IF(Altitude_culmi&gt;350, 67, NA())</f>
        <v>67</v>
      </c>
      <c r="C198" s="5">
        <v>17</v>
      </c>
      <c r="D198" s="82">
        <f t="shared" ca="1" si="2"/>
        <v>486.6980014087552</v>
      </c>
      <c r="E198" s="82"/>
      <c r="F198" s="214">
        <f t="shared" ca="1" si="3"/>
        <v>469.6980014087552</v>
      </c>
    </row>
    <row r="199" spans="2:6" x14ac:dyDescent="0.2">
      <c r="B199" s="231">
        <f ca="1">IF(Altitude_culmi&gt;350, 100, NA())</f>
        <v>100</v>
      </c>
      <c r="C199" s="5">
        <v>11</v>
      </c>
      <c r="D199" s="82">
        <f t="shared" ca="1" si="2"/>
        <v>480.6980014087552</v>
      </c>
      <c r="E199" s="82"/>
      <c r="F199" s="214">
        <f t="shared" ca="1" si="3"/>
        <v>452.6980014087552</v>
      </c>
    </row>
    <row r="200" spans="2:6" x14ac:dyDescent="0.2">
      <c r="B200" s="229">
        <f ca="1">IF(Altitude_culmi&gt;350, 100, NA())</f>
        <v>100</v>
      </c>
      <c r="C200" s="421">
        <v>0</v>
      </c>
      <c r="D200" s="230">
        <f t="shared" ca="1" si="2"/>
        <v>469.6980014087552</v>
      </c>
      <c r="E200" s="82"/>
      <c r="F200" s="214">
        <f t="shared" ca="1" si="3"/>
        <v>458.6980014087552</v>
      </c>
    </row>
    <row r="201" spans="2:6" x14ac:dyDescent="0.2">
      <c r="E201" s="230"/>
      <c r="F201" s="216">
        <f t="shared" ca="1" si="3"/>
        <v>469.6980014087552</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abSelected="1" topLeftCell="A286" zoomScale="80" zoomScaleNormal="80" workbookViewId="0">
      <selection activeCell="L338" sqref="L338:M338"/>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p24-3G 74F85</v>
      </c>
      <c r="B2" s="352">
        <f>VLOOKUP(A2,A26:B314,2,FALSE)</f>
        <v>183</v>
      </c>
      <c r="C2" s="363" t="s">
        <v>115</v>
      </c>
      <c r="D2" s="353">
        <f ca="1">INDIRECT(ADDRESS(B2,4))</f>
        <v>73.169517999999997</v>
      </c>
      <c r="E2" s="363" t="s">
        <v>114</v>
      </c>
      <c r="F2" s="354">
        <f ca="1">INDIRECT(ADDRESS(B2,6))</f>
        <v>177.58729673316827</v>
      </c>
      <c r="G2" s="363" t="s">
        <v>56</v>
      </c>
      <c r="H2" s="355">
        <f ca="1">INDIRECT(ADDRESS(B2,8))</f>
        <v>9.6000000000000002E-2</v>
      </c>
      <c r="I2" s="363" t="s">
        <v>273</v>
      </c>
      <c r="J2" s="356">
        <f ca="1">INDIRECT(ADDRESS(B2,10))</f>
        <v>4.2000000000000003E-2</v>
      </c>
      <c r="K2" s="363" t="s">
        <v>58</v>
      </c>
      <c r="L2" s="355">
        <f ca="1">INDIRECT(ADDRESS(B2,12))</f>
        <v>5.3999999999999999E-2</v>
      </c>
      <c r="M2" s="363" t="s">
        <v>57</v>
      </c>
      <c r="N2" s="357">
        <f ca="1">INDIRECT(ADDRESS(B2,14))</f>
        <v>66.5</v>
      </c>
      <c r="O2" s="363" t="s">
        <v>59</v>
      </c>
      <c r="P2" s="357">
        <f ca="1">INDIRECT(ADDRESS(B2,16))</f>
        <v>66.5</v>
      </c>
      <c r="Q2" s="363" t="s">
        <v>60</v>
      </c>
      <c r="R2" s="357">
        <f ca="1">INDIRECT(ADDRESS(B2,18))</f>
        <v>133</v>
      </c>
      <c r="S2" s="363" t="s">
        <v>61</v>
      </c>
      <c r="T2" s="357">
        <f ca="1">INDIRECT(ADDRESS(B2,20))</f>
        <v>24</v>
      </c>
      <c r="U2" s="363" t="s">
        <v>54</v>
      </c>
      <c r="V2" s="358" t="str">
        <f ca="1">INDIRECT(ADDRESS(B2,22))</f>
        <v>MiniRN</v>
      </c>
      <c r="W2" s="463" t="s">
        <v>394</v>
      </c>
      <c r="X2" s="464">
        <f ca="1">INDIRECT(ADDRESS(B2,24))</f>
        <v>0.87</v>
      </c>
      <c r="Y2" s="463" t="s">
        <v>393</v>
      </c>
      <c r="Z2" s="358">
        <f ca="1">INDIRECT(ADDRESS(B2,26))</f>
        <v>15</v>
      </c>
    </row>
    <row r="3" spans="1:26" x14ac:dyDescent="0.2">
      <c r="A3" s="362" t="str">
        <f>IF(Lang="Français","Temps (en s)","Time (s)")</f>
        <v>Temps (en s)</v>
      </c>
      <c r="B3" s="364">
        <f t="shared" ref="B3:Y3" ca="1" si="0">INDIRECT(ADDRESS($B2+1,COLUMN(B3)))</f>
        <v>0</v>
      </c>
      <c r="C3" s="365">
        <f t="shared" ca="1" si="0"/>
        <v>0.01</v>
      </c>
      <c r="D3" s="365">
        <f t="shared" ca="1" si="0"/>
        <v>2.3E-2</v>
      </c>
      <c r="E3" s="365">
        <f t="shared" ca="1" si="0"/>
        <v>0.04</v>
      </c>
      <c r="F3" s="365">
        <f t="shared" ca="1" si="0"/>
        <v>0.11799999999999999</v>
      </c>
      <c r="G3" s="365">
        <f t="shared" ca="1" si="0"/>
        <v>0.28299999999999997</v>
      </c>
      <c r="H3" s="365">
        <f t="shared" ca="1" si="0"/>
        <v>0.51</v>
      </c>
      <c r="I3" s="365">
        <f t="shared" ca="1" si="0"/>
        <v>0.68799999999999994</v>
      </c>
      <c r="J3" s="365">
        <f t="shared" ca="1" si="0"/>
        <v>0.78700000000000003</v>
      </c>
      <c r="K3" s="365">
        <f t="shared" ca="1" si="0"/>
        <v>0.85199999999999998</v>
      </c>
      <c r="L3" s="365">
        <f t="shared" ca="1" si="0"/>
        <v>0.873</v>
      </c>
      <c r="M3" s="365">
        <f t="shared" ca="1" si="0"/>
        <v>0.873</v>
      </c>
      <c r="N3" s="365">
        <f t="shared" ca="1" si="0"/>
        <v>0.873</v>
      </c>
      <c r="O3" s="365">
        <f t="shared" ca="1" si="0"/>
        <v>0.873</v>
      </c>
      <c r="P3" s="365">
        <f t="shared" ca="1" si="0"/>
        <v>0.873</v>
      </c>
      <c r="Q3" s="365">
        <f t="shared" ca="1" si="0"/>
        <v>0.873</v>
      </c>
      <c r="R3" s="365">
        <f t="shared" ca="1" si="0"/>
        <v>0.873</v>
      </c>
      <c r="S3" s="365">
        <f t="shared" ca="1" si="0"/>
        <v>0.873</v>
      </c>
      <c r="T3" s="365">
        <f t="shared" ca="1" si="0"/>
        <v>0.873</v>
      </c>
      <c r="U3" s="365">
        <f t="shared" ca="1" si="0"/>
        <v>0.873</v>
      </c>
      <c r="V3" s="365">
        <f t="shared" ca="1" si="0"/>
        <v>0.873</v>
      </c>
      <c r="W3" s="365">
        <f t="shared" ca="1" si="0"/>
        <v>0.873</v>
      </c>
      <c r="X3" s="365">
        <f ca="1">INDIRECT(ADDRESS($B2+1,COLUMN(X3)))</f>
        <v>2</v>
      </c>
      <c r="Y3" s="366">
        <f t="shared" ca="1" si="0"/>
        <v>1000</v>
      </c>
    </row>
    <row r="4" spans="1:26" ht="13.5" thickBot="1" x14ac:dyDescent="0.25">
      <c r="A4" s="379" t="str">
        <f>IF(Lang="Français","Poussée (en N)","Thrust (N)")</f>
        <v>Poussée (en N)</v>
      </c>
      <c r="B4" s="367">
        <f t="shared" ref="B4:Y4" ca="1" si="1">INDIRECT(ADDRESS($B2+2,COLUMN(B3)))</f>
        <v>0</v>
      </c>
      <c r="C4" s="368">
        <f t="shared" ca="1" si="1"/>
        <v>76.073999999999998</v>
      </c>
      <c r="D4" s="368">
        <f t="shared" ca="1" si="1"/>
        <v>100.185</v>
      </c>
      <c r="E4" s="368">
        <f t="shared" ca="1" si="1"/>
        <v>92.424999999999997</v>
      </c>
      <c r="F4" s="368">
        <f t="shared" ca="1" si="1"/>
        <v>100.878</v>
      </c>
      <c r="G4" s="368">
        <f t="shared" ca="1" si="1"/>
        <v>102.402</v>
      </c>
      <c r="H4" s="368">
        <f t="shared" ca="1" si="1"/>
        <v>96.442999999999998</v>
      </c>
      <c r="I4" s="368">
        <f t="shared" ca="1" si="1"/>
        <v>87.436000000000007</v>
      </c>
      <c r="J4" s="368">
        <f t="shared" ca="1" si="1"/>
        <v>25.911999999999999</v>
      </c>
      <c r="K4" s="368">
        <f t="shared" ca="1" si="1"/>
        <v>7.2060000000000004</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25 O342:P342 R334:S339 O340:O341 O317:P319 O320:P321 P341 M324 S317 O327:P339 P326"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128" activePane="bottomRight" state="frozen"/>
      <selection pane="topRight" activeCell="D1" sqref="D1"/>
      <selection pane="bottomLeft" activeCell="A8" sqref="A8"/>
      <selection pane="bottomRight" activeCell="B144" sqref="B14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38.636719769897397</v>
      </c>
      <c r="H4" s="293">
        <f>vit_xz*SIN(Beta)</f>
        <v>148.47056205574304</v>
      </c>
      <c r="I4" s="349">
        <f>V_ini</f>
        <v>153.41546177529116</v>
      </c>
      <c r="J4" s="350">
        <f>X_ini</f>
        <v>131.0988212175593</v>
      </c>
      <c r="K4" s="351">
        <f>Z_ini</f>
        <v>564.13737529499281</v>
      </c>
      <c r="L4" s="327">
        <f t="shared" ref="L4:L67" si="0">SQRT(pos_x^2+pos_z^2)</f>
        <v>579.16999156496115</v>
      </c>
      <c r="M4" s="292">
        <f>RADIANS(N4)</f>
        <v>1.3162114219221002</v>
      </c>
      <c r="N4" s="349">
        <f>Beta_rampe</f>
        <v>75.413359423049215</v>
      </c>
      <c r="P4" s="292" t="s">
        <v>14</v>
      </c>
      <c r="Q4" s="294" t="s">
        <v>14</v>
      </c>
      <c r="R4" s="292" t="s">
        <v>14</v>
      </c>
      <c r="S4" s="351">
        <f ca="1">m_tot</f>
        <v>3.2280000000000002</v>
      </c>
      <c r="T4" s="327">
        <f t="shared" ref="T4:T67" ca="1" si="1">m*g</f>
        <v>31.666680000000003</v>
      </c>
      <c r="U4" s="328">
        <f t="shared" ref="U4:U67" si="2">IF(pos_xz&lt;L_rampe,Poids*COS(Beta),0)</f>
        <v>0</v>
      </c>
      <c r="V4" s="329">
        <f t="shared" ref="V4:V67" si="3">Rho_moyen*(20000-Alt_rampe-pos_z)/(20000+Alt_rampe+pos_z)</f>
        <v>1.1577889838387689</v>
      </c>
      <c r="W4" s="327">
        <f t="shared" ref="W4:W67" si="4">1/2*Rho*Sref*Cx*vit_xz^2</f>
        <v>55.604614932705779</v>
      </c>
      <c r="Y4" s="295" t="s">
        <v>14</v>
      </c>
      <c r="Z4" s="296" t="s">
        <v>14</v>
      </c>
      <c r="AA4" s="297" t="s">
        <v>14</v>
      </c>
      <c r="AC4" s="320">
        <f>IF(ABS(t-ROUND(t,0))&lt;0.001,t,-1)</f>
        <v>-1</v>
      </c>
      <c r="AD4" s="321">
        <f>IF(ABS(t-ROUND(t,0))&lt;0.001,pos_x,-1)</f>
        <v>-1</v>
      </c>
      <c r="AE4" s="322">
        <f t="shared" ref="AE4:AE67" si="5">IF(t&lt;T_para, pos_z, NA())</f>
        <v>564.13737529499281</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-1.3706916581707105</v>
      </c>
      <c r="E5" s="307">
        <f t="shared" ref="E5:E68" ca="1" si="9">IF(AND(L4&lt;L_rampe,Poussee&lt;Poids*SIN(M4)),0,(-W4+Poussee)/m*SIN(M4)+U4/m*COS(M4)-Poids/m)</f>
        <v>-15.077200789966653</v>
      </c>
      <c r="F5" s="304">
        <f t="shared" ref="F5:F68" ca="1" si="10">SQRT(acc_x^2+acc_z^2)</f>
        <v>15.139378431188971</v>
      </c>
      <c r="G5" s="306">
        <f t="shared" ref="G5:G68" ca="1" si="11">G4+acc_x*pas</f>
        <v>38.623012853315693</v>
      </c>
      <c r="H5" s="307">
        <f t="shared" ref="H5:H68" ca="1" si="12">H4+acc_z*pas</f>
        <v>148.31979004784338</v>
      </c>
      <c r="I5" s="304">
        <f t="shared" ref="I5:I68" ca="1" si="13">SQRT(vit_x^2+vit_z^2)</f>
        <v>153.26609945354429</v>
      </c>
      <c r="J5" s="306">
        <f t="shared" ref="J5:J68" ca="1" si="14">J4+0.5*(vit_x+G4)*pas*(K4&gt;=0)</f>
        <v>131.48511988067537</v>
      </c>
      <c r="K5" s="307">
        <f t="shared" ref="K5:K68" ca="1" si="15">K4+0.5*(vit_z+H4)*pas</f>
        <v>565.62132705551073</v>
      </c>
      <c r="L5" s="304">
        <f t="shared" ca="1" si="0"/>
        <v>580.70286926282063</v>
      </c>
      <c r="M5" s="306">
        <f t="shared" ref="M5:M68" ca="1" si="16">IF(AND(L4&gt;L_rampe,G5&gt;0),ATAN2(G5,H5),$M$4)</f>
        <v>1.3160502260112177</v>
      </c>
      <c r="N5" s="304">
        <f t="shared" ref="N5:N68" ca="1" si="17">DEGREES(Beta)</f>
        <v>75.404123577680892</v>
      </c>
      <c r="P5" s="310">
        <f t="shared" ref="P5:P68" ca="1" si="18">MATCH(t-pas/2-T_ini,CdP_t)</f>
        <v>1</v>
      </c>
      <c r="Q5" s="304">
        <f t="shared" ref="Q5:Q68" ca="1" si="19">(INDEX(CdP,2,i_P+1)-INDEX(CdP,2,i_P+0))/(INDEX(CdP,1,i_P+1)-INDEX(CdP,1,i_P+0))*(t-pas/2-T_ini-INDEX(CdP,1,i_P+0))+INDEX(CdP,2,i_P+0)</f>
        <v>38.036999999999189</v>
      </c>
      <c r="R5" s="306">
        <f t="shared" ref="R5:R68" ca="1" si="20">Poussee/(g*ISP)</f>
        <v>2.1833600161203278E-2</v>
      </c>
      <c r="S5" s="307">
        <f t="shared" ref="S5:S68" ca="1" si="21">S4-Débit*pas</f>
        <v>3.2277816639983881</v>
      </c>
      <c r="T5" s="304">
        <f t="shared" ca="1" si="1"/>
        <v>31.664538123824187</v>
      </c>
      <c r="U5" s="311">
        <f t="shared" ca="1" si="2"/>
        <v>0</v>
      </c>
      <c r="V5" s="306">
        <f t="shared" ca="1" si="3"/>
        <v>1.1576170491400173</v>
      </c>
      <c r="W5" s="304">
        <f t="shared" ca="1" si="4"/>
        <v>55.488155125771819</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565.62132705551073</v>
      </c>
      <c r="AG5" s="306">
        <f t="shared" ref="AG5:AG68" ca="1" si="27">IF(AND(L4&lt;L_rampe,Poussee&lt;Poids*SIN(M4)),0,(-W4+Poussee)/m-Poids*SIN(M4)/m)</f>
        <v>-14.93643129893692</v>
      </c>
      <c r="AH5" s="304">
        <f t="shared" ref="AH5:AH68" ca="1" si="28">IF(AND(L4&lt;L_rampe,Poussee&lt;Poids*SIN(M4)), g*SIN(M4), (-W4+Poussee)/m)</f>
        <v>-5.4426280217927907</v>
      </c>
    </row>
    <row r="6" spans="1:248" x14ac:dyDescent="0.2">
      <c r="A6" s="347">
        <f t="shared" ca="1" si="6"/>
        <v>0.01</v>
      </c>
      <c r="B6" s="304">
        <f t="shared" ca="1" si="7"/>
        <v>4.6199999999999992</v>
      </c>
      <c r="D6" s="306">
        <f t="shared" ca="1" si="8"/>
        <v>2.3315328019301527</v>
      </c>
      <c r="E6" s="307">
        <f t="shared" ca="1" si="9"/>
        <v>-0.85646608007295555</v>
      </c>
      <c r="F6" s="304">
        <f t="shared" ca="1" si="10"/>
        <v>2.4838637951368838</v>
      </c>
      <c r="G6" s="306">
        <f t="shared" ca="1" si="11"/>
        <v>38.646328181334994</v>
      </c>
      <c r="H6" s="307">
        <f t="shared" ca="1" si="12"/>
        <v>148.31122538704264</v>
      </c>
      <c r="I6" s="304">
        <f t="shared" ca="1" si="13"/>
        <v>153.26368864706868</v>
      </c>
      <c r="J6" s="306">
        <f t="shared" ca="1" si="14"/>
        <v>131.87146658584862</v>
      </c>
      <c r="K6" s="307">
        <f t="shared" ca="1" si="15"/>
        <v>567.10448213268512</v>
      </c>
      <c r="L6" s="304">
        <f t="shared" ca="1" si="0"/>
        <v>582.23498465351906</v>
      </c>
      <c r="M6" s="306">
        <f t="shared" ca="1" si="16"/>
        <v>1.3158889277152619</v>
      </c>
      <c r="N6" s="304">
        <f t="shared" ca="1" si="17"/>
        <v>75.39488186607997</v>
      </c>
      <c r="P6" s="310">
        <f t="shared" ca="1" si="18"/>
        <v>2</v>
      </c>
      <c r="Q6" s="304">
        <f t="shared" ca="1" si="19"/>
        <v>85.347461538460948</v>
      </c>
      <c r="R6" s="306">
        <f t="shared" ca="1" si="20"/>
        <v>4.8990255540775331E-2</v>
      </c>
      <c r="S6" s="307">
        <f t="shared" ca="1" si="21"/>
        <v>3.2272917614429804</v>
      </c>
      <c r="T6" s="304">
        <f t="shared" ca="1" si="1"/>
        <v>31.65973217975564</v>
      </c>
      <c r="U6" s="311">
        <f t="shared" ca="1" si="2"/>
        <v>0</v>
      </c>
      <c r="V6" s="306">
        <f t="shared" ca="1" si="3"/>
        <v>1.1574452315379589</v>
      </c>
      <c r="W6" s="304">
        <f t="shared" ca="1" si="4"/>
        <v>55.478174043850615</v>
      </c>
      <c r="Y6" s="314" t="str">
        <f t="shared" ca="1" si="22"/>
        <v/>
      </c>
      <c r="Z6" s="315" t="str">
        <f t="shared" ca="1" si="23"/>
        <v/>
      </c>
      <c r="AA6" s="316" t="str">
        <f t="shared" ca="1" si="24"/>
        <v/>
      </c>
      <c r="AC6" s="310" t="e">
        <f t="shared" ca="1" si="25"/>
        <v>#N/A</v>
      </c>
      <c r="AD6" s="323" t="e">
        <f t="shared" ca="1" si="26"/>
        <v>#N/A</v>
      </c>
      <c r="AE6" s="324">
        <f t="shared" ca="1" si="5"/>
        <v>567.10448213268512</v>
      </c>
      <c r="AG6" s="306">
        <f t="shared" ca="1" si="27"/>
        <v>-0.24128002170403917</v>
      </c>
      <c r="AH6" s="304">
        <f t="shared" ca="1" si="28"/>
        <v>9.2521248836016277</v>
      </c>
    </row>
    <row r="7" spans="1:248" x14ac:dyDescent="0.2">
      <c r="A7" s="347">
        <f t="shared" ca="1" si="6"/>
        <v>0.01</v>
      </c>
      <c r="B7" s="304">
        <f t="shared" ca="1" si="7"/>
        <v>4.629999999999999</v>
      </c>
      <c r="D7" s="306">
        <f t="shared" ca="1" si="8"/>
        <v>3.4223222005527703</v>
      </c>
      <c r="E7" s="307">
        <f t="shared" ca="1" si="9"/>
        <v>3.3236875485729023</v>
      </c>
      <c r="F7" s="304">
        <f t="shared" ca="1" si="10"/>
        <v>4.7706590912509048</v>
      </c>
      <c r="G7" s="306">
        <f t="shared" ca="1" si="11"/>
        <v>38.680551403340523</v>
      </c>
      <c r="H7" s="307">
        <f t="shared" ca="1" si="12"/>
        <v>148.34446226252837</v>
      </c>
      <c r="I7" s="304">
        <f t="shared" ca="1" si="13"/>
        <v>153.30448310739374</v>
      </c>
      <c r="J7" s="306">
        <f t="shared" ca="1" si="14"/>
        <v>132.25810098377201</v>
      </c>
      <c r="K7" s="307">
        <f t="shared" ca="1" si="15"/>
        <v>568.58776057093303</v>
      </c>
      <c r="L7" s="304">
        <f t="shared" ca="1" si="0"/>
        <v>583.76728817817661</v>
      </c>
      <c r="M7" s="306">
        <f t="shared" ca="1" si="16"/>
        <v>1.315727572458794</v>
      </c>
      <c r="N7" s="304">
        <f t="shared" ca="1" si="17"/>
        <v>75.385636890882111</v>
      </c>
      <c r="P7" s="310">
        <f t="shared" ca="1" si="18"/>
        <v>3</v>
      </c>
      <c r="Q7" s="304">
        <f t="shared" ca="1" si="19"/>
        <v>99.272058823529662</v>
      </c>
      <c r="R7" s="306">
        <f t="shared" ca="1" si="20"/>
        <v>5.6983106962495589E-2</v>
      </c>
      <c r="S7" s="307">
        <f t="shared" ca="1" si="21"/>
        <v>3.2267219303733552</v>
      </c>
      <c r="T7" s="304">
        <f t="shared" ca="1" si="1"/>
        <v>31.654142136962616</v>
      </c>
      <c r="U7" s="311">
        <f t="shared" ca="1" si="2"/>
        <v>0</v>
      </c>
      <c r="V7" s="306">
        <f t="shared" ca="1" si="3"/>
        <v>1.1572734244268741</v>
      </c>
      <c r="W7" s="304">
        <f t="shared" ca="1" si="4"/>
        <v>55.499472046838783</v>
      </c>
      <c r="Y7" s="314" t="str">
        <f t="shared" ca="1" si="22"/>
        <v/>
      </c>
      <c r="Z7" s="315" t="str">
        <f t="shared" ca="1" si="23"/>
        <v/>
      </c>
      <c r="AA7" s="316" t="str">
        <f t="shared" ca="1" si="24"/>
        <v/>
      </c>
      <c r="AC7" s="310" t="e">
        <f t="shared" ca="1" si="25"/>
        <v>#N/A</v>
      </c>
      <c r="AD7" s="323" t="e">
        <f t="shared" ca="1" si="26"/>
        <v>#N/A</v>
      </c>
      <c r="AE7" s="324">
        <f t="shared" ca="1" si="5"/>
        <v>568.58776057093303</v>
      </c>
      <c r="AG7" s="306">
        <f t="shared" ca="1" si="27"/>
        <v>4.0792464644187696</v>
      </c>
      <c r="AH7" s="304">
        <f t="shared" ca="1" si="28"/>
        <v>13.572252497943563</v>
      </c>
    </row>
    <row r="8" spans="1:248" x14ac:dyDescent="0.2">
      <c r="A8" s="347">
        <f t="shared" ca="1" si="6"/>
        <v>0.01</v>
      </c>
      <c r="B8" s="304">
        <f t="shared" ca="1" si="7"/>
        <v>4.6399999999999988</v>
      </c>
      <c r="D8" s="306">
        <f t="shared" ca="1" si="8"/>
        <v>3.0663576319884753</v>
      </c>
      <c r="E8" s="307">
        <f t="shared" ca="1" si="9"/>
        <v>1.9498420270360022</v>
      </c>
      <c r="F8" s="304">
        <f t="shared" ca="1" si="10"/>
        <v>3.6337904531838148</v>
      </c>
      <c r="G8" s="306">
        <f t="shared" ca="1" si="11"/>
        <v>38.711214979660404</v>
      </c>
      <c r="H8" s="307">
        <f t="shared" ca="1" si="12"/>
        <v>148.36396068279873</v>
      </c>
      <c r="I8" s="304">
        <f t="shared" ca="1" si="13"/>
        <v>153.33108945901523</v>
      </c>
      <c r="J8" s="306">
        <f t="shared" ca="1" si="14"/>
        <v>132.64505981568701</v>
      </c>
      <c r="K8" s="307">
        <f t="shared" ca="1" si="15"/>
        <v>570.0713026856597</v>
      </c>
      <c r="L8" s="304">
        <f t="shared" ca="1" si="0"/>
        <v>585.29992485838591</v>
      </c>
      <c r="M8" s="306">
        <f t="shared" ca="1" si="16"/>
        <v>1.3155661453051808</v>
      </c>
      <c r="N8" s="304">
        <f t="shared" ca="1" si="17"/>
        <v>75.376387796281264</v>
      </c>
      <c r="P8" s="310">
        <f t="shared" ca="1" si="18"/>
        <v>3</v>
      </c>
      <c r="Q8" s="304">
        <f t="shared" ca="1" si="19"/>
        <v>94.707352941176808</v>
      </c>
      <c r="R8" s="306">
        <f t="shared" ca="1" si="20"/>
        <v>5.4362922324149056E-2</v>
      </c>
      <c r="S8" s="307">
        <f t="shared" ca="1" si="21"/>
        <v>3.2261783011501137</v>
      </c>
      <c r="T8" s="304">
        <f t="shared" ca="1" si="1"/>
        <v>31.648809134282619</v>
      </c>
      <c r="U8" s="311">
        <f t="shared" ca="1" si="2"/>
        <v>0</v>
      </c>
      <c r="V8" s="306">
        <f t="shared" ca="1" si="3"/>
        <v>1.1571016115584629</v>
      </c>
      <c r="W8" s="304">
        <f t="shared" ca="1" si="4"/>
        <v>55.510495338485804</v>
      </c>
      <c r="Y8" s="314" t="str">
        <f t="shared" ca="1" si="22"/>
        <v/>
      </c>
      <c r="Z8" s="315" t="str">
        <f t="shared" ca="1" si="23"/>
        <v/>
      </c>
      <c r="AA8" s="316" t="str">
        <f t="shared" ca="1" si="24"/>
        <v/>
      </c>
      <c r="AC8" s="310" t="e">
        <f t="shared" ca="1" si="25"/>
        <v>#N/A</v>
      </c>
      <c r="AD8" s="323" t="e">
        <f t="shared" ca="1" si="26"/>
        <v>#N/A</v>
      </c>
      <c r="AE8" s="324">
        <f t="shared" ca="1" si="5"/>
        <v>570.0713026856597</v>
      </c>
      <c r="AG8" s="306">
        <f t="shared" ca="1" si="27"/>
        <v>2.6604353815078934</v>
      </c>
      <c r="AH8" s="304">
        <f t="shared" ca="1" si="28"/>
        <v>12.153042155283433</v>
      </c>
    </row>
    <row r="9" spans="1:248" x14ac:dyDescent="0.2">
      <c r="A9" s="347">
        <f t="shared" ca="1" si="6"/>
        <v>0.01</v>
      </c>
      <c r="B9" s="304">
        <f t="shared" ca="1" si="7"/>
        <v>4.6499999999999986</v>
      </c>
      <c r="D9" s="306">
        <f t="shared" ca="1" si="8"/>
        <v>2.9316739605566671</v>
      </c>
      <c r="E9" s="307">
        <f t="shared" ca="1" si="9"/>
        <v>1.4258850128405349</v>
      </c>
      <c r="F9" s="304">
        <f t="shared" ca="1" si="10"/>
        <v>3.2600399201312347</v>
      </c>
      <c r="G9" s="306">
        <f t="shared" ca="1" si="11"/>
        <v>38.740531719265974</v>
      </c>
      <c r="H9" s="307">
        <f t="shared" ca="1" si="12"/>
        <v>148.37821953292715</v>
      </c>
      <c r="I9" s="304">
        <f t="shared" ca="1" si="13"/>
        <v>153.35228993938426</v>
      </c>
      <c r="J9" s="306">
        <f t="shared" ca="1" si="14"/>
        <v>133.03231854918164</v>
      </c>
      <c r="K9" s="307">
        <f t="shared" ca="1" si="15"/>
        <v>571.55501358673837</v>
      </c>
      <c r="L9" s="304">
        <f t="shared" ca="1" si="0"/>
        <v>586.83279674427502</v>
      </c>
      <c r="M9" s="306">
        <f t="shared" ca="1" si="16"/>
        <v>1.315404640546014</v>
      </c>
      <c r="N9" s="304">
        <f t="shared" ca="1" si="17"/>
        <v>75.367134255209734</v>
      </c>
      <c r="P9" s="310">
        <f t="shared" ca="1" si="18"/>
        <v>4</v>
      </c>
      <c r="Q9" s="304">
        <f t="shared" ca="1" si="19"/>
        <v>92.966858974358871</v>
      </c>
      <c r="R9" s="306">
        <f t="shared" ca="1" si="20"/>
        <v>5.3363862215452515E-2</v>
      </c>
      <c r="S9" s="307">
        <f t="shared" ca="1" si="21"/>
        <v>3.2256446625279591</v>
      </c>
      <c r="T9" s="304">
        <f t="shared" ca="1" si="1"/>
        <v>31.643574139399281</v>
      </c>
      <c r="U9" s="311">
        <f t="shared" ca="1" si="2"/>
        <v>0</v>
      </c>
      <c r="V9" s="306">
        <f t="shared" ca="1" si="3"/>
        <v>1.1569298039276732</v>
      </c>
      <c r="W9" s="304">
        <f t="shared" ca="1" si="4"/>
        <v>55.517602296336825</v>
      </c>
      <c r="Y9" s="314" t="str">
        <f t="shared" ca="1" si="22"/>
        <v/>
      </c>
      <c r="Z9" s="315" t="str">
        <f t="shared" ca="1" si="23"/>
        <v/>
      </c>
      <c r="AA9" s="316" t="str">
        <f t="shared" ca="1" si="24"/>
        <v/>
      </c>
      <c r="AC9" s="310" t="e">
        <f t="shared" ca="1" si="25"/>
        <v>#N/A</v>
      </c>
      <c r="AD9" s="323" t="e">
        <f t="shared" ca="1" si="26"/>
        <v>#N/A</v>
      </c>
      <c r="AE9" s="324">
        <f t="shared" ca="1" si="5"/>
        <v>571.55501358673837</v>
      </c>
      <c r="AG9" s="306">
        <f t="shared" ca="1" si="27"/>
        <v>2.1198480364774834</v>
      </c>
      <c r="AH9" s="304">
        <f t="shared" ca="1" si="28"/>
        <v>11.612055125290293</v>
      </c>
    </row>
    <row r="10" spans="1:248" x14ac:dyDescent="0.2">
      <c r="A10" s="347">
        <f t="shared" ca="1" si="6"/>
        <v>0.01</v>
      </c>
      <c r="B10" s="304">
        <f t="shared" ca="1" si="7"/>
        <v>4.6599999999999984</v>
      </c>
      <c r="D10" s="306">
        <f t="shared" ca="1" si="8"/>
        <v>3.0183112060462713</v>
      </c>
      <c r="E10" s="307">
        <f t="shared" ca="1" si="9"/>
        <v>1.7502864202998936</v>
      </c>
      <c r="F10" s="304">
        <f t="shared" ca="1" si="10"/>
        <v>3.4890837034428843</v>
      </c>
      <c r="G10" s="306">
        <f t="shared" ca="1" si="11"/>
        <v>38.770714831326437</v>
      </c>
      <c r="H10" s="307">
        <f t="shared" ca="1" si="12"/>
        <v>148.39572239713016</v>
      </c>
      <c r="I10" s="304">
        <f t="shared" ca="1" si="13"/>
        <v>153.3768520810691</v>
      </c>
      <c r="J10" s="306">
        <f t="shared" ca="1" si="14"/>
        <v>133.4198747819346</v>
      </c>
      <c r="K10" s="307">
        <f t="shared" ca="1" si="15"/>
        <v>573.03888329638869</v>
      </c>
      <c r="L10" s="304">
        <f t="shared" ca="1" si="0"/>
        <v>588.36589360397102</v>
      </c>
      <c r="M10" s="306">
        <f t="shared" ca="1" si="16"/>
        <v>1.3152430617004363</v>
      </c>
      <c r="N10" s="304">
        <f t="shared" ca="1" si="17"/>
        <v>75.357876469299526</v>
      </c>
      <c r="P10" s="310">
        <f t="shared" ca="1" si="18"/>
        <v>4</v>
      </c>
      <c r="Q10" s="304">
        <f t="shared" ca="1" si="19"/>
        <v>94.05057692307679</v>
      </c>
      <c r="R10" s="306">
        <f t="shared" ca="1" si="20"/>
        <v>5.3985926636406507E-2</v>
      </c>
      <c r="S10" s="307">
        <f t="shared" ca="1" si="21"/>
        <v>3.225104803261595</v>
      </c>
      <c r="T10" s="304">
        <f t="shared" ca="1" si="1"/>
        <v>31.638278119996247</v>
      </c>
      <c r="U10" s="311">
        <f t="shared" ca="1" si="2"/>
        <v>0</v>
      </c>
      <c r="V10" s="306">
        <f t="shared" ca="1" si="3"/>
        <v>1.1567580026927362</v>
      </c>
      <c r="W10" s="304">
        <f t="shared" ca="1" si="4"/>
        <v>55.527141147244222</v>
      </c>
      <c r="Y10" s="314" t="str">
        <f t="shared" ca="1" si="22"/>
        <v/>
      </c>
      <c r="Z10" s="315" t="str">
        <f t="shared" ca="1" si="23"/>
        <v/>
      </c>
      <c r="AA10" s="316" t="str">
        <f t="shared" ca="1" si="24"/>
        <v/>
      </c>
      <c r="AC10" s="310" t="e">
        <f t="shared" ca="1" si="25"/>
        <v>#N/A</v>
      </c>
      <c r="AD10" s="323" t="e">
        <f t="shared" ca="1" si="26"/>
        <v>#N/A</v>
      </c>
      <c r="AE10" s="324">
        <f t="shared" ca="1" si="5"/>
        <v>573.03888329638869</v>
      </c>
      <c r="AG10" s="306">
        <f t="shared" ca="1" si="27"/>
        <v>2.4560139524625519</v>
      </c>
      <c r="AH10" s="304">
        <f t="shared" ca="1" si="28"/>
        <v>11.947820916632232</v>
      </c>
    </row>
    <row r="11" spans="1:248" x14ac:dyDescent="0.2">
      <c r="A11" s="347">
        <f t="shared" ca="1" si="6"/>
        <v>0.01</v>
      </c>
      <c r="B11" s="304">
        <f t="shared" ca="1" si="7"/>
        <v>4.6699999999999982</v>
      </c>
      <c r="D11" s="306">
        <f t="shared" ca="1" si="8"/>
        <v>3.1048979590901924</v>
      </c>
      <c r="E11" s="307">
        <f t="shared" ca="1" si="9"/>
        <v>2.0740619166577439</v>
      </c>
      <c r="F11" s="304">
        <f t="shared" ca="1" si="10"/>
        <v>3.7339153941261758</v>
      </c>
      <c r="G11" s="306">
        <f t="shared" ca="1" si="11"/>
        <v>38.801763810917336</v>
      </c>
      <c r="H11" s="307">
        <f t="shared" ca="1" si="12"/>
        <v>148.41646301629675</v>
      </c>
      <c r="I11" s="304">
        <f t="shared" ca="1" si="13"/>
        <v>153.40476970780927</v>
      </c>
      <c r="J11" s="306">
        <f t="shared" ca="1" si="14"/>
        <v>133.8077371751458</v>
      </c>
      <c r="K11" s="307">
        <f t="shared" ca="1" si="15"/>
        <v>574.52294422345585</v>
      </c>
      <c r="L11" s="304">
        <f t="shared" ca="1" si="0"/>
        <v>589.89924899691221</v>
      </c>
      <c r="M11" s="306">
        <f t="shared" ca="1" si="16"/>
        <v>1.3150814122864478</v>
      </c>
      <c r="N11" s="304">
        <f t="shared" ca="1" si="17"/>
        <v>75.348614640117219</v>
      </c>
      <c r="P11" s="310">
        <f t="shared" ca="1" si="18"/>
        <v>4</v>
      </c>
      <c r="Q11" s="304">
        <f t="shared" ca="1" si="19"/>
        <v>95.134294871794722</v>
      </c>
      <c r="R11" s="306">
        <f t="shared" ca="1" si="20"/>
        <v>5.4607991057360507E-2</v>
      </c>
      <c r="S11" s="307">
        <f t="shared" ca="1" si="21"/>
        <v>3.2245587233510213</v>
      </c>
      <c r="T11" s="304">
        <f t="shared" ca="1" si="1"/>
        <v>31.632921076073522</v>
      </c>
      <c r="U11" s="311">
        <f t="shared" ca="1" si="2"/>
        <v>0</v>
      </c>
      <c r="V11" s="306">
        <f t="shared" ca="1" si="3"/>
        <v>1.1565862041047879</v>
      </c>
      <c r="W11" s="304">
        <f t="shared" ca="1" si="4"/>
        <v>55.539107323104908</v>
      </c>
      <c r="Y11" s="314" t="str">
        <f t="shared" ca="1" si="22"/>
        <v/>
      </c>
      <c r="Z11" s="315" t="str">
        <f t="shared" ca="1" si="23"/>
        <v/>
      </c>
      <c r="AA11" s="316" t="str">
        <f t="shared" ca="1" si="24"/>
        <v/>
      </c>
      <c r="AC11" s="310" t="e">
        <f t="shared" ca="1" si="25"/>
        <v>#N/A</v>
      </c>
      <c r="AD11" s="323" t="e">
        <f t="shared" ca="1" si="26"/>
        <v>#N/A</v>
      </c>
      <c r="AE11" s="324">
        <f t="shared" ca="1" si="5"/>
        <v>574.52294422345585</v>
      </c>
      <c r="AG11" s="306">
        <f t="shared" ca="1" si="27"/>
        <v>2.7915622465947205</v>
      </c>
      <c r="AH11" s="304">
        <f t="shared" ca="1" si="28"/>
        <v>12.282968654821088</v>
      </c>
    </row>
    <row r="12" spans="1:248" x14ac:dyDescent="0.2">
      <c r="A12" s="347">
        <f t="shared" ca="1" si="6"/>
        <v>0.01</v>
      </c>
      <c r="B12" s="304">
        <f t="shared" ca="1" si="7"/>
        <v>4.6799999999999979</v>
      </c>
      <c r="D12" s="306">
        <f t="shared" ca="1" si="8"/>
        <v>3.1914347217968788</v>
      </c>
      <c r="E12" s="307">
        <f t="shared" ca="1" si="9"/>
        <v>2.3972144881007047</v>
      </c>
      <c r="F12" s="304">
        <f t="shared" ca="1" si="10"/>
        <v>3.9914775316229258</v>
      </c>
      <c r="G12" s="306">
        <f t="shared" ca="1" si="11"/>
        <v>38.833678158135307</v>
      </c>
      <c r="H12" s="307">
        <f t="shared" ca="1" si="12"/>
        <v>148.44043516117776</v>
      </c>
      <c r="I12" s="304">
        <f t="shared" ca="1" si="13"/>
        <v>153.43603667368842</v>
      </c>
      <c r="J12" s="306">
        <f t="shared" ca="1" si="14"/>
        <v>134.19591438499106</v>
      </c>
      <c r="K12" s="307">
        <f t="shared" ca="1" si="15"/>
        <v>576.00722871434323</v>
      </c>
      <c r="L12" s="304">
        <f t="shared" ca="1" si="0"/>
        <v>591.4328964208886</v>
      </c>
      <c r="M12" s="306">
        <f t="shared" ca="1" si="16"/>
        <v>1.3149196958204652</v>
      </c>
      <c r="N12" s="304">
        <f t="shared" ca="1" si="17"/>
        <v>75.339348969138655</v>
      </c>
      <c r="P12" s="310">
        <f t="shared" ca="1" si="18"/>
        <v>4</v>
      </c>
      <c r="Q12" s="304">
        <f t="shared" ca="1" si="19"/>
        <v>96.218012820512641</v>
      </c>
      <c r="R12" s="306">
        <f t="shared" ca="1" si="20"/>
        <v>5.5230055478314499E-2</v>
      </c>
      <c r="S12" s="307">
        <f t="shared" ca="1" si="21"/>
        <v>3.2240064227962382</v>
      </c>
      <c r="T12" s="304">
        <f t="shared" ca="1" si="1"/>
        <v>31.627503007631098</v>
      </c>
      <c r="U12" s="311">
        <f t="shared" ca="1" si="2"/>
        <v>0</v>
      </c>
      <c r="V12" s="306">
        <f t="shared" ca="1" si="3"/>
        <v>1.1564144044243554</v>
      </c>
      <c r="W12" s="304">
        <f t="shared" ca="1" si="4"/>
        <v>55.553496436341433</v>
      </c>
      <c r="Y12" s="314" t="str">
        <f t="shared" ca="1" si="22"/>
        <v/>
      </c>
      <c r="Z12" s="315" t="str">
        <f t="shared" ca="1" si="23"/>
        <v/>
      </c>
      <c r="AA12" s="316" t="str">
        <f t="shared" ca="1" si="24"/>
        <v/>
      </c>
      <c r="AC12" s="310" t="e">
        <f t="shared" ca="1" si="25"/>
        <v>#N/A</v>
      </c>
      <c r="AD12" s="323" t="e">
        <f t="shared" ca="1" si="26"/>
        <v>#N/A</v>
      </c>
      <c r="AE12" s="324">
        <f t="shared" ca="1" si="5"/>
        <v>576.00722871434323</v>
      </c>
      <c r="AG12" s="306">
        <f t="shared" ca="1" si="27"/>
        <v>3.1264959533004433</v>
      </c>
      <c r="AH12" s="304">
        <f t="shared" ca="1" si="28"/>
        <v>12.617501382682171</v>
      </c>
    </row>
    <row r="13" spans="1:248" x14ac:dyDescent="0.2">
      <c r="A13" s="347">
        <f t="shared" ca="1" si="6"/>
        <v>0.01</v>
      </c>
      <c r="B13" s="304">
        <f t="shared" ca="1" si="7"/>
        <v>4.6899999999999977</v>
      </c>
      <c r="D13" s="306">
        <f t="shared" ca="1" si="8"/>
        <v>3.2779219779494775</v>
      </c>
      <c r="E13" s="307">
        <f t="shared" ca="1" si="9"/>
        <v>2.719747062583501</v>
      </c>
      <c r="F13" s="304">
        <f t="shared" ca="1" si="10"/>
        <v>4.2593187927127261</v>
      </c>
      <c r="G13" s="306">
        <f t="shared" ca="1" si="11"/>
        <v>38.866457377914799</v>
      </c>
      <c r="H13" s="307">
        <f t="shared" ca="1" si="12"/>
        <v>148.46763263180358</v>
      </c>
      <c r="I13" s="304">
        <f t="shared" ca="1" si="13"/>
        <v>153.47064686252369</v>
      </c>
      <c r="J13" s="306">
        <f t="shared" ca="1" si="14"/>
        <v>134.5844150626713</v>
      </c>
      <c r="K13" s="307">
        <f t="shared" ca="1" si="15"/>
        <v>577.49176905330819</v>
      </c>
      <c r="L13" s="304">
        <f t="shared" ca="1" si="0"/>
        <v>592.96686931234262</v>
      </c>
      <c r="M13" s="306">
        <f t="shared" ca="1" si="16"/>
        <v>1.3147579158168814</v>
      </c>
      <c r="N13" s="304">
        <f t="shared" ca="1" si="17"/>
        <v>75.330079657723687</v>
      </c>
      <c r="P13" s="310">
        <f t="shared" ca="1" si="18"/>
        <v>4</v>
      </c>
      <c r="Q13" s="304">
        <f t="shared" ca="1" si="19"/>
        <v>97.301730769230574</v>
      </c>
      <c r="R13" s="306">
        <f t="shared" ca="1" si="20"/>
        <v>5.5852119899268499E-2</v>
      </c>
      <c r="S13" s="307">
        <f t="shared" ca="1" si="21"/>
        <v>3.2234479015972455</v>
      </c>
      <c r="T13" s="304">
        <f t="shared" ca="1" si="1"/>
        <v>31.622023914668979</v>
      </c>
      <c r="U13" s="311">
        <f t="shared" ca="1" si="2"/>
        <v>0</v>
      </c>
      <c r="V13" s="306">
        <f t="shared" ca="1" si="3"/>
        <v>1.1562425999213171</v>
      </c>
      <c r="W13" s="304">
        <f t="shared" ca="1" si="4"/>
        <v>55.570304278295282</v>
      </c>
      <c r="Y13" s="314" t="str">
        <f t="shared" ca="1" si="22"/>
        <v/>
      </c>
      <c r="Z13" s="315" t="str">
        <f t="shared" ca="1" si="23"/>
        <v/>
      </c>
      <c r="AA13" s="316" t="str">
        <f t="shared" ca="1" si="24"/>
        <v/>
      </c>
      <c r="AC13" s="310" t="e">
        <f t="shared" ca="1" si="25"/>
        <v>#N/A</v>
      </c>
      <c r="AD13" s="323" t="e">
        <f t="shared" ca="1" si="26"/>
        <v>#N/A</v>
      </c>
      <c r="AE13" s="324">
        <f t="shared" ca="1" si="5"/>
        <v>577.49176905330819</v>
      </c>
      <c r="AG13" s="306">
        <f t="shared" ca="1" si="27"/>
        <v>3.4608180459372999</v>
      </c>
      <c r="AH13" s="304">
        <f t="shared" ca="1" si="28"/>
        <v>12.951422081989456</v>
      </c>
    </row>
    <row r="14" spans="1:248" x14ac:dyDescent="0.2">
      <c r="A14" s="347">
        <f t="shared" ca="1" si="6"/>
        <v>0.01</v>
      </c>
      <c r="B14" s="304">
        <f t="shared" ca="1" si="7"/>
        <v>4.6999999999999975</v>
      </c>
      <c r="D14" s="306">
        <f t="shared" ca="1" si="8"/>
        <v>3.3643601931175673</v>
      </c>
      <c r="E14" s="307">
        <f t="shared" ca="1" si="9"/>
        <v>3.041662510323734</v>
      </c>
      <c r="F14" s="304">
        <f t="shared" ca="1" si="10"/>
        <v>4.5354856780440782</v>
      </c>
      <c r="G14" s="306">
        <f t="shared" ca="1" si="11"/>
        <v>38.900100979845973</v>
      </c>
      <c r="H14" s="307">
        <f t="shared" ca="1" si="12"/>
        <v>148.49804925690682</v>
      </c>
      <c r="I14" s="304">
        <f t="shared" ca="1" si="13"/>
        <v>153.5085941872602</v>
      </c>
      <c r="J14" s="306">
        <f t="shared" ca="1" si="14"/>
        <v>134.97324785446011</v>
      </c>
      <c r="K14" s="307">
        <f t="shared" ca="1" si="15"/>
        <v>578.97659746275178</v>
      </c>
      <c r="L14" s="304">
        <f t="shared" ca="1" si="0"/>
        <v>594.50120104666473</v>
      </c>
      <c r="M14" s="306">
        <f t="shared" ca="1" si="16"/>
        <v>1.3145960757876263</v>
      </c>
      <c r="N14" s="304">
        <f t="shared" ca="1" si="17"/>
        <v>75.320806907091097</v>
      </c>
      <c r="P14" s="310">
        <f t="shared" ca="1" si="18"/>
        <v>4</v>
      </c>
      <c r="Q14" s="304">
        <f t="shared" ca="1" si="19"/>
        <v>98.385448717948492</v>
      </c>
      <c r="R14" s="306">
        <f t="shared" ca="1" si="20"/>
        <v>5.6474184320222484E-2</v>
      </c>
      <c r="S14" s="307">
        <f t="shared" ca="1" si="21"/>
        <v>3.2228831597540433</v>
      </c>
      <c r="T14" s="304">
        <f t="shared" ca="1" si="1"/>
        <v>31.616483797187165</v>
      </c>
      <c r="U14" s="311">
        <f t="shared" ca="1" si="2"/>
        <v>0</v>
      </c>
      <c r="V14" s="306">
        <f t="shared" ca="1" si="3"/>
        <v>1.1560707868748619</v>
      </c>
      <c r="W14" s="304">
        <f t="shared" ca="1" si="4"/>
        <v>55.589526817633967</v>
      </c>
      <c r="Y14" s="314" t="str">
        <f t="shared" ca="1" si="22"/>
        <v/>
      </c>
      <c r="Z14" s="315" t="str">
        <f t="shared" ca="1" si="23"/>
        <v/>
      </c>
      <c r="AA14" s="316" t="str">
        <f t="shared" ca="1" si="24"/>
        <v>Satellite</v>
      </c>
      <c r="AC14" s="310" t="e">
        <f t="shared" ca="1" si="25"/>
        <v>#N/A</v>
      </c>
      <c r="AD14" s="323" t="e">
        <f t="shared" ca="1" si="26"/>
        <v>#N/A</v>
      </c>
      <c r="AE14" s="324">
        <f t="shared" ca="1" si="5"/>
        <v>578.97659746275178</v>
      </c>
      <c r="AG14" s="306">
        <f t="shared" ca="1" si="27"/>
        <v>3.794531437298815</v>
      </c>
      <c r="AH14" s="304">
        <f t="shared" ca="1" si="28"/>
        <v>13.284733673969329</v>
      </c>
    </row>
    <row r="15" spans="1:248" x14ac:dyDescent="0.2">
      <c r="A15" s="347">
        <f t="shared" ca="1" si="6"/>
        <v>0.01</v>
      </c>
      <c r="B15" s="304">
        <f t="shared" ca="1" si="7"/>
        <v>4.7099999999999973</v>
      </c>
      <c r="D15" s="306">
        <f t="shared" ca="1" si="8"/>
        <v>3.4507498147685647</v>
      </c>
      <c r="E15" s="307">
        <f t="shared" ca="1" si="9"/>
        <v>3.3629636442911153</v>
      </c>
      <c r="F15" s="304">
        <f t="shared" ca="1" si="10"/>
        <v>4.8184228495379129</v>
      </c>
      <c r="G15" s="306">
        <f t="shared" ca="1" si="11"/>
        <v>38.934608477993656</v>
      </c>
      <c r="H15" s="307">
        <f t="shared" ca="1" si="12"/>
        <v>148.53167889334975</v>
      </c>
      <c r="I15" s="304">
        <f t="shared" ca="1" si="13"/>
        <v>153.54987258937018</v>
      </c>
      <c r="J15" s="306">
        <f t="shared" ca="1" si="14"/>
        <v>135.36242140174932</v>
      </c>
      <c r="K15" s="307">
        <f t="shared" ca="1" si="15"/>
        <v>580.46174610350306</v>
      </c>
      <c r="L15" s="304">
        <f t="shared" ca="1" si="0"/>
        <v>596.03592493848259</v>
      </c>
      <c r="M15" s="306">
        <f t="shared" ca="1" si="16"/>
        <v>1.3144341792417307</v>
      </c>
      <c r="N15" s="304">
        <f t="shared" ca="1" si="17"/>
        <v>75.311530918293528</v>
      </c>
      <c r="P15" s="310">
        <f t="shared" ca="1" si="18"/>
        <v>4</v>
      </c>
      <c r="Q15" s="304">
        <f t="shared" ca="1" si="19"/>
        <v>99.469166666666425</v>
      </c>
      <c r="R15" s="306">
        <f t="shared" ca="1" si="20"/>
        <v>5.7096248741176484E-2</v>
      </c>
      <c r="S15" s="307">
        <f t="shared" ca="1" si="21"/>
        <v>3.2223121972666315</v>
      </c>
      <c r="T15" s="304">
        <f t="shared" ca="1" si="1"/>
        <v>31.610882655185659</v>
      </c>
      <c r="U15" s="311">
        <f t="shared" ca="1" si="2"/>
        <v>0</v>
      </c>
      <c r="V15" s="306">
        <f t="shared" ca="1" si="3"/>
        <v>1.1558989615734532</v>
      </c>
      <c r="W15" s="304">
        <f t="shared" ca="1" si="4"/>
        <v>55.611160198771515</v>
      </c>
      <c r="Y15" s="314" t="str">
        <f t="shared" ca="1" si="22"/>
        <v/>
      </c>
      <c r="Z15" s="315" t="str">
        <f t="shared" ca="1" si="23"/>
        <v/>
      </c>
      <c r="AA15" s="316" t="str">
        <f t="shared" ca="1" si="24"/>
        <v/>
      </c>
      <c r="AC15" s="310" t="e">
        <f t="shared" ca="1" si="25"/>
        <v>#N/A</v>
      </c>
      <c r="AD15" s="323" t="e">
        <f t="shared" ca="1" si="26"/>
        <v>#N/A</v>
      </c>
      <c r="AE15" s="324">
        <f t="shared" ca="1" si="5"/>
        <v>580.46174610350306</v>
      </c>
      <c r="AG15" s="306">
        <f t="shared" ca="1" si="27"/>
        <v>4.1276389801138329</v>
      </c>
      <c r="AH15" s="304">
        <f t="shared" ca="1" si="28"/>
        <v>13.617439019798869</v>
      </c>
    </row>
    <row r="16" spans="1:248" x14ac:dyDescent="0.2">
      <c r="A16" s="347">
        <f t="shared" ca="1" si="6"/>
        <v>0.01</v>
      </c>
      <c r="B16" s="304">
        <f t="shared" ca="1" si="7"/>
        <v>4.7199999999999971</v>
      </c>
      <c r="D16" s="306">
        <f t="shared" ca="1" si="8"/>
        <v>3.537091272378742</v>
      </c>
      <c r="E16" s="307">
        <f t="shared" ca="1" si="9"/>
        <v>3.6836532206911805</v>
      </c>
      <c r="F16" s="304">
        <f t="shared" ca="1" si="10"/>
        <v>5.1068890451473852</v>
      </c>
      <c r="G16" s="306">
        <f t="shared" ca="1" si="11"/>
        <v>38.969979390717441</v>
      </c>
      <c r="H16" s="307">
        <f t="shared" ca="1" si="12"/>
        <v>148.56851542555665</v>
      </c>
      <c r="I16" s="304">
        <f t="shared" ca="1" si="13"/>
        <v>153.59447603825734</v>
      </c>
      <c r="J16" s="306">
        <f t="shared" ca="1" si="14"/>
        <v>135.75194434109287</v>
      </c>
      <c r="K16" s="307">
        <f t="shared" ca="1" si="15"/>
        <v>581.94724707509761</v>
      </c>
      <c r="L16" s="304">
        <f t="shared" ca="1" si="0"/>
        <v>597.57107424194476</v>
      </c>
      <c r="M16" s="306">
        <f t="shared" ca="1" si="16"/>
        <v>1.314272229684889</v>
      </c>
      <c r="N16" s="304">
        <f t="shared" ca="1" si="17"/>
        <v>75.302251892192487</v>
      </c>
      <c r="P16" s="310">
        <f t="shared" ca="1" si="18"/>
        <v>4</v>
      </c>
      <c r="Q16" s="304">
        <f t="shared" ca="1" si="19"/>
        <v>100.55288461538436</v>
      </c>
      <c r="R16" s="306">
        <f t="shared" ca="1" si="20"/>
        <v>5.7718313162130483E-2</v>
      </c>
      <c r="S16" s="307">
        <f t="shared" ca="1" si="21"/>
        <v>3.2217350141350103</v>
      </c>
      <c r="T16" s="304">
        <f t="shared" ca="1" si="1"/>
        <v>31.605220488664454</v>
      </c>
      <c r="U16" s="311">
        <f t="shared" ca="1" si="2"/>
        <v>0</v>
      </c>
      <c r="V16" s="306">
        <f t="shared" ca="1" si="3"/>
        <v>1.1557271203147892</v>
      </c>
      <c r="W16" s="304">
        <f t="shared" ca="1" si="4"/>
        <v>55.635200740302018</v>
      </c>
      <c r="Y16" s="314" t="str">
        <f t="shared" ca="1" si="22"/>
        <v/>
      </c>
      <c r="Z16" s="315" t="str">
        <f t="shared" ca="1" si="23"/>
        <v/>
      </c>
      <c r="AA16" s="316" t="str">
        <f t="shared" ca="1" si="24"/>
        <v/>
      </c>
      <c r="AC16" s="310" t="e">
        <f t="shared" ca="1" si="25"/>
        <v>#N/A</v>
      </c>
      <c r="AD16" s="323" t="e">
        <f t="shared" ca="1" si="26"/>
        <v>#N/A</v>
      </c>
      <c r="AE16" s="324">
        <f t="shared" ca="1" si="5"/>
        <v>581.94724707509761</v>
      </c>
      <c r="AG16" s="306">
        <f t="shared" ca="1" si="27"/>
        <v>4.4601434675404672</v>
      </c>
      <c r="AH16" s="304">
        <f t="shared" ca="1" si="28"/>
        <v>13.949540921098706</v>
      </c>
    </row>
    <row r="17" spans="1:34" x14ac:dyDescent="0.2">
      <c r="A17" s="347">
        <f t="shared" ca="1" si="6"/>
        <v>0.01</v>
      </c>
      <c r="B17" s="304">
        <f t="shared" ca="1" si="7"/>
        <v>4.7299999999999969</v>
      </c>
      <c r="D17" s="306">
        <f t="shared" ca="1" si="8"/>
        <v>3.5687204730560196</v>
      </c>
      <c r="E17" s="307">
        <f t="shared" ca="1" si="9"/>
        <v>3.7953318718719959</v>
      </c>
      <c r="F17" s="304">
        <f t="shared" ca="1" si="10"/>
        <v>5.2096362476142772</v>
      </c>
      <c r="G17" s="306">
        <f t="shared" ca="1" si="11"/>
        <v>39.005666595447998</v>
      </c>
      <c r="H17" s="307">
        <f t="shared" ca="1" si="12"/>
        <v>148.60646874427536</v>
      </c>
      <c r="I17" s="304">
        <f t="shared" ca="1" si="13"/>
        <v>153.64024400917404</v>
      </c>
      <c r="J17" s="306">
        <f t="shared" ca="1" si="14"/>
        <v>136.14182257102368</v>
      </c>
      <c r="K17" s="307">
        <f t="shared" ca="1" si="15"/>
        <v>583.43312199594675</v>
      </c>
      <c r="L17" s="304">
        <f t="shared" ca="1" si="0"/>
        <v>599.10667138239864</v>
      </c>
      <c r="M17" s="306">
        <f t="shared" ca="1" si="16"/>
        <v>1.314110228347289</v>
      </c>
      <c r="N17" s="304">
        <f t="shared" ca="1" si="17"/>
        <v>75.292969899272535</v>
      </c>
      <c r="P17" s="310">
        <f t="shared" ca="1" si="18"/>
        <v>5</v>
      </c>
      <c r="Q17" s="304">
        <f t="shared" ca="1" si="19"/>
        <v>100.94265454545452</v>
      </c>
      <c r="R17" s="306">
        <f t="shared" ca="1" si="20"/>
        <v>5.7942044813102229E-2</v>
      </c>
      <c r="S17" s="307">
        <f t="shared" ca="1" si="21"/>
        <v>3.2211555936868792</v>
      </c>
      <c r="T17" s="304">
        <f t="shared" ca="1" si="1"/>
        <v>31.599536374068286</v>
      </c>
      <c r="U17" s="311">
        <f t="shared" ca="1" si="2"/>
        <v>0</v>
      </c>
      <c r="V17" s="306">
        <f t="shared" ca="1" si="3"/>
        <v>1.1555552606108956</v>
      </c>
      <c r="W17" s="304">
        <f t="shared" ca="1" si="4"/>
        <v>55.660083920193529</v>
      </c>
      <c r="Y17" s="314" t="str">
        <f t="shared" ca="1" si="22"/>
        <v/>
      </c>
      <c r="Z17" s="315" t="str">
        <f t="shared" ca="1" si="23"/>
        <v/>
      </c>
      <c r="AA17" s="316" t="str">
        <f t="shared" ca="1" si="24"/>
        <v/>
      </c>
      <c r="AC17" s="310" t="e">
        <f t="shared" ca="1" si="25"/>
        <v>#N/A</v>
      </c>
      <c r="AD17" s="323" t="e">
        <f t="shared" ca="1" si="26"/>
        <v>#N/A</v>
      </c>
      <c r="AE17" s="324">
        <f t="shared" ca="1" si="5"/>
        <v>583.43312199594675</v>
      </c>
      <c r="AG17" s="306">
        <f t="shared" ca="1" si="27"/>
        <v>4.5765954816139214</v>
      </c>
      <c r="AH17" s="304">
        <f t="shared" ca="1" si="28"/>
        <v>14.065589968379754</v>
      </c>
    </row>
    <row r="18" spans="1:34" x14ac:dyDescent="0.2">
      <c r="A18" s="347">
        <f t="shared" ca="1" si="6"/>
        <v>0.01</v>
      </c>
      <c r="B18" s="304">
        <f t="shared" ca="1" si="7"/>
        <v>4.7399999999999967</v>
      </c>
      <c r="D18" s="306">
        <f t="shared" ca="1" si="8"/>
        <v>3.5768870045023897</v>
      </c>
      <c r="E18" s="307">
        <f t="shared" ca="1" si="9"/>
        <v>3.8174698840404275</v>
      </c>
      <c r="F18" s="304">
        <f t="shared" ca="1" si="10"/>
        <v>5.2313666434817696</v>
      </c>
      <c r="G18" s="306">
        <f t="shared" ca="1" si="11"/>
        <v>39.041435465493024</v>
      </c>
      <c r="H18" s="307">
        <f t="shared" ca="1" si="12"/>
        <v>148.64464344311577</v>
      </c>
      <c r="I18" s="304">
        <f t="shared" ca="1" si="13"/>
        <v>153.68625087345086</v>
      </c>
      <c r="J18" s="306">
        <f t="shared" ca="1" si="14"/>
        <v>136.53205808132839</v>
      </c>
      <c r="K18" s="307">
        <f t="shared" ca="1" si="15"/>
        <v>584.91937755688366</v>
      </c>
      <c r="L18" s="304">
        <f t="shared" ca="1" si="0"/>
        <v>600.64272336011481</v>
      </c>
      <c r="M18" s="306">
        <f t="shared" ca="1" si="16"/>
        <v>1.3139481754839482</v>
      </c>
      <c r="N18" s="304">
        <f t="shared" ca="1" si="17"/>
        <v>75.283684954145087</v>
      </c>
      <c r="P18" s="310">
        <f t="shared" ca="1" si="18"/>
        <v>5</v>
      </c>
      <c r="Q18" s="304">
        <f t="shared" ca="1" si="19"/>
        <v>101.03501818181816</v>
      </c>
      <c r="R18" s="306">
        <f t="shared" ca="1" si="20"/>
        <v>5.799506241979567E-2</v>
      </c>
      <c r="S18" s="307">
        <f t="shared" ca="1" si="21"/>
        <v>3.2205756430626811</v>
      </c>
      <c r="T18" s="304">
        <f t="shared" ca="1" si="1"/>
        <v>31.593847058444904</v>
      </c>
      <c r="U18" s="311">
        <f t="shared" ca="1" si="2"/>
        <v>0</v>
      </c>
      <c r="V18" s="306">
        <f t="shared" ca="1" si="3"/>
        <v>1.155383381701423</v>
      </c>
      <c r="W18" s="304">
        <f t="shared" ca="1" si="4"/>
        <v>55.685139305401407</v>
      </c>
      <c r="Y18" s="314" t="str">
        <f t="shared" ca="1" si="22"/>
        <v/>
      </c>
      <c r="Z18" s="315" t="str">
        <f t="shared" ca="1" si="23"/>
        <v/>
      </c>
      <c r="AA18" s="316" t="str">
        <f t="shared" ca="1" si="24"/>
        <v/>
      </c>
      <c r="AC18" s="310" t="e">
        <f t="shared" ca="1" si="25"/>
        <v>#N/A</v>
      </c>
      <c r="AD18" s="323" t="e">
        <f t="shared" ca="1" si="26"/>
        <v>#N/A</v>
      </c>
      <c r="AE18" s="324">
        <f t="shared" ca="1" si="5"/>
        <v>584.91937755688366</v>
      </c>
      <c r="AG18" s="306">
        <f t="shared" ca="1" si="27"/>
        <v>4.6004846289483385</v>
      </c>
      <c r="AH18" s="304">
        <f t="shared" ca="1" si="28"/>
        <v>14.089075771086154</v>
      </c>
    </row>
    <row r="19" spans="1:34" x14ac:dyDescent="0.2">
      <c r="A19" s="347">
        <f t="shared" ca="1" si="6"/>
        <v>0.01</v>
      </c>
      <c r="B19" s="304">
        <f t="shared" ca="1" si="7"/>
        <v>4.7499999999999964</v>
      </c>
      <c r="D19" s="306">
        <f t="shared" ca="1" si="8"/>
        <v>3.5850506592412112</v>
      </c>
      <c r="E19" s="307">
        <f t="shared" ca="1" si="9"/>
        <v>3.8395641262837863</v>
      </c>
      <c r="F19" s="304">
        <f t="shared" ca="1" si="10"/>
        <v>5.2530791835999597</v>
      </c>
      <c r="G19" s="306">
        <f t="shared" ca="1" si="11"/>
        <v>39.077285972085434</v>
      </c>
      <c r="H19" s="307">
        <f t="shared" ca="1" si="12"/>
        <v>148.68303908437861</v>
      </c>
      <c r="I19" s="304">
        <f t="shared" ca="1" si="13"/>
        <v>153.73249620789679</v>
      </c>
      <c r="J19" s="306">
        <f t="shared" ca="1" si="14"/>
        <v>136.92265168851628</v>
      </c>
      <c r="K19" s="307">
        <f t="shared" ca="1" si="15"/>
        <v>586.40601596952115</v>
      </c>
      <c r="L19" s="304">
        <f t="shared" ca="1" si="0"/>
        <v>602.17923254680659</v>
      </c>
      <c r="M19" s="306">
        <f t="shared" ca="1" si="16"/>
        <v>1.3137860713496137</v>
      </c>
      <c r="N19" s="304">
        <f t="shared" ca="1" si="17"/>
        <v>75.274397071406099</v>
      </c>
      <c r="P19" s="310">
        <f t="shared" ca="1" si="18"/>
        <v>5</v>
      </c>
      <c r="Q19" s="304">
        <f t="shared" ca="1" si="19"/>
        <v>101.12738181818179</v>
      </c>
      <c r="R19" s="306">
        <f t="shared" ca="1" si="20"/>
        <v>5.8048080026489111E-2</v>
      </c>
      <c r="S19" s="307">
        <f t="shared" ca="1" si="21"/>
        <v>3.2199951622624163</v>
      </c>
      <c r="T19" s="304">
        <f t="shared" ca="1" si="1"/>
        <v>31.588152541794305</v>
      </c>
      <c r="U19" s="311">
        <f t="shared" ca="1" si="2"/>
        <v>0</v>
      </c>
      <c r="V19" s="306">
        <f t="shared" ca="1" si="3"/>
        <v>1.1552114833443565</v>
      </c>
      <c r="W19" s="304">
        <f t="shared" ca="1" si="4"/>
        <v>55.710366649654809</v>
      </c>
      <c r="Y19" s="314" t="str">
        <f t="shared" ca="1" si="22"/>
        <v/>
      </c>
      <c r="Z19" s="315" t="str">
        <f t="shared" ca="1" si="23"/>
        <v/>
      </c>
      <c r="AA19" s="316" t="str">
        <f t="shared" ca="1" si="24"/>
        <v/>
      </c>
      <c r="AC19" s="310" t="e">
        <f t="shared" ca="1" si="25"/>
        <v>#N/A</v>
      </c>
      <c r="AD19" s="323" t="e">
        <f t="shared" ca="1" si="26"/>
        <v>#N/A</v>
      </c>
      <c r="AE19" s="324">
        <f t="shared" ca="1" si="5"/>
        <v>586.40601596952115</v>
      </c>
      <c r="AG19" s="306">
        <f t="shared" ca="1" si="27"/>
        <v>4.6243314573853809</v>
      </c>
      <c r="AH19" s="304">
        <f t="shared" ca="1" si="28"/>
        <v>14.112518877466881</v>
      </c>
    </row>
    <row r="20" spans="1:34" x14ac:dyDescent="0.2">
      <c r="A20" s="347">
        <f t="shared" ca="1" si="6"/>
        <v>0.01</v>
      </c>
      <c r="B20" s="304">
        <f t="shared" ca="1" si="7"/>
        <v>4.7599999999999962</v>
      </c>
      <c r="D20" s="306">
        <f t="shared" ca="1" si="8"/>
        <v>3.5932114331190173</v>
      </c>
      <c r="E20" s="307">
        <f t="shared" ca="1" si="9"/>
        <v>3.8616146646035716</v>
      </c>
      <c r="F20" s="304">
        <f t="shared" ca="1" si="10"/>
        <v>5.2747735705884642</v>
      </c>
      <c r="G20" s="306">
        <f t="shared" ca="1" si="11"/>
        <v>39.113218086416623</v>
      </c>
      <c r="H20" s="307">
        <f t="shared" ca="1" si="12"/>
        <v>148.72165523102464</v>
      </c>
      <c r="I20" s="304">
        <f t="shared" ca="1" si="13"/>
        <v>153.77897958996655</v>
      </c>
      <c r="J20" s="306">
        <f t="shared" ca="1" si="14"/>
        <v>137.31360420880878</v>
      </c>
      <c r="K20" s="307">
        <f t="shared" ca="1" si="15"/>
        <v>587.89303944109815</v>
      </c>
      <c r="L20" s="304">
        <f t="shared" ca="1" si="0"/>
        <v>603.71620130994165</v>
      </c>
      <c r="M20" s="306">
        <f t="shared" ca="1" si="16"/>
        <v>1.31362391619876</v>
      </c>
      <c r="N20" s="304">
        <f t="shared" ca="1" si="17"/>
        <v>75.265106265635879</v>
      </c>
      <c r="P20" s="310">
        <f t="shared" ca="1" si="18"/>
        <v>5</v>
      </c>
      <c r="Q20" s="304">
        <f t="shared" ca="1" si="19"/>
        <v>101.21974545454542</v>
      </c>
      <c r="R20" s="306">
        <f t="shared" ca="1" si="20"/>
        <v>5.8101097633182545E-2</v>
      </c>
      <c r="S20" s="307">
        <f t="shared" ca="1" si="21"/>
        <v>3.2194141512860845</v>
      </c>
      <c r="T20" s="304">
        <f t="shared" ca="1" si="1"/>
        <v>31.582452824116491</v>
      </c>
      <c r="U20" s="311">
        <f t="shared" ca="1" si="2"/>
        <v>0</v>
      </c>
      <c r="V20" s="306">
        <f t="shared" ca="1" si="3"/>
        <v>1.1550395652983345</v>
      </c>
      <c r="W20" s="304">
        <f t="shared" ca="1" si="4"/>
        <v>55.735765707662154</v>
      </c>
      <c r="Y20" s="314" t="str">
        <f t="shared" ca="1" si="22"/>
        <v/>
      </c>
      <c r="Z20" s="315" t="str">
        <f t="shared" ca="1" si="23"/>
        <v/>
      </c>
      <c r="AA20" s="316" t="str">
        <f t="shared" ca="1" si="24"/>
        <v/>
      </c>
      <c r="AC20" s="310" t="e">
        <f t="shared" ca="1" si="25"/>
        <v>#N/A</v>
      </c>
      <c r="AD20" s="323" t="e">
        <f t="shared" ca="1" si="26"/>
        <v>#N/A</v>
      </c>
      <c r="AE20" s="324">
        <f t="shared" ca="1" si="5"/>
        <v>587.89303944109815</v>
      </c>
      <c r="AG20" s="306">
        <f t="shared" ca="1" si="27"/>
        <v>4.6481360314990834</v>
      </c>
      <c r="AH20" s="304">
        <f t="shared" ca="1" si="28"/>
        <v>14.135919352504127</v>
      </c>
    </row>
    <row r="21" spans="1:34" x14ac:dyDescent="0.2">
      <c r="A21" s="347">
        <f t="shared" ca="1" si="6"/>
        <v>0.01</v>
      </c>
      <c r="B21" s="304">
        <f t="shared" ca="1" si="7"/>
        <v>4.769999999999996</v>
      </c>
      <c r="D21" s="306">
        <f t="shared" ca="1" si="8"/>
        <v>3.6013693219160721</v>
      </c>
      <c r="E21" s="307">
        <f t="shared" ca="1" si="9"/>
        <v>3.8836215647159147</v>
      </c>
      <c r="F21" s="304">
        <f t="shared" ca="1" si="10"/>
        <v>5.29644951366146</v>
      </c>
      <c r="G21" s="306">
        <f t="shared" ca="1" si="11"/>
        <v>39.149231779635784</v>
      </c>
      <c r="H21" s="307">
        <f t="shared" ca="1" si="12"/>
        <v>148.76049144667181</v>
      </c>
      <c r="I21" s="304">
        <f t="shared" ca="1" si="13"/>
        <v>153.82570059775759</v>
      </c>
      <c r="J21" s="306">
        <f t="shared" ca="1" si="14"/>
        <v>137.70491645813905</v>
      </c>
      <c r="K21" s="307">
        <f t="shared" ca="1" si="15"/>
        <v>589.38045017448667</v>
      </c>
      <c r="L21" s="304">
        <f t="shared" ca="1" si="0"/>
        <v>605.25363201274854</v>
      </c>
      <c r="M21" s="306">
        <f t="shared" ca="1" si="16"/>
        <v>1.3134617102855854</v>
      </c>
      <c r="N21" s="304">
        <f t="shared" ca="1" si="17"/>
        <v>75.255812551398918</v>
      </c>
      <c r="P21" s="310">
        <f t="shared" ca="1" si="18"/>
        <v>5</v>
      </c>
      <c r="Q21" s="304">
        <f t="shared" ca="1" si="19"/>
        <v>101.31210909090906</v>
      </c>
      <c r="R21" s="306">
        <f t="shared" ca="1" si="20"/>
        <v>5.8154115239875993E-2</v>
      </c>
      <c r="S21" s="307">
        <f t="shared" ca="1" si="21"/>
        <v>3.2188326101336857</v>
      </c>
      <c r="T21" s="304">
        <f t="shared" ca="1" si="1"/>
        <v>31.576747905411459</v>
      </c>
      <c r="U21" s="311">
        <f t="shared" ca="1" si="2"/>
        <v>0</v>
      </c>
      <c r="V21" s="306">
        <f t="shared" ca="1" si="3"/>
        <v>1.154867627322645</v>
      </c>
      <c r="W21" s="304">
        <f t="shared" ca="1" si="4"/>
        <v>55.76133623510384</v>
      </c>
      <c r="Y21" s="314" t="str">
        <f t="shared" ca="1" si="22"/>
        <v/>
      </c>
      <c r="Z21" s="315" t="str">
        <f t="shared" ca="1" si="23"/>
        <v/>
      </c>
      <c r="AA21" s="316" t="str">
        <f t="shared" ca="1" si="24"/>
        <v/>
      </c>
      <c r="AC21" s="310" t="e">
        <f t="shared" ca="1" si="25"/>
        <v>#N/A</v>
      </c>
      <c r="AD21" s="323" t="e">
        <f t="shared" ca="1" si="26"/>
        <v>#N/A</v>
      </c>
      <c r="AE21" s="324">
        <f t="shared" ca="1" si="5"/>
        <v>589.38045017448667</v>
      </c>
      <c r="AG21" s="306">
        <f t="shared" ca="1" si="27"/>
        <v>4.6718984155631738</v>
      </c>
      <c r="AH21" s="304">
        <f t="shared" ca="1" si="28"/>
        <v>14.15927726088062</v>
      </c>
    </row>
    <row r="22" spans="1:34" x14ac:dyDescent="0.2">
      <c r="A22" s="347">
        <f t="shared" ca="1" si="6"/>
        <v>0.01</v>
      </c>
      <c r="B22" s="304">
        <f t="shared" ca="1" si="7"/>
        <v>4.7799999999999958</v>
      </c>
      <c r="D22" s="306">
        <f t="shared" ca="1" si="8"/>
        <v>3.6095243213468846</v>
      </c>
      <c r="E22" s="307">
        <f t="shared" ca="1" si="9"/>
        <v>3.9055848920535894</v>
      </c>
      <c r="F22" s="304">
        <f t="shared" ca="1" si="10"/>
        <v>5.3181067284732011</v>
      </c>
      <c r="G22" s="306">
        <f t="shared" ca="1" si="11"/>
        <v>39.185327022849251</v>
      </c>
      <c r="H22" s="307">
        <f t="shared" ca="1" si="12"/>
        <v>148.79954729559233</v>
      </c>
      <c r="I22" s="304">
        <f t="shared" ca="1" si="13"/>
        <v>153.87265881000712</v>
      </c>
      <c r="J22" s="306">
        <f t="shared" ca="1" si="14"/>
        <v>138.09658925215149</v>
      </c>
      <c r="K22" s="307">
        <f t="shared" ca="1" si="15"/>
        <v>590.86825036819801</v>
      </c>
      <c r="L22" s="304">
        <f t="shared" ca="1" si="0"/>
        <v>606.79152701422333</v>
      </c>
      <c r="M22" s="306">
        <f t="shared" ca="1" si="16"/>
        <v>1.3132994538640124</v>
      </c>
      <c r="N22" s="304">
        <f t="shared" ca="1" si="17"/>
        <v>75.246515943243878</v>
      </c>
      <c r="P22" s="310">
        <f t="shared" ca="1" si="18"/>
        <v>5</v>
      </c>
      <c r="Q22" s="304">
        <f t="shared" ca="1" si="19"/>
        <v>101.40447272727269</v>
      </c>
      <c r="R22" s="306">
        <f t="shared" ca="1" si="20"/>
        <v>5.8207132846569434E-2</v>
      </c>
      <c r="S22" s="307">
        <f t="shared" ca="1" si="21"/>
        <v>3.2182505388052198</v>
      </c>
      <c r="T22" s="304">
        <f t="shared" ca="1" si="1"/>
        <v>31.571037785679209</v>
      </c>
      <c r="U22" s="311">
        <f t="shared" ca="1" si="2"/>
        <v>0</v>
      </c>
      <c r="V22" s="306">
        <f t="shared" ca="1" si="3"/>
        <v>1.1546956691772237</v>
      </c>
      <c r="W22" s="304">
        <f t="shared" ca="1" si="4"/>
        <v>55.787077988625079</v>
      </c>
      <c r="Y22" s="314" t="str">
        <f t="shared" ca="1" si="22"/>
        <v/>
      </c>
      <c r="Z22" s="315" t="str">
        <f t="shared" ca="1" si="23"/>
        <v/>
      </c>
      <c r="AA22" s="316" t="str">
        <f t="shared" ca="1" si="24"/>
        <v/>
      </c>
      <c r="AC22" s="310" t="e">
        <f t="shared" ca="1" si="25"/>
        <v>#N/A</v>
      </c>
      <c r="AD22" s="323" t="e">
        <f t="shared" ca="1" si="26"/>
        <v>#N/A</v>
      </c>
      <c r="AE22" s="324">
        <f t="shared" ca="1" si="5"/>
        <v>590.86825036819801</v>
      </c>
      <c r="AG22" s="306">
        <f t="shared" ca="1" si="27"/>
        <v>4.6956186735531755</v>
      </c>
      <c r="AH22" s="304">
        <f t="shared" ca="1" si="28"/>
        <v>14.18259266698171</v>
      </c>
    </row>
    <row r="23" spans="1:34" x14ac:dyDescent="0.2">
      <c r="A23" s="347">
        <f t="shared" ca="1" si="6"/>
        <v>0.01</v>
      </c>
      <c r="B23" s="304">
        <f t="shared" ca="1" si="7"/>
        <v>4.7899999999999956</v>
      </c>
      <c r="D23" s="306">
        <f t="shared" ca="1" si="8"/>
        <v>3.6176764270606778</v>
      </c>
      <c r="E23" s="307">
        <f t="shared" ca="1" si="9"/>
        <v>3.9275047117680835</v>
      </c>
      <c r="F23" s="304">
        <f t="shared" ca="1" si="10"/>
        <v>5.3397449369675893</v>
      </c>
      <c r="G23" s="306">
        <f t="shared" ca="1" si="11"/>
        <v>39.221503787119858</v>
      </c>
      <c r="H23" s="307">
        <f t="shared" ca="1" si="12"/>
        <v>148.83882234271002</v>
      </c>
      <c r="I23" s="304">
        <f t="shared" ca="1" si="13"/>
        <v>153.91985380608915</v>
      </c>
      <c r="J23" s="306">
        <f t="shared" ca="1" si="14"/>
        <v>138.48862340620133</v>
      </c>
      <c r="K23" s="307">
        <f t="shared" ca="1" si="15"/>
        <v>592.3564422163895</v>
      </c>
      <c r="L23" s="304">
        <f t="shared" ca="1" si="0"/>
        <v>608.32988866913604</v>
      </c>
      <c r="M23" s="306">
        <f t="shared" ca="1" si="16"/>
        <v>1.3131371471876827</v>
      </c>
      <c r="N23" s="304">
        <f t="shared" ca="1" si="17"/>
        <v>75.237216455703404</v>
      </c>
      <c r="P23" s="310">
        <f t="shared" ca="1" si="18"/>
        <v>5</v>
      </c>
      <c r="Q23" s="304">
        <f t="shared" ca="1" si="19"/>
        <v>101.49683636363633</v>
      </c>
      <c r="R23" s="306">
        <f t="shared" ca="1" si="20"/>
        <v>5.8260150453262875E-2</v>
      </c>
      <c r="S23" s="307">
        <f t="shared" ca="1" si="21"/>
        <v>3.2176679373006873</v>
      </c>
      <c r="T23" s="304">
        <f t="shared" ca="1" si="1"/>
        <v>31.565322464919745</v>
      </c>
      <c r="U23" s="311">
        <f t="shared" ca="1" si="2"/>
        <v>0</v>
      </c>
      <c r="V23" s="306">
        <f t="shared" ca="1" si="3"/>
        <v>1.1545236906226573</v>
      </c>
      <c r="W23" s="304">
        <f t="shared" ca="1" si="4"/>
        <v>55.812990725828868</v>
      </c>
      <c r="Y23" s="314" t="str">
        <f t="shared" ca="1" si="22"/>
        <v/>
      </c>
      <c r="Z23" s="315" t="str">
        <f t="shared" ca="1" si="23"/>
        <v/>
      </c>
      <c r="AA23" s="316" t="str">
        <f t="shared" ca="1" si="24"/>
        <v/>
      </c>
      <c r="AC23" s="310" t="e">
        <f t="shared" ca="1" si="25"/>
        <v>#N/A</v>
      </c>
      <c r="AD23" s="323" t="e">
        <f t="shared" ca="1" si="26"/>
        <v>#N/A</v>
      </c>
      <c r="AE23" s="324">
        <f t="shared" ca="1" si="5"/>
        <v>592.3564422163895</v>
      </c>
      <c r="AG23" s="306">
        <f t="shared" ca="1" si="27"/>
        <v>4.7192968691485024</v>
      </c>
      <c r="AH23" s="304">
        <f t="shared" ca="1" si="28"/>
        <v>14.205865634897467</v>
      </c>
    </row>
    <row r="24" spans="1:34" x14ac:dyDescent="0.2">
      <c r="A24" s="347">
        <f t="shared" ca="1" si="6"/>
        <v>0.01</v>
      </c>
      <c r="B24" s="304">
        <f t="shared" ca="1" si="7"/>
        <v>4.7999999999999954</v>
      </c>
      <c r="D24" s="306">
        <f t="shared" ca="1" si="8"/>
        <v>3.6258256346418976</v>
      </c>
      <c r="E24" s="307">
        <f t="shared" ca="1" si="9"/>
        <v>3.9493810887315277</v>
      </c>
      <c r="F24" s="304">
        <f t="shared" ca="1" si="10"/>
        <v>5.3613638672315966</v>
      </c>
      <c r="G24" s="306">
        <f t="shared" ca="1" si="11"/>
        <v>39.257762043466279</v>
      </c>
      <c r="H24" s="307">
        <f t="shared" ca="1" si="12"/>
        <v>148.87831615359732</v>
      </c>
      <c r="I24" s="304">
        <f t="shared" ca="1" si="13"/>
        <v>153.96728516601149</v>
      </c>
      <c r="J24" s="306">
        <f t="shared" ca="1" si="14"/>
        <v>138.88101973535427</v>
      </c>
      <c r="K24" s="307">
        <f t="shared" ca="1" si="15"/>
        <v>593.84502790887109</v>
      </c>
      <c r="L24" s="304">
        <f t="shared" ca="1" si="0"/>
        <v>609.86871932803683</v>
      </c>
      <c r="M24" s="306">
        <f t="shared" ca="1" si="16"/>
        <v>1.312974790509958</v>
      </c>
      <c r="N24" s="304">
        <f t="shared" ca="1" si="17"/>
        <v>75.227914103294012</v>
      </c>
      <c r="P24" s="310">
        <f t="shared" ca="1" si="18"/>
        <v>5</v>
      </c>
      <c r="Q24" s="304">
        <f t="shared" ca="1" si="19"/>
        <v>101.58919999999996</v>
      </c>
      <c r="R24" s="306">
        <f t="shared" ca="1" si="20"/>
        <v>5.8313168059956316E-2</v>
      </c>
      <c r="S24" s="307">
        <f t="shared" ca="1" si="21"/>
        <v>3.2170848056200878</v>
      </c>
      <c r="T24" s="304">
        <f t="shared" ca="1" si="1"/>
        <v>31.559601943133064</v>
      </c>
      <c r="U24" s="311">
        <f t="shared" ca="1" si="2"/>
        <v>0</v>
      </c>
      <c r="V24" s="306">
        <f t="shared" ca="1" si="3"/>
        <v>1.1543516914201783</v>
      </c>
      <c r="W24" s="304">
        <f t="shared" ca="1" si="4"/>
        <v>55.839074205268766</v>
      </c>
      <c r="Y24" s="314" t="str">
        <f t="shared" ca="1" si="22"/>
        <v/>
      </c>
      <c r="Z24" s="315" t="str">
        <f t="shared" ca="1" si="23"/>
        <v/>
      </c>
      <c r="AA24" s="316" t="str">
        <f t="shared" ca="1" si="24"/>
        <v/>
      </c>
      <c r="AC24" s="310" t="e">
        <f t="shared" ca="1" si="25"/>
        <v>#N/A</v>
      </c>
      <c r="AD24" s="323" t="e">
        <f t="shared" ca="1" si="26"/>
        <v>#N/A</v>
      </c>
      <c r="AE24" s="324">
        <f t="shared" ca="1" si="5"/>
        <v>593.84502790887109</v>
      </c>
      <c r="AG24" s="306">
        <f t="shared" ca="1" si="27"/>
        <v>4.7429330657344568</v>
      </c>
      <c r="AH24" s="304">
        <f t="shared" ca="1" si="28"/>
        <v>14.229096228424668</v>
      </c>
    </row>
    <row r="25" spans="1:34" x14ac:dyDescent="0.2">
      <c r="A25" s="347">
        <f t="shared" ca="1" si="6"/>
        <v>0.01</v>
      </c>
      <c r="B25" s="304">
        <f t="shared" ca="1" si="7"/>
        <v>4.8099999999999952</v>
      </c>
      <c r="D25" s="306">
        <f t="shared" ca="1" si="8"/>
        <v>3.63397193961069</v>
      </c>
      <c r="E25" s="307">
        <f t="shared" ca="1" si="9"/>
        <v>3.9712140875387583</v>
      </c>
      <c r="F25" s="304">
        <f t="shared" ca="1" si="10"/>
        <v>5.3829632533525782</v>
      </c>
      <c r="G25" s="306">
        <f t="shared" ca="1" si="11"/>
        <v>39.294101762862383</v>
      </c>
      <c r="H25" s="307">
        <f t="shared" ca="1" si="12"/>
        <v>148.91802829447272</v>
      </c>
      <c r="I25" s="304">
        <f t="shared" ca="1" si="13"/>
        <v>154.01495247041294</v>
      </c>
      <c r="J25" s="306">
        <f t="shared" ca="1" si="14"/>
        <v>139.27377905438593</v>
      </c>
      <c r="K25" s="307">
        <f t="shared" ca="1" si="15"/>
        <v>595.33400963111148</v>
      </c>
      <c r="L25" s="304">
        <f t="shared" ca="1" si="0"/>
        <v>611.40802133726231</v>
      </c>
      <c r="M25" s="306">
        <f t="shared" ca="1" si="16"/>
        <v>1.3128123840839154</v>
      </c>
      <c r="N25" s="304">
        <f t="shared" ca="1" si="17"/>
        <v>75.21860890051596</v>
      </c>
      <c r="P25" s="310">
        <f t="shared" ca="1" si="18"/>
        <v>5</v>
      </c>
      <c r="Q25" s="304">
        <f t="shared" ca="1" si="19"/>
        <v>101.68156363636359</v>
      </c>
      <c r="R25" s="306">
        <f t="shared" ca="1" si="20"/>
        <v>5.8366185666649757E-2</v>
      </c>
      <c r="S25" s="307">
        <f t="shared" ca="1" si="21"/>
        <v>3.2165011437634212</v>
      </c>
      <c r="T25" s="304">
        <f t="shared" ca="1" si="1"/>
        <v>31.553876220319165</v>
      </c>
      <c r="U25" s="311">
        <f t="shared" ca="1" si="2"/>
        <v>0</v>
      </c>
      <c r="V25" s="306">
        <f t="shared" ca="1" si="3"/>
        <v>1.1541796713316645</v>
      </c>
      <c r="W25" s="304">
        <f t="shared" ca="1" si="4"/>
        <v>55.8653281864419</v>
      </c>
      <c r="Y25" s="314" t="str">
        <f t="shared" ca="1" si="22"/>
        <v/>
      </c>
      <c r="Z25" s="315" t="str">
        <f t="shared" ca="1" si="23"/>
        <v/>
      </c>
      <c r="AA25" s="316" t="str">
        <f t="shared" ca="1" si="24"/>
        <v/>
      </c>
      <c r="AC25" s="310" t="e">
        <f t="shared" ca="1" si="25"/>
        <v>#N/A</v>
      </c>
      <c r="AD25" s="323" t="e">
        <f t="shared" ca="1" si="26"/>
        <v>#N/A</v>
      </c>
      <c r="AE25" s="324">
        <f t="shared" ca="1" si="5"/>
        <v>595.33400963111148</v>
      </c>
      <c r="AG25" s="306">
        <f t="shared" ca="1" si="27"/>
        <v>4.7665273264043488</v>
      </c>
      <c r="AH25" s="304">
        <f t="shared" ca="1" si="28"/>
        <v>14.252284511068906</v>
      </c>
    </row>
    <row r="26" spans="1:34" x14ac:dyDescent="0.2">
      <c r="A26" s="347">
        <f t="shared" ca="1" si="6"/>
        <v>0.01</v>
      </c>
      <c r="B26" s="304">
        <f t="shared" ca="1" si="7"/>
        <v>4.819999999999995</v>
      </c>
      <c r="D26" s="306">
        <f t="shared" ca="1" si="8"/>
        <v>3.6421153374234159</v>
      </c>
      <c r="E26" s="307">
        <f t="shared" ca="1" si="9"/>
        <v>3.9930037725092831</v>
      </c>
      <c r="F26" s="304">
        <f t="shared" ca="1" si="10"/>
        <v>5.4045428352792477</v>
      </c>
      <c r="G26" s="306">
        <f t="shared" ca="1" si="11"/>
        <v>39.330522916236617</v>
      </c>
      <c r="H26" s="307">
        <f t="shared" ca="1" si="12"/>
        <v>148.95795833219782</v>
      </c>
      <c r="I26" s="304">
        <f t="shared" ca="1" si="13"/>
        <v>154.06285530056033</v>
      </c>
      <c r="J26" s="306">
        <f t="shared" ca="1" si="14"/>
        <v>139.66690217778142</v>
      </c>
      <c r="K26" s="307">
        <f t="shared" ca="1" si="15"/>
        <v>596.82338956424485</v>
      </c>
      <c r="L26" s="304">
        <f t="shared" ca="1" si="0"/>
        <v>612.94779703894233</v>
      </c>
      <c r="M26" s="306">
        <f t="shared" ca="1" si="16"/>
        <v>1.3126499281623476</v>
      </c>
      <c r="N26" s="304">
        <f t="shared" ca="1" si="17"/>
        <v>75.209300861853222</v>
      </c>
      <c r="P26" s="310">
        <f t="shared" ca="1" si="18"/>
        <v>5</v>
      </c>
      <c r="Q26" s="304">
        <f t="shared" ca="1" si="19"/>
        <v>101.77392727272724</v>
      </c>
      <c r="R26" s="306">
        <f t="shared" ca="1" si="20"/>
        <v>5.8419203273343198E-2</v>
      </c>
      <c r="S26" s="307">
        <f t="shared" ca="1" si="21"/>
        <v>3.2159169517306876</v>
      </c>
      <c r="T26" s="304">
        <f t="shared" ca="1" si="1"/>
        <v>31.548145296478047</v>
      </c>
      <c r="U26" s="311">
        <f t="shared" ca="1" si="2"/>
        <v>0</v>
      </c>
      <c r="V26" s="306">
        <f t="shared" ca="1" si="3"/>
        <v>1.15400763011964</v>
      </c>
      <c r="W26" s="304">
        <f t="shared" ca="1" si="4"/>
        <v>55.891752429782002</v>
      </c>
      <c r="Y26" s="314" t="str">
        <f t="shared" ca="1" si="22"/>
        <v/>
      </c>
      <c r="Z26" s="315" t="str">
        <f t="shared" ca="1" si="23"/>
        <v/>
      </c>
      <c r="AA26" s="316" t="str">
        <f t="shared" ca="1" si="24"/>
        <v/>
      </c>
      <c r="AC26" s="310" t="e">
        <f t="shared" ca="1" si="25"/>
        <v>#N/A</v>
      </c>
      <c r="AD26" s="323" t="e">
        <f t="shared" ca="1" si="26"/>
        <v>#N/A</v>
      </c>
      <c r="AE26" s="324">
        <f t="shared" ca="1" si="5"/>
        <v>596.82338956424485</v>
      </c>
      <c r="AG26" s="306">
        <f t="shared" ca="1" si="27"/>
        <v>4.7900797139615108</v>
      </c>
      <c r="AH26" s="304">
        <f t="shared" ca="1" si="28"/>
        <v>14.275430546046602</v>
      </c>
    </row>
    <row r="27" spans="1:34" x14ac:dyDescent="0.2">
      <c r="A27" s="347">
        <f t="shared" ca="1" si="6"/>
        <v>0.01</v>
      </c>
      <c r="B27" s="304">
        <f t="shared" ca="1" si="7"/>
        <v>4.8299999999999947</v>
      </c>
      <c r="D27" s="306">
        <f t="shared" ca="1" si="8"/>
        <v>3.6502558234730937</v>
      </c>
      <c r="E27" s="307">
        <f t="shared" ca="1" si="9"/>
        <v>4.0147502076892181</v>
      </c>
      <c r="F27" s="304">
        <f t="shared" ca="1" si="10"/>
        <v>5.4261023586861921</v>
      </c>
      <c r="G27" s="306">
        <f t="shared" ca="1" si="11"/>
        <v>39.367025474471347</v>
      </c>
      <c r="H27" s="307">
        <f t="shared" ca="1" si="12"/>
        <v>148.99810583427472</v>
      </c>
      <c r="I27" s="304">
        <f t="shared" ca="1" si="13"/>
        <v>154.1109932383456</v>
      </c>
      <c r="J27" s="306">
        <f t="shared" ca="1" si="14"/>
        <v>140.06038991973497</v>
      </c>
      <c r="K27" s="307">
        <f t="shared" ca="1" si="15"/>
        <v>598.31316988507717</v>
      </c>
      <c r="L27" s="304">
        <f t="shared" ca="1" si="0"/>
        <v>614.48804877100531</v>
      </c>
      <c r="M27" s="306">
        <f t="shared" ca="1" si="16"/>
        <v>1.3124874229977588</v>
      </c>
      <c r="N27" s="304">
        <f t="shared" ca="1" si="17"/>
        <v>75.199990001773202</v>
      </c>
      <c r="P27" s="310">
        <f t="shared" ca="1" si="18"/>
        <v>5</v>
      </c>
      <c r="Q27" s="304">
        <f t="shared" ca="1" si="19"/>
        <v>101.86629090909086</v>
      </c>
      <c r="R27" s="306">
        <f t="shared" ca="1" si="20"/>
        <v>5.8472220880036639E-2</v>
      </c>
      <c r="S27" s="307">
        <f t="shared" ca="1" si="21"/>
        <v>3.2153322295218874</v>
      </c>
      <c r="T27" s="304">
        <f t="shared" ca="1" si="1"/>
        <v>31.542409171609716</v>
      </c>
      <c r="U27" s="311">
        <f t="shared" ca="1" si="2"/>
        <v>0</v>
      </c>
      <c r="V27" s="306">
        <f t="shared" ca="1" si="3"/>
        <v>1.1538355675472713</v>
      </c>
      <c r="W27" s="304">
        <f t="shared" ca="1" si="4"/>
        <v>55.918346696652272</v>
      </c>
      <c r="Y27" s="314" t="str">
        <f t="shared" ca="1" si="22"/>
        <v/>
      </c>
      <c r="Z27" s="315" t="str">
        <f t="shared" ca="1" si="23"/>
        <v/>
      </c>
      <c r="AA27" s="316" t="str">
        <f t="shared" ca="1" si="24"/>
        <v/>
      </c>
      <c r="AC27" s="310" t="e">
        <f t="shared" ca="1" si="25"/>
        <v>#N/A</v>
      </c>
      <c r="AD27" s="323" t="e">
        <f t="shared" ca="1" si="26"/>
        <v>#N/A</v>
      </c>
      <c r="AE27" s="324">
        <f t="shared" ca="1" si="5"/>
        <v>598.31316988507717</v>
      </c>
      <c r="AG27" s="306">
        <f t="shared" ca="1" si="27"/>
        <v>4.8135902909212831</v>
      </c>
      <c r="AH27" s="304">
        <f t="shared" ca="1" si="28"/>
        <v>14.298534396286996</v>
      </c>
    </row>
    <row r="28" spans="1:34" x14ac:dyDescent="0.2">
      <c r="A28" s="347">
        <f t="shared" ca="1" si="6"/>
        <v>0.01</v>
      </c>
      <c r="B28" s="304">
        <f t="shared" ca="1" si="7"/>
        <v>4.8399999999999945</v>
      </c>
      <c r="D28" s="306">
        <f t="shared" ca="1" si="8"/>
        <v>3.6583933930899435</v>
      </c>
      <c r="E28" s="307">
        <f t="shared" ca="1" si="9"/>
        <v>4.0364534568533319</v>
      </c>
      <c r="F28" s="304">
        <f t="shared" ca="1" si="10"/>
        <v>5.4476415748420308</v>
      </c>
      <c r="G28" s="306">
        <f t="shared" ca="1" si="11"/>
        <v>39.403609408402247</v>
      </c>
      <c r="H28" s="307">
        <f t="shared" ca="1" si="12"/>
        <v>149.03847036884326</v>
      </c>
      <c r="I28" s="304">
        <f t="shared" ca="1" si="13"/>
        <v>154.159365866283</v>
      </c>
      <c r="J28" s="306">
        <f t="shared" ca="1" si="14"/>
        <v>140.45424309414935</v>
      </c>
      <c r="K28" s="307">
        <f t="shared" ca="1" si="15"/>
        <v>599.80335276609276</v>
      </c>
      <c r="L28" s="304">
        <f t="shared" ca="1" si="0"/>
        <v>616.02877886718602</v>
      </c>
      <c r="M28" s="306">
        <f t="shared" ca="1" si="16"/>
        <v>1.3123248688423641</v>
      </c>
      <c r="N28" s="304">
        <f t="shared" ca="1" si="17"/>
        <v>75.190676334726774</v>
      </c>
      <c r="P28" s="310">
        <f t="shared" ca="1" si="18"/>
        <v>5</v>
      </c>
      <c r="Q28" s="304">
        <f t="shared" ca="1" si="19"/>
        <v>101.95865454545449</v>
      </c>
      <c r="R28" s="306">
        <f t="shared" ca="1" si="20"/>
        <v>5.8525238486730073E-2</v>
      </c>
      <c r="S28" s="307">
        <f t="shared" ca="1" si="21"/>
        <v>3.2147469771370201</v>
      </c>
      <c r="T28" s="304">
        <f t="shared" ca="1" si="1"/>
        <v>31.536667845714167</v>
      </c>
      <c r="U28" s="311">
        <f t="shared" ca="1" si="2"/>
        <v>0</v>
      </c>
      <c r="V28" s="306">
        <f t="shared" ca="1" si="3"/>
        <v>1.1536634833783692</v>
      </c>
      <c r="W28" s="304">
        <f t="shared" ca="1" si="4"/>
        <v>55.945110749338589</v>
      </c>
      <c r="Y28" s="314" t="str">
        <f t="shared" ca="1" si="22"/>
        <v/>
      </c>
      <c r="Z28" s="315" t="str">
        <f t="shared" ca="1" si="23"/>
        <v/>
      </c>
      <c r="AA28" s="316" t="str">
        <f t="shared" ca="1" si="24"/>
        <v/>
      </c>
      <c r="AC28" s="310" t="e">
        <f t="shared" ca="1" si="25"/>
        <v>#N/A</v>
      </c>
      <c r="AD28" s="323" t="e">
        <f t="shared" ca="1" si="26"/>
        <v>#N/A</v>
      </c>
      <c r="AE28" s="324">
        <f t="shared" ca="1" si="5"/>
        <v>599.80335276609276</v>
      </c>
      <c r="AG28" s="306">
        <f t="shared" ca="1" si="27"/>
        <v>4.8370591195131318</v>
      </c>
      <c r="AH28" s="304">
        <f t="shared" ca="1" si="28"/>
        <v>14.321596124434237</v>
      </c>
    </row>
    <row r="29" spans="1:34" x14ac:dyDescent="0.2">
      <c r="A29" s="347">
        <f t="shared" ca="1" si="6"/>
        <v>0.01</v>
      </c>
      <c r="B29" s="304">
        <f t="shared" ca="1" si="7"/>
        <v>4.8499999999999943</v>
      </c>
      <c r="D29" s="306">
        <f t="shared" ca="1" si="8"/>
        <v>3.6665280415418287</v>
      </c>
      <c r="E29" s="307">
        <f t="shared" ca="1" si="9"/>
        <v>4.0581135835069322</v>
      </c>
      <c r="F29" s="304">
        <f t="shared" ca="1" si="10"/>
        <v>5.4691602404808028</v>
      </c>
      <c r="G29" s="306">
        <f t="shared" ca="1" si="11"/>
        <v>39.440274688817667</v>
      </c>
      <c r="H29" s="307">
        <f t="shared" ca="1" si="12"/>
        <v>149.07905150467835</v>
      </c>
      <c r="I29" s="304">
        <f t="shared" ca="1" si="13"/>
        <v>154.20797276750619</v>
      </c>
      <c r="J29" s="306">
        <f t="shared" ca="1" si="14"/>
        <v>140.84846251463546</v>
      </c>
      <c r="K29" s="307">
        <f t="shared" ca="1" si="15"/>
        <v>601.29394037546035</v>
      </c>
      <c r="L29" s="304">
        <f t="shared" ca="1" si="0"/>
        <v>617.56998965703019</v>
      </c>
      <c r="M29" s="306">
        <f t="shared" ca="1" si="16"/>
        <v>1.3121622659480872</v>
      </c>
      <c r="N29" s="304">
        <f t="shared" ca="1" si="17"/>
        <v>75.18135987514809</v>
      </c>
      <c r="P29" s="310">
        <f t="shared" ca="1" si="18"/>
        <v>5</v>
      </c>
      <c r="Q29" s="304">
        <f t="shared" ca="1" si="19"/>
        <v>102.05101818181814</v>
      </c>
      <c r="R29" s="306">
        <f t="shared" ca="1" si="20"/>
        <v>5.8578256093423521E-2</v>
      </c>
      <c r="S29" s="307">
        <f t="shared" ca="1" si="21"/>
        <v>3.2141611945760857</v>
      </c>
      <c r="T29" s="304">
        <f t="shared" ca="1" si="1"/>
        <v>31.530921318791403</v>
      </c>
      <c r="U29" s="311">
        <f t="shared" ca="1" si="2"/>
        <v>0</v>
      </c>
      <c r="V29" s="306">
        <f t="shared" ca="1" si="3"/>
        <v>1.1534913773773847</v>
      </c>
      <c r="W29" s="304">
        <f t="shared" ca="1" si="4"/>
        <v>55.972044351042463</v>
      </c>
      <c r="Y29" s="314" t="str">
        <f t="shared" ca="1" si="22"/>
        <v/>
      </c>
      <c r="Z29" s="315" t="str">
        <f t="shared" ca="1" si="23"/>
        <v/>
      </c>
      <c r="AA29" s="316" t="str">
        <f t="shared" ca="1" si="24"/>
        <v/>
      </c>
      <c r="AC29" s="310" t="e">
        <f t="shared" ca="1" si="25"/>
        <v>#N/A</v>
      </c>
      <c r="AD29" s="323" t="e">
        <f t="shared" ca="1" si="26"/>
        <v>#N/A</v>
      </c>
      <c r="AE29" s="324">
        <f t="shared" ca="1" si="5"/>
        <v>601.29394037546035</v>
      </c>
      <c r="AG29" s="306">
        <f t="shared" ca="1" si="27"/>
        <v>4.8604862616825777</v>
      </c>
      <c r="AH29" s="304">
        <f t="shared" ca="1" si="28"/>
        <v>14.344615792849318</v>
      </c>
    </row>
    <row r="30" spans="1:34" x14ac:dyDescent="0.2">
      <c r="A30" s="347">
        <f t="shared" ca="1" si="6"/>
        <v>0.01</v>
      </c>
      <c r="B30" s="304">
        <f t="shared" ca="1" si="7"/>
        <v>4.8599999999999941</v>
      </c>
      <c r="D30" s="306">
        <f t="shared" ca="1" si="8"/>
        <v>3.67465976403476</v>
      </c>
      <c r="E30" s="307">
        <f t="shared" ca="1" si="9"/>
        <v>4.0797306508878552</v>
      </c>
      <c r="F30" s="304">
        <f t="shared" ca="1" si="10"/>
        <v>5.490658117676773</v>
      </c>
      <c r="G30" s="306">
        <f t="shared" ca="1" si="11"/>
        <v>39.477021286458012</v>
      </c>
      <c r="H30" s="307">
        <f t="shared" ca="1" si="12"/>
        <v>149.11984881118724</v>
      </c>
      <c r="I30" s="304">
        <f t="shared" ca="1" si="13"/>
        <v>154.25681352576552</v>
      </c>
      <c r="J30" s="306">
        <f t="shared" ca="1" si="14"/>
        <v>141.24304899451184</v>
      </c>
      <c r="K30" s="307">
        <f t="shared" ca="1" si="15"/>
        <v>602.78493487703963</v>
      </c>
      <c r="L30" s="304">
        <f t="shared" ca="1" si="0"/>
        <v>619.11168346590182</v>
      </c>
      <c r="M30" s="306">
        <f t="shared" ca="1" si="16"/>
        <v>1.311999614566558</v>
      </c>
      <c r="N30" s="304">
        <f t="shared" ca="1" si="17"/>
        <v>75.172040637454501</v>
      </c>
      <c r="P30" s="310">
        <f t="shared" ca="1" si="18"/>
        <v>5</v>
      </c>
      <c r="Q30" s="304">
        <f t="shared" ca="1" si="19"/>
        <v>102.14338181818177</v>
      </c>
      <c r="R30" s="306">
        <f t="shared" ca="1" si="20"/>
        <v>5.8631273700116962E-2</v>
      </c>
      <c r="S30" s="307">
        <f t="shared" ca="1" si="21"/>
        <v>3.2135748818390844</v>
      </c>
      <c r="T30" s="304">
        <f t="shared" ca="1" si="1"/>
        <v>31.525169590841418</v>
      </c>
      <c r="U30" s="311">
        <f t="shared" ca="1" si="2"/>
        <v>0</v>
      </c>
      <c r="V30" s="306">
        <f t="shared" ca="1" si="3"/>
        <v>1.1533192493094109</v>
      </c>
      <c r="W30" s="304">
        <f t="shared" ca="1" si="4"/>
        <v>55.999147265874356</v>
      </c>
      <c r="Y30" s="314" t="str">
        <f t="shared" ca="1" si="22"/>
        <v/>
      </c>
      <c r="Z30" s="315" t="str">
        <f t="shared" ca="1" si="23"/>
        <v/>
      </c>
      <c r="AA30" s="316" t="str">
        <f t="shared" ca="1" si="24"/>
        <v/>
      </c>
      <c r="AC30" s="310" t="e">
        <f t="shared" ca="1" si="25"/>
        <v>#N/A</v>
      </c>
      <c r="AD30" s="323" t="e">
        <f t="shared" ca="1" si="26"/>
        <v>#N/A</v>
      </c>
      <c r="AE30" s="324">
        <f t="shared" ca="1" si="5"/>
        <v>602.78493487703963</v>
      </c>
      <c r="AG30" s="306">
        <f t="shared" ca="1" si="27"/>
        <v>4.8838717790932407</v>
      </c>
      <c r="AH30" s="304">
        <f t="shared" ca="1" si="28"/>
        <v>14.367593463612115</v>
      </c>
    </row>
    <row r="31" spans="1:34" x14ac:dyDescent="0.2">
      <c r="A31" s="347">
        <f t="shared" ca="1" si="6"/>
        <v>0.01</v>
      </c>
      <c r="B31" s="304">
        <f t="shared" ca="1" si="7"/>
        <v>4.8699999999999939</v>
      </c>
      <c r="D31" s="306">
        <f t="shared" ca="1" si="8"/>
        <v>3.6827885557133713</v>
      </c>
      <c r="E31" s="307">
        <f t="shared" ca="1" si="9"/>
        <v>4.1013047219683578</v>
      </c>
      <c r="F31" s="304">
        <f t="shared" ca="1" si="10"/>
        <v>5.5121349737223717</v>
      </c>
      <c r="G31" s="306">
        <f t="shared" ca="1" si="11"/>
        <v>39.513849172015142</v>
      </c>
      <c r="H31" s="307">
        <f t="shared" ca="1" si="12"/>
        <v>149.16086185840692</v>
      </c>
      <c r="I31" s="304">
        <f t="shared" ca="1" si="13"/>
        <v>154.30588772542515</v>
      </c>
      <c r="J31" s="306">
        <f t="shared" ca="1" si="14"/>
        <v>141.6380033468042</v>
      </c>
      <c r="K31" s="307">
        <f t="shared" ca="1" si="15"/>
        <v>604.27633843038757</v>
      </c>
      <c r="L31" s="304">
        <f t="shared" ca="1" si="0"/>
        <v>620.65386261498895</v>
      </c>
      <c r="M31" s="306">
        <f t="shared" ca="1" si="16"/>
        <v>1.3118369149491107</v>
      </c>
      <c r="N31" s="304">
        <f t="shared" ca="1" si="17"/>
        <v>75.162718636046378</v>
      </c>
      <c r="P31" s="310">
        <f t="shared" ca="1" si="18"/>
        <v>5</v>
      </c>
      <c r="Q31" s="304">
        <f t="shared" ca="1" si="19"/>
        <v>102.23574545454541</v>
      </c>
      <c r="R31" s="306">
        <f t="shared" ca="1" si="20"/>
        <v>5.8684291306810403E-2</v>
      </c>
      <c r="S31" s="307">
        <f t="shared" ca="1" si="21"/>
        <v>3.2129880389260164</v>
      </c>
      <c r="T31" s="304">
        <f t="shared" ca="1" si="1"/>
        <v>31.519412661864223</v>
      </c>
      <c r="U31" s="311">
        <f t="shared" ca="1" si="2"/>
        <v>0</v>
      </c>
      <c r="V31" s="306">
        <f t="shared" ca="1" si="3"/>
        <v>1.1531470989401791</v>
      </c>
      <c r="W31" s="304">
        <f t="shared" ca="1" si="4"/>
        <v>56.026419258846609</v>
      </c>
      <c r="Y31" s="314" t="str">
        <f t="shared" ca="1" si="22"/>
        <v/>
      </c>
      <c r="Z31" s="315" t="str">
        <f t="shared" ca="1" si="23"/>
        <v/>
      </c>
      <c r="AA31" s="316" t="str">
        <f t="shared" ca="1" si="24"/>
        <v/>
      </c>
      <c r="AC31" s="310" t="e">
        <f t="shared" ca="1" si="25"/>
        <v>#N/A</v>
      </c>
      <c r="AD31" s="323" t="e">
        <f t="shared" ca="1" si="26"/>
        <v>#N/A</v>
      </c>
      <c r="AE31" s="324">
        <f t="shared" ca="1" si="5"/>
        <v>604.27633843038757</v>
      </c>
      <c r="AG31" s="306">
        <f t="shared" ca="1" si="27"/>
        <v>4.9072157331287904</v>
      </c>
      <c r="AH31" s="304">
        <f t="shared" ca="1" si="28"/>
        <v>14.39052919852333</v>
      </c>
    </row>
    <row r="32" spans="1:34" x14ac:dyDescent="0.2">
      <c r="A32" s="347">
        <f t="shared" ca="1" si="6"/>
        <v>0.01</v>
      </c>
      <c r="B32" s="304">
        <f t="shared" ca="1" si="7"/>
        <v>4.8799999999999937</v>
      </c>
      <c r="D32" s="306">
        <f t="shared" ca="1" si="8"/>
        <v>3.6909144116614137</v>
      </c>
      <c r="E32" s="307">
        <f t="shared" ca="1" si="9"/>
        <v>4.1228358594570942</v>
      </c>
      <c r="F32" s="304">
        <f t="shared" ca="1" si="10"/>
        <v>5.533590581009336</v>
      </c>
      <c r="G32" s="306">
        <f t="shared" ca="1" si="11"/>
        <v>39.550758316131756</v>
      </c>
      <c r="H32" s="307">
        <f t="shared" ca="1" si="12"/>
        <v>149.20209021700148</v>
      </c>
      <c r="I32" s="304">
        <f t="shared" ca="1" si="13"/>
        <v>154.35519495146031</v>
      </c>
      <c r="J32" s="306">
        <f t="shared" ca="1" si="14"/>
        <v>142.03332638424493</v>
      </c>
      <c r="K32" s="307">
        <f t="shared" ca="1" si="15"/>
        <v>605.76815319076456</v>
      </c>
      <c r="L32" s="304">
        <f t="shared" ca="1" si="0"/>
        <v>622.19652942130995</v>
      </c>
      <c r="M32" s="306">
        <f t="shared" ca="1" si="16"/>
        <v>1.3116741673467822</v>
      </c>
      <c r="N32" s="304">
        <f t="shared" ca="1" si="17"/>
        <v>75.153393885307082</v>
      </c>
      <c r="P32" s="310">
        <f t="shared" ca="1" si="18"/>
        <v>5</v>
      </c>
      <c r="Q32" s="304">
        <f t="shared" ca="1" si="19"/>
        <v>102.32810909090904</v>
      </c>
      <c r="R32" s="306">
        <f t="shared" ca="1" si="20"/>
        <v>5.8737308913503844E-2</v>
      </c>
      <c r="S32" s="307">
        <f t="shared" ca="1" si="21"/>
        <v>3.2124006658368813</v>
      </c>
      <c r="T32" s="304">
        <f t="shared" ca="1" si="1"/>
        <v>31.513650531859806</v>
      </c>
      <c r="U32" s="311">
        <f t="shared" ca="1" si="2"/>
        <v>0</v>
      </c>
      <c r="V32" s="306">
        <f t="shared" ca="1" si="3"/>
        <v>1.1529749260360596</v>
      </c>
      <c r="W32" s="304">
        <f t="shared" ca="1" si="4"/>
        <v>56.053860095866831</v>
      </c>
      <c r="Y32" s="314" t="str">
        <f t="shared" ca="1" si="22"/>
        <v/>
      </c>
      <c r="Z32" s="315" t="str">
        <f t="shared" ca="1" si="23"/>
        <v/>
      </c>
      <c r="AA32" s="316" t="str">
        <f t="shared" ca="1" si="24"/>
        <v/>
      </c>
      <c r="AC32" s="310" t="e">
        <f t="shared" ca="1" si="25"/>
        <v>#N/A</v>
      </c>
      <c r="AD32" s="323" t="e">
        <f t="shared" ca="1" si="26"/>
        <v>#N/A</v>
      </c>
      <c r="AE32" s="324">
        <f t="shared" ca="1" si="5"/>
        <v>605.76815319076456</v>
      </c>
      <c r="AG32" s="306">
        <f t="shared" ca="1" si="27"/>
        <v>4.9305181848949804</v>
      </c>
      <c r="AH32" s="304">
        <f t="shared" ca="1" si="28"/>
        <v>14.413423059106515</v>
      </c>
    </row>
    <row r="33" spans="1:34" x14ac:dyDescent="0.2">
      <c r="A33" s="347">
        <f t="shared" ca="1" si="6"/>
        <v>0.01</v>
      </c>
      <c r="B33" s="304">
        <f t="shared" ca="1" si="7"/>
        <v>4.8899999999999935</v>
      </c>
      <c r="D33" s="306">
        <f t="shared" ca="1" si="8"/>
        <v>3.6933746178477986</v>
      </c>
      <c r="E33" s="307">
        <f t="shared" ca="1" si="9"/>
        <v>4.1229620062568468</v>
      </c>
      <c r="F33" s="304">
        <f t="shared" ca="1" si="10"/>
        <v>5.5353258054788297</v>
      </c>
      <c r="G33" s="306">
        <f t="shared" ca="1" si="11"/>
        <v>39.587692062310232</v>
      </c>
      <c r="H33" s="307">
        <f t="shared" ca="1" si="12"/>
        <v>149.24331983706406</v>
      </c>
      <c r="I33" s="304">
        <f t="shared" ca="1" si="13"/>
        <v>154.40451379026618</v>
      </c>
      <c r="J33" s="306">
        <f t="shared" ca="1" si="14"/>
        <v>142.42901863613713</v>
      </c>
      <c r="K33" s="307">
        <f t="shared" ca="1" si="15"/>
        <v>607.26038024103491</v>
      </c>
      <c r="L33" s="304">
        <f t="shared" ca="1" si="0"/>
        <v>623.73968509318001</v>
      </c>
      <c r="M33" s="306">
        <f t="shared" ca="1" si="16"/>
        <v>1.3115113717773006</v>
      </c>
      <c r="N33" s="304">
        <f t="shared" ca="1" si="17"/>
        <v>75.144066386252348</v>
      </c>
      <c r="P33" s="310">
        <f t="shared" ca="1" si="18"/>
        <v>6</v>
      </c>
      <c r="Q33" s="304">
        <f t="shared" ca="1" si="19"/>
        <v>102.34949779735699</v>
      </c>
      <c r="R33" s="306">
        <f t="shared" ca="1" si="20"/>
        <v>5.8749586234652984E-2</v>
      </c>
      <c r="S33" s="307">
        <f t="shared" ca="1" si="21"/>
        <v>3.2118131699745347</v>
      </c>
      <c r="T33" s="304">
        <f t="shared" ca="1" si="1"/>
        <v>31.507887197450188</v>
      </c>
      <c r="U33" s="311">
        <f t="shared" ca="1" si="2"/>
        <v>0</v>
      </c>
      <c r="V33" s="306">
        <f t="shared" ca="1" si="3"/>
        <v>1.1528027304873056</v>
      </c>
      <c r="W33" s="304">
        <f t="shared" ca="1" si="4"/>
        <v>56.081309011250994</v>
      </c>
      <c r="Y33" s="314" t="str">
        <f t="shared" ca="1" si="22"/>
        <v/>
      </c>
      <c r="Z33" s="315" t="str">
        <f t="shared" ca="1" si="23"/>
        <v/>
      </c>
      <c r="AA33" s="316" t="str">
        <f t="shared" ca="1" si="24"/>
        <v/>
      </c>
      <c r="AC33" s="310" t="e">
        <f t="shared" ca="1" si="25"/>
        <v>#N/A</v>
      </c>
      <c r="AD33" s="323" t="e">
        <f t="shared" ca="1" si="26"/>
        <v>#N/A</v>
      </c>
      <c r="AE33" s="324">
        <f t="shared" ca="1" si="5"/>
        <v>607.26038024103491</v>
      </c>
      <c r="AG33" s="306">
        <f t="shared" ca="1" si="27"/>
        <v>4.9316792760983486</v>
      </c>
      <c r="AH33" s="304">
        <f t="shared" ca="1" si="28"/>
        <v>14.414175187486768</v>
      </c>
    </row>
    <row r="34" spans="1:34" x14ac:dyDescent="0.2">
      <c r="A34" s="347">
        <f t="shared" ca="1" si="6"/>
        <v>0.01</v>
      </c>
      <c r="B34" s="304">
        <f t="shared" ca="1" si="7"/>
        <v>4.8999999999999932</v>
      </c>
      <c r="D34" s="306">
        <f t="shared" ca="1" si="8"/>
        <v>3.6731663183845469</v>
      </c>
      <c r="E34" s="307">
        <f t="shared" ca="1" si="9"/>
        <v>4.0376255399417325</v>
      </c>
      <c r="F34" s="304">
        <f t="shared" ca="1" si="10"/>
        <v>5.4584403269894279</v>
      </c>
      <c r="G34" s="306">
        <f t="shared" ca="1" si="11"/>
        <v>39.624423725494076</v>
      </c>
      <c r="H34" s="307">
        <f t="shared" ca="1" si="12"/>
        <v>149.28369609246349</v>
      </c>
      <c r="I34" s="304">
        <f t="shared" ca="1" si="13"/>
        <v>154.4529600707105</v>
      </c>
      <c r="J34" s="306">
        <f t="shared" ca="1" si="14"/>
        <v>142.82507921507616</v>
      </c>
      <c r="K34" s="307">
        <f t="shared" ca="1" si="15"/>
        <v>608.75301532068249</v>
      </c>
      <c r="L34" s="304">
        <f t="shared" ca="1" si="0"/>
        <v>625.28332531326612</v>
      </c>
      <c r="M34" s="306">
        <f t="shared" ca="1" si="16"/>
        <v>1.3113485273262027</v>
      </c>
      <c r="N34" s="304">
        <f t="shared" ca="1" si="17"/>
        <v>75.134736086487322</v>
      </c>
      <c r="P34" s="310">
        <f t="shared" ca="1" si="18"/>
        <v>6</v>
      </c>
      <c r="Q34" s="304">
        <f t="shared" ca="1" si="19"/>
        <v>102.08698678414113</v>
      </c>
      <c r="R34" s="306">
        <f t="shared" ca="1" si="20"/>
        <v>5.8598902413624317E-2</v>
      </c>
      <c r="S34" s="307">
        <f t="shared" ca="1" si="21"/>
        <v>3.2112271809503983</v>
      </c>
      <c r="T34" s="304">
        <f t="shared" ca="1" si="1"/>
        <v>31.502138645123409</v>
      </c>
      <c r="U34" s="311">
        <f t="shared" ca="1" si="2"/>
        <v>0</v>
      </c>
      <c r="V34" s="306">
        <f t="shared" ca="1" si="3"/>
        <v>1.1526305128007055</v>
      </c>
      <c r="W34" s="304">
        <f t="shared" ca="1" si="4"/>
        <v>56.10812363923781</v>
      </c>
      <c r="Y34" s="314" t="str">
        <f t="shared" ca="1" si="22"/>
        <v/>
      </c>
      <c r="Z34" s="315" t="str">
        <f t="shared" ca="1" si="23"/>
        <v/>
      </c>
      <c r="AA34" s="316" t="str">
        <f t="shared" ca="1" si="24"/>
        <v/>
      </c>
      <c r="AC34" s="310" t="e">
        <f t="shared" ca="1" si="25"/>
        <v>#N/A</v>
      </c>
      <c r="AD34" s="323" t="e">
        <f t="shared" ca="1" si="26"/>
        <v>#N/A</v>
      </c>
      <c r="AE34" s="324">
        <f t="shared" ca="1" si="5"/>
        <v>608.75301532068249</v>
      </c>
      <c r="AG34" s="306">
        <f t="shared" ca="1" si="27"/>
        <v>4.8444232528183662</v>
      </c>
      <c r="AH34" s="304">
        <f t="shared" ca="1" si="28"/>
        <v>14.326509829576819</v>
      </c>
    </row>
    <row r="35" spans="1:34" x14ac:dyDescent="0.2">
      <c r="A35" s="347">
        <f t="shared" ca="1" si="6"/>
        <v>0.01</v>
      </c>
      <c r="B35" s="304">
        <f t="shared" ca="1" si="7"/>
        <v>4.909999999999993</v>
      </c>
      <c r="D35" s="306">
        <f t="shared" ca="1" si="8"/>
        <v>3.6529717641330017</v>
      </c>
      <c r="E35" s="307">
        <f t="shared" ca="1" si="9"/>
        <v>3.9524494036570772</v>
      </c>
      <c r="F35" s="304">
        <f t="shared" ca="1" si="10"/>
        <v>5.3820125416076614</v>
      </c>
      <c r="G35" s="306">
        <f t="shared" ca="1" si="11"/>
        <v>39.660953443135405</v>
      </c>
      <c r="H35" s="307">
        <f t="shared" ca="1" si="12"/>
        <v>149.32322058650007</v>
      </c>
      <c r="I35" s="304">
        <f t="shared" ca="1" si="13"/>
        <v>154.50053538529602</v>
      </c>
      <c r="J35" s="306">
        <f t="shared" ca="1" si="14"/>
        <v>143.2215061009193</v>
      </c>
      <c r="K35" s="307">
        <f t="shared" ca="1" si="15"/>
        <v>610.24604990407727</v>
      </c>
      <c r="L35" s="304">
        <f t="shared" ca="1" si="0"/>
        <v>626.82744135315681</v>
      </c>
      <c r="M35" s="306">
        <f t="shared" ca="1" si="16"/>
        <v>1.3111856330801805</v>
      </c>
      <c r="N35" s="304">
        <f t="shared" ca="1" si="17"/>
        <v>75.12540293368329</v>
      </c>
      <c r="P35" s="310">
        <f t="shared" ca="1" si="18"/>
        <v>6</v>
      </c>
      <c r="Q35" s="304">
        <f t="shared" ca="1" si="19"/>
        <v>101.82447577092528</v>
      </c>
      <c r="R35" s="306">
        <f t="shared" ca="1" si="20"/>
        <v>5.8448218592595649E-2</v>
      </c>
      <c r="S35" s="307">
        <f t="shared" ca="1" si="21"/>
        <v>3.2106426987644725</v>
      </c>
      <c r="T35" s="304">
        <f t="shared" ca="1" si="1"/>
        <v>31.496404874879477</v>
      </c>
      <c r="U35" s="311">
        <f t="shared" ca="1" si="2"/>
        <v>0</v>
      </c>
      <c r="V35" s="306">
        <f t="shared" ca="1" si="3"/>
        <v>1.1524582739747569</v>
      </c>
      <c r="W35" s="304">
        <f t="shared" ca="1" si="4"/>
        <v>56.134304866216446</v>
      </c>
      <c r="Y35" s="314" t="str">
        <f t="shared" ca="1" si="22"/>
        <v/>
      </c>
      <c r="Z35" s="315" t="str">
        <f t="shared" ca="1" si="23"/>
        <v/>
      </c>
      <c r="AA35" s="316" t="str">
        <f t="shared" ca="1" si="24"/>
        <v/>
      </c>
      <c r="AC35" s="310" t="e">
        <f t="shared" ca="1" si="25"/>
        <v>#N/A</v>
      </c>
      <c r="AD35" s="323" t="e">
        <f t="shared" ca="1" si="26"/>
        <v>#N/A</v>
      </c>
      <c r="AE35" s="324">
        <f t="shared" ca="1" si="5"/>
        <v>610.24604990407727</v>
      </c>
      <c r="AG35" s="306">
        <f t="shared" ca="1" si="27"/>
        <v>4.7573264785554148</v>
      </c>
      <c r="AH35" s="304">
        <f t="shared" ca="1" si="28"/>
        <v>14.23900334636431</v>
      </c>
    </row>
    <row r="36" spans="1:34" x14ac:dyDescent="0.2">
      <c r="A36" s="347">
        <f t="shared" ca="1" si="6"/>
        <v>0.01</v>
      </c>
      <c r="B36" s="304">
        <f t="shared" ca="1" si="7"/>
        <v>4.9199999999999928</v>
      </c>
      <c r="D36" s="306">
        <f t="shared" ca="1" si="8"/>
        <v>3.6327910148673115</v>
      </c>
      <c r="E36" s="307">
        <f t="shared" ca="1" si="9"/>
        <v>3.8674335199845586</v>
      </c>
      <c r="F36" s="304">
        <f t="shared" ca="1" si="10"/>
        <v>5.3060543334195911</v>
      </c>
      <c r="G36" s="306">
        <f t="shared" ca="1" si="11"/>
        <v>39.697281353284076</v>
      </c>
      <c r="H36" s="307">
        <f t="shared" ca="1" si="12"/>
        <v>149.36189492169993</v>
      </c>
      <c r="I36" s="304">
        <f t="shared" ca="1" si="13"/>
        <v>154.5472413258895</v>
      </c>
      <c r="J36" s="306">
        <f t="shared" ca="1" si="14"/>
        <v>143.61829727490141</v>
      </c>
      <c r="K36" s="307">
        <f t="shared" ca="1" si="15"/>
        <v>611.73947548161823</v>
      </c>
      <c r="L36" s="304">
        <f t="shared" ca="1" si="0"/>
        <v>628.37202450034908</v>
      </c>
      <c r="M36" s="306">
        <f t="shared" ca="1" si="16"/>
        <v>1.311022688127053</v>
      </c>
      <c r="N36" s="304">
        <f t="shared" ca="1" si="17"/>
        <v>75.116066875576124</v>
      </c>
      <c r="P36" s="310">
        <f t="shared" ca="1" si="18"/>
        <v>6</v>
      </c>
      <c r="Q36" s="304">
        <f t="shared" ca="1" si="19"/>
        <v>101.56196475770943</v>
      </c>
      <c r="R36" s="306">
        <f t="shared" ca="1" si="20"/>
        <v>5.8297534771566989E-2</v>
      </c>
      <c r="S36" s="307">
        <f t="shared" ca="1" si="21"/>
        <v>3.2100597234167569</v>
      </c>
      <c r="T36" s="304">
        <f t="shared" ca="1" si="1"/>
        <v>31.490685886718389</v>
      </c>
      <c r="U36" s="311">
        <f t="shared" ca="1" si="2"/>
        <v>0</v>
      </c>
      <c r="V36" s="306">
        <f t="shared" ca="1" si="3"/>
        <v>1.1522860150055363</v>
      </c>
      <c r="W36" s="304">
        <f t="shared" ca="1" si="4"/>
        <v>56.159853589989986</v>
      </c>
      <c r="Y36" s="314" t="str">
        <f t="shared" ca="1" si="22"/>
        <v/>
      </c>
      <c r="Z36" s="315" t="str">
        <f t="shared" ca="1" si="23"/>
        <v/>
      </c>
      <c r="AA36" s="316" t="str">
        <f t="shared" ca="1" si="24"/>
        <v/>
      </c>
      <c r="AC36" s="310" t="e">
        <f t="shared" ca="1" si="25"/>
        <v>#N/A</v>
      </c>
      <c r="AD36" s="323" t="e">
        <f t="shared" ca="1" si="26"/>
        <v>#N/A</v>
      </c>
      <c r="AE36" s="324">
        <f t="shared" ca="1" si="5"/>
        <v>611.73947548161823</v>
      </c>
      <c r="AG36" s="306">
        <f t="shared" ca="1" si="27"/>
        <v>4.6703888897089527</v>
      </c>
      <c r="AH36" s="304">
        <f t="shared" ca="1" si="28"/>
        <v>14.151655671733179</v>
      </c>
    </row>
    <row r="37" spans="1:34" x14ac:dyDescent="0.2">
      <c r="A37" s="347">
        <f t="shared" ca="1" si="6"/>
        <v>0.01</v>
      </c>
      <c r="B37" s="304">
        <f t="shared" ca="1" si="7"/>
        <v>4.9299999999999926</v>
      </c>
      <c r="D37" s="306">
        <f t="shared" ca="1" si="8"/>
        <v>3.6126241289959369</v>
      </c>
      <c r="E37" s="307">
        <f t="shared" ca="1" si="9"/>
        <v>3.7825778076500356</v>
      </c>
      <c r="F37" s="304">
        <f t="shared" ca="1" si="10"/>
        <v>5.2305781676914265</v>
      </c>
      <c r="G37" s="306">
        <f t="shared" ca="1" si="11"/>
        <v>39.733407594574032</v>
      </c>
      <c r="H37" s="307">
        <f t="shared" ca="1" si="12"/>
        <v>149.39972069977642</v>
      </c>
      <c r="I37" s="304">
        <f t="shared" ca="1" si="13"/>
        <v>154.59307948368115</v>
      </c>
      <c r="J37" s="306">
        <f t="shared" ca="1" si="14"/>
        <v>144.01545071964071</v>
      </c>
      <c r="K37" s="307">
        <f t="shared" ca="1" si="15"/>
        <v>613.23328355972558</v>
      </c>
      <c r="L37" s="304">
        <f t="shared" ca="1" si="0"/>
        <v>629.91706605824243</v>
      </c>
      <c r="M37" s="306">
        <f t="shared" ca="1" si="16"/>
        <v>1.3108596915557353</v>
      </c>
      <c r="N37" s="304">
        <f t="shared" ca="1" si="17"/>
        <v>75.106727859964508</v>
      </c>
      <c r="P37" s="310">
        <f t="shared" ca="1" si="18"/>
        <v>6</v>
      </c>
      <c r="Q37" s="304">
        <f t="shared" ca="1" si="19"/>
        <v>101.29945374449358</v>
      </c>
      <c r="R37" s="306">
        <f t="shared" ca="1" si="20"/>
        <v>5.8146850950538315E-2</v>
      </c>
      <c r="S37" s="307">
        <f t="shared" ca="1" si="21"/>
        <v>3.2094782549072516</v>
      </c>
      <c r="T37" s="304">
        <f t="shared" ca="1" si="1"/>
        <v>31.484981680640139</v>
      </c>
      <c r="U37" s="311">
        <f t="shared" ca="1" si="2"/>
        <v>0</v>
      </c>
      <c r="V37" s="306">
        <f t="shared" ca="1" si="3"/>
        <v>1.1521137368867018</v>
      </c>
      <c r="W37" s="304">
        <f t="shared" ca="1" si="4"/>
        <v>56.184770719665579</v>
      </c>
      <c r="Y37" s="314" t="str">
        <f t="shared" ca="1" si="22"/>
        <v/>
      </c>
      <c r="Z37" s="315" t="str">
        <f t="shared" ca="1" si="23"/>
        <v/>
      </c>
      <c r="AA37" s="316" t="str">
        <f t="shared" ca="1" si="24"/>
        <v/>
      </c>
      <c r="AC37" s="310" t="e">
        <f t="shared" ca="1" si="25"/>
        <v>#N/A</v>
      </c>
      <c r="AD37" s="323" t="e">
        <f t="shared" ca="1" si="26"/>
        <v>#N/A</v>
      </c>
      <c r="AE37" s="324">
        <f t="shared" ca="1" si="5"/>
        <v>613.23328355972558</v>
      </c>
      <c r="AG37" s="306">
        <f t="shared" ca="1" si="27"/>
        <v>4.5836104186294904</v>
      </c>
      <c r="AH37" s="304">
        <f t="shared" ca="1" si="28"/>
        <v>14.064466735515566</v>
      </c>
    </row>
    <row r="38" spans="1:34" x14ac:dyDescent="0.2">
      <c r="A38" s="347">
        <f t="shared" ca="1" si="6"/>
        <v>0.01</v>
      </c>
      <c r="B38" s="304">
        <f t="shared" ca="1" si="7"/>
        <v>4.9399999999999924</v>
      </c>
      <c r="D38" s="306">
        <f t="shared" ca="1" si="8"/>
        <v>3.5924711635687125</v>
      </c>
      <c r="E38" s="307">
        <f t="shared" ca="1" si="9"/>
        <v>3.6978821815539344</v>
      </c>
      <c r="F38" s="304">
        <f t="shared" ca="1" si="10"/>
        <v>5.1555971225190609</v>
      </c>
      <c r="G38" s="306">
        <f t="shared" ca="1" si="11"/>
        <v>39.769332306209719</v>
      </c>
      <c r="H38" s="307">
        <f t="shared" ca="1" si="12"/>
        <v>149.43669952159198</v>
      </c>
      <c r="I38" s="304">
        <f t="shared" ca="1" si="13"/>
        <v>154.63805144914463</v>
      </c>
      <c r="J38" s="306">
        <f t="shared" ca="1" si="14"/>
        <v>144.41296441914463</v>
      </c>
      <c r="K38" s="307">
        <f t="shared" ca="1" si="15"/>
        <v>614.72746566083242</v>
      </c>
      <c r="L38" s="304">
        <f t="shared" ca="1" si="0"/>
        <v>631.46255734613044</v>
      </c>
      <c r="M38" s="306">
        <f t="shared" ca="1" si="16"/>
        <v>1.3106966424562085</v>
      </c>
      <c r="N38" s="304">
        <f t="shared" ca="1" si="17"/>
        <v>75.09738583470822</v>
      </c>
      <c r="P38" s="310">
        <f t="shared" ca="1" si="18"/>
        <v>6</v>
      </c>
      <c r="Q38" s="304">
        <f t="shared" ca="1" si="19"/>
        <v>101.03694273127772</v>
      </c>
      <c r="R38" s="306">
        <f t="shared" ca="1" si="20"/>
        <v>5.7996167129509647E-2</v>
      </c>
      <c r="S38" s="307">
        <f t="shared" ca="1" si="21"/>
        <v>3.2088982932359564</v>
      </c>
      <c r="T38" s="304">
        <f t="shared" ca="1" si="1"/>
        <v>31.479292256644733</v>
      </c>
      <c r="U38" s="311">
        <f t="shared" ca="1" si="2"/>
        <v>0</v>
      </c>
      <c r="V38" s="306">
        <f t="shared" ca="1" si="3"/>
        <v>1.1519414406094961</v>
      </c>
      <c r="W38" s="304">
        <f t="shared" ca="1" si="4"/>
        <v>56.209057175545446</v>
      </c>
      <c r="Y38" s="314" t="str">
        <f t="shared" ca="1" si="22"/>
        <v/>
      </c>
      <c r="Z38" s="315" t="str">
        <f t="shared" ca="1" si="23"/>
        <v/>
      </c>
      <c r="AA38" s="316" t="str">
        <f t="shared" ca="1" si="24"/>
        <v/>
      </c>
      <c r="AC38" s="310" t="e">
        <f t="shared" ca="1" si="25"/>
        <v>#N/A</v>
      </c>
      <c r="AD38" s="323" t="e">
        <f t="shared" ca="1" si="26"/>
        <v>#N/A</v>
      </c>
      <c r="AE38" s="324">
        <f t="shared" ca="1" si="5"/>
        <v>614.72746566083242</v>
      </c>
      <c r="AG38" s="306">
        <f t="shared" ca="1" si="27"/>
        <v>4.4969909936495771</v>
      </c>
      <c r="AH38" s="304">
        <f t="shared" ca="1" si="28"/>
        <v>13.977436463522739</v>
      </c>
    </row>
    <row r="39" spans="1:34" x14ac:dyDescent="0.2">
      <c r="A39" s="347">
        <f t="shared" ca="1" si="6"/>
        <v>0.01</v>
      </c>
      <c r="B39" s="304">
        <f t="shared" ca="1" si="7"/>
        <v>4.9499999999999922</v>
      </c>
      <c r="D39" s="306">
        <f t="shared" ca="1" si="8"/>
        <v>3.5723321742838565</v>
      </c>
      <c r="E39" s="307">
        <f t="shared" ca="1" si="9"/>
        <v>3.6133465528013584</v>
      </c>
      <c r="F39" s="304">
        <f t="shared" ca="1" si="10"/>
        <v>5.0811249221078088</v>
      </c>
      <c r="G39" s="306">
        <f t="shared" ca="1" si="11"/>
        <v>39.805055627952555</v>
      </c>
      <c r="H39" s="307">
        <f t="shared" ca="1" si="12"/>
        <v>149.47283298712</v>
      </c>
      <c r="I39" s="304">
        <f t="shared" ca="1" si="13"/>
        <v>154.682158811997</v>
      </c>
      <c r="J39" s="306">
        <f t="shared" ca="1" si="14"/>
        <v>144.81083635881544</v>
      </c>
      <c r="K39" s="307">
        <f t="shared" ca="1" si="15"/>
        <v>616.22201332337602</v>
      </c>
      <c r="L39" s="304">
        <f t="shared" ca="1" si="0"/>
        <v>633.008489699194</v>
      </c>
      <c r="M39" s="306">
        <f t="shared" ca="1" si="16"/>
        <v>1.3105335399194906</v>
      </c>
      <c r="N39" s="304">
        <f t="shared" ca="1" si="17"/>
        <v>75.08804074772641</v>
      </c>
      <c r="P39" s="310">
        <f t="shared" ca="1" si="18"/>
        <v>6</v>
      </c>
      <c r="Q39" s="304">
        <f t="shared" ca="1" si="19"/>
        <v>100.77443171806186</v>
      </c>
      <c r="R39" s="306">
        <f t="shared" ca="1" si="20"/>
        <v>5.784548330848098E-2</v>
      </c>
      <c r="S39" s="307">
        <f t="shared" ca="1" si="21"/>
        <v>3.2083198384028715</v>
      </c>
      <c r="T39" s="304">
        <f t="shared" ca="1" si="1"/>
        <v>31.47361761473217</v>
      </c>
      <c r="U39" s="311">
        <f t="shared" ca="1" si="2"/>
        <v>0</v>
      </c>
      <c r="V39" s="306">
        <f t="shared" ca="1" si="3"/>
        <v>1.1517691271627466</v>
      </c>
      <c r="W39" s="304">
        <f t="shared" ca="1" si="4"/>
        <v>56.232713889017738</v>
      </c>
      <c r="Y39" s="314" t="str">
        <f t="shared" ca="1" si="22"/>
        <v/>
      </c>
      <c r="Z39" s="315" t="str">
        <f t="shared" ca="1" si="23"/>
        <v/>
      </c>
      <c r="AA39" s="316" t="str">
        <f t="shared" ca="1" si="24"/>
        <v/>
      </c>
      <c r="AC39" s="310" t="e">
        <f t="shared" ca="1" si="25"/>
        <v>#N/A</v>
      </c>
      <c r="AD39" s="323" t="e">
        <f t="shared" ca="1" si="26"/>
        <v>#N/A</v>
      </c>
      <c r="AE39" s="324">
        <f t="shared" ca="1" si="5"/>
        <v>616.22201332337602</v>
      </c>
      <c r="AG39" s="306">
        <f t="shared" ca="1" si="27"/>
        <v>4.4105305391145304</v>
      </c>
      <c r="AH39" s="304">
        <f t="shared" ca="1" si="28"/>
        <v>13.89056477757574</v>
      </c>
    </row>
    <row r="40" spans="1:34" x14ac:dyDescent="0.2">
      <c r="A40" s="347">
        <f t="shared" ca="1" si="6"/>
        <v>0.01</v>
      </c>
      <c r="B40" s="304">
        <f t="shared" ca="1" si="7"/>
        <v>4.959999999999992</v>
      </c>
      <c r="D40" s="306">
        <f t="shared" ca="1" si="8"/>
        <v>3.5522072154950015</v>
      </c>
      <c r="E40" s="307">
        <f t="shared" ca="1" si="9"/>
        <v>3.5289708287323336</v>
      </c>
      <c r="F40" s="304">
        <f t="shared" ca="1" si="10"/>
        <v>5.0071759717288273</v>
      </c>
      <c r="G40" s="306">
        <f t="shared" ca="1" si="11"/>
        <v>39.840577700107502</v>
      </c>
      <c r="H40" s="307">
        <f t="shared" ca="1" si="12"/>
        <v>149.50812269540734</v>
      </c>
      <c r="I40" s="304">
        <f t="shared" ca="1" si="13"/>
        <v>154.72540316115928</v>
      </c>
      <c r="J40" s="306">
        <f t="shared" ca="1" si="14"/>
        <v>145.20906452545574</v>
      </c>
      <c r="K40" s="307">
        <f t="shared" ca="1" si="15"/>
        <v>617.71691810178868</v>
      </c>
      <c r="L40" s="304">
        <f t="shared" ca="1" si="0"/>
        <v>634.55485446849264</v>
      </c>
      <c r="M40" s="306">
        <f t="shared" ca="1" si="16"/>
        <v>1.3103703830376063</v>
      </c>
      <c r="N40" s="304">
        <f t="shared" ca="1" si="17"/>
        <v>75.078692546995924</v>
      </c>
      <c r="P40" s="310">
        <f t="shared" ca="1" si="18"/>
        <v>6</v>
      </c>
      <c r="Q40" s="304">
        <f t="shared" ca="1" si="19"/>
        <v>100.51192070484602</v>
      </c>
      <c r="R40" s="306">
        <f t="shared" ca="1" si="20"/>
        <v>5.769479948745232E-2</v>
      </c>
      <c r="S40" s="307">
        <f t="shared" ca="1" si="21"/>
        <v>3.2077428904079968</v>
      </c>
      <c r="T40" s="304">
        <f t="shared" ca="1" si="1"/>
        <v>31.46795775490245</v>
      </c>
      <c r="U40" s="311">
        <f t="shared" ca="1" si="2"/>
        <v>0</v>
      </c>
      <c r="V40" s="306">
        <f t="shared" ca="1" si="3"/>
        <v>1.1515967975328707</v>
      </c>
      <c r="W40" s="304">
        <f t="shared" ca="1" si="4"/>
        <v>56.255741802448348</v>
      </c>
      <c r="Y40" s="314" t="str">
        <f t="shared" ca="1" si="22"/>
        <v/>
      </c>
      <c r="Z40" s="315" t="str">
        <f t="shared" ca="1" si="23"/>
        <v/>
      </c>
      <c r="AA40" s="316" t="str">
        <f t="shared" ca="1" si="24"/>
        <v/>
      </c>
      <c r="AC40" s="310" t="e">
        <f t="shared" ca="1" si="25"/>
        <v>#N/A</v>
      </c>
      <c r="AD40" s="323" t="e">
        <f t="shared" ca="1" si="26"/>
        <v>#N/A</v>
      </c>
      <c r="AE40" s="324">
        <f t="shared" ca="1" si="5"/>
        <v>617.71691810178868</v>
      </c>
      <c r="AG40" s="306">
        <f t="shared" ca="1" si="27"/>
        <v>4.3242289754133001</v>
      </c>
      <c r="AH40" s="304">
        <f t="shared" ca="1" si="28"/>
        <v>13.803851595536186</v>
      </c>
    </row>
    <row r="41" spans="1:34" x14ac:dyDescent="0.2">
      <c r="A41" s="347">
        <f t="shared" ca="1" si="6"/>
        <v>0.01</v>
      </c>
      <c r="B41" s="304">
        <f t="shared" ca="1" si="7"/>
        <v>4.9699999999999918</v>
      </c>
      <c r="D41" s="306">
        <f t="shared" ca="1" si="8"/>
        <v>3.5320963402181724</v>
      </c>
      <c r="E41" s="307">
        <f t="shared" ca="1" si="9"/>
        <v>3.4447549129517991</v>
      </c>
      <c r="F41" s="304">
        <f t="shared" ca="1" si="10"/>
        <v>4.9337653943907958</v>
      </c>
      <c r="G41" s="306">
        <f t="shared" ca="1" si="11"/>
        <v>39.875898663509687</v>
      </c>
      <c r="H41" s="307">
        <f t="shared" ca="1" si="12"/>
        <v>149.54257024453685</v>
      </c>
      <c r="I41" s="304">
        <f t="shared" ca="1" si="13"/>
        <v>154.76778608471702</v>
      </c>
      <c r="J41" s="306">
        <f t="shared" ca="1" si="14"/>
        <v>145.60764690727382</v>
      </c>
      <c r="K41" s="307">
        <f t="shared" ca="1" si="15"/>
        <v>619.21217156648845</v>
      </c>
      <c r="L41" s="304">
        <f t="shared" ca="1" si="0"/>
        <v>636.10164302095598</v>
      </c>
      <c r="M41" s="306">
        <f t="shared" ca="1" si="16"/>
        <v>1.3102071709035579</v>
      </c>
      <c r="N41" s="304">
        <f t="shared" ca="1" si="17"/>
        <v>75.069341180549614</v>
      </c>
      <c r="P41" s="310">
        <f t="shared" ca="1" si="18"/>
        <v>6</v>
      </c>
      <c r="Q41" s="304">
        <f t="shared" ca="1" si="19"/>
        <v>100.24940969163016</v>
      </c>
      <c r="R41" s="306">
        <f t="shared" ca="1" si="20"/>
        <v>5.7544115666423645E-2</v>
      </c>
      <c r="S41" s="307">
        <f t="shared" ca="1" si="21"/>
        <v>3.2071674492513327</v>
      </c>
      <c r="T41" s="304">
        <f t="shared" ca="1" si="1"/>
        <v>31.462312677155577</v>
      </c>
      <c r="U41" s="311">
        <f t="shared" ca="1" si="2"/>
        <v>0</v>
      </c>
      <c r="V41" s="306">
        <f t="shared" ca="1" si="3"/>
        <v>1.1514244527038766</v>
      </c>
      <c r="W41" s="304">
        <f t="shared" ca="1" si="4"/>
        <v>56.278141869072883</v>
      </c>
      <c r="Y41" s="314" t="str">
        <f t="shared" ca="1" si="22"/>
        <v/>
      </c>
      <c r="Z41" s="315" t="str">
        <f t="shared" ca="1" si="23"/>
        <v/>
      </c>
      <c r="AA41" s="316" t="str">
        <f t="shared" ca="1" si="24"/>
        <v/>
      </c>
      <c r="AC41" s="310" t="e">
        <f t="shared" ca="1" si="25"/>
        <v>#N/A</v>
      </c>
      <c r="AD41" s="323" t="e">
        <f t="shared" ca="1" si="26"/>
        <v>#N/A</v>
      </c>
      <c r="AE41" s="324">
        <f t="shared" ca="1" si="5"/>
        <v>619.21217156648845</v>
      </c>
      <c r="AG41" s="306">
        <f t="shared" ca="1" si="27"/>
        <v>4.2380862190090731</v>
      </c>
      <c r="AH41" s="304">
        <f t="shared" ca="1" si="28"/>
        <v>13.717296831336794</v>
      </c>
    </row>
    <row r="42" spans="1:34" x14ac:dyDescent="0.2">
      <c r="A42" s="347">
        <f t="shared" ca="1" si="6"/>
        <v>0.01</v>
      </c>
      <c r="B42" s="304">
        <f t="shared" ca="1" si="7"/>
        <v>4.9799999999999915</v>
      </c>
      <c r="D42" s="306">
        <f t="shared" ca="1" si="8"/>
        <v>3.5119996001387892</v>
      </c>
      <c r="E42" s="307">
        <f t="shared" ca="1" si="9"/>
        <v>3.3606987053596598</v>
      </c>
      <c r="F42" s="304">
        <f t="shared" ca="1" si="10"/>
        <v>4.8609090692566044</v>
      </c>
      <c r="G42" s="306">
        <f t="shared" ca="1" si="11"/>
        <v>39.911018659511072</v>
      </c>
      <c r="H42" s="307">
        <f t="shared" ca="1" si="12"/>
        <v>149.57617723159044</v>
      </c>
      <c r="I42" s="304">
        <f t="shared" ca="1" si="13"/>
        <v>154.80930916988163</v>
      </c>
      <c r="J42" s="306">
        <f t="shared" ca="1" si="14"/>
        <v>146.00658149388892</v>
      </c>
      <c r="K42" s="307">
        <f t="shared" ca="1" si="15"/>
        <v>620.70776530386911</v>
      </c>
      <c r="L42" s="304">
        <f t="shared" ca="1" si="0"/>
        <v>637.64884673937479</v>
      </c>
      <c r="M42" s="306">
        <f t="shared" ca="1" si="16"/>
        <v>1.3100439026112962</v>
      </c>
      <c r="N42" s="304">
        <f t="shared" ca="1" si="17"/>
        <v>75.059986596474715</v>
      </c>
      <c r="P42" s="310">
        <f t="shared" ca="1" si="18"/>
        <v>6</v>
      </c>
      <c r="Q42" s="304">
        <f t="shared" ca="1" si="19"/>
        <v>99.986898678414306</v>
      </c>
      <c r="R42" s="306">
        <f t="shared" ca="1" si="20"/>
        <v>5.7393431845394978E-2</v>
      </c>
      <c r="S42" s="307">
        <f t="shared" ca="1" si="21"/>
        <v>3.2065935149328788</v>
      </c>
      <c r="T42" s="304">
        <f t="shared" ca="1" si="1"/>
        <v>31.456682381491543</v>
      </c>
      <c r="U42" s="311">
        <f t="shared" ca="1" si="2"/>
        <v>0</v>
      </c>
      <c r="V42" s="306">
        <f t="shared" ca="1" si="3"/>
        <v>1.1512520936573649</v>
      </c>
      <c r="W42" s="304">
        <f t="shared" ca="1" si="4"/>
        <v>56.299915052889283</v>
      </c>
      <c r="Y42" s="314" t="str">
        <f t="shared" ca="1" si="22"/>
        <v/>
      </c>
      <c r="Z42" s="315" t="str">
        <f t="shared" ca="1" si="23"/>
        <v/>
      </c>
      <c r="AA42" s="316" t="str">
        <f t="shared" ca="1" si="24"/>
        <v/>
      </c>
      <c r="AC42" s="310" t="e">
        <f t="shared" ca="1" si="25"/>
        <v>#N/A</v>
      </c>
      <c r="AD42" s="323" t="e">
        <f t="shared" ca="1" si="26"/>
        <v>#N/A</v>
      </c>
      <c r="AE42" s="324">
        <f t="shared" ca="1" si="5"/>
        <v>620.70776530386911</v>
      </c>
      <c r="AG42" s="306">
        <f t="shared" ca="1" si="27"/>
        <v>4.1521021824699247</v>
      </c>
      <c r="AH42" s="304">
        <f t="shared" ca="1" si="28"/>
        <v>13.630900395011977</v>
      </c>
    </row>
    <row r="43" spans="1:34" x14ac:dyDescent="0.2">
      <c r="A43" s="347">
        <f t="shared" ca="1" si="6"/>
        <v>0.01</v>
      </c>
      <c r="B43" s="304">
        <f t="shared" ca="1" si="7"/>
        <v>4.9899999999999913</v>
      </c>
      <c r="D43" s="306">
        <f t="shared" ca="1" si="8"/>
        <v>3.4919170456186071</v>
      </c>
      <c r="E43" s="307">
        <f t="shared" ca="1" si="9"/>
        <v>3.2768021021806479</v>
      </c>
      <c r="F43" s="304">
        <f t="shared" ca="1" si="10"/>
        <v>4.7886236718223421</v>
      </c>
      <c r="G43" s="306">
        <f t="shared" ca="1" si="11"/>
        <v>39.945937829967257</v>
      </c>
      <c r="H43" s="307">
        <f t="shared" ca="1" si="12"/>
        <v>149.60894525261224</v>
      </c>
      <c r="I43" s="304">
        <f t="shared" ca="1" si="13"/>
        <v>154.84997400295146</v>
      </c>
      <c r="J43" s="306">
        <f t="shared" ca="1" si="14"/>
        <v>146.4058662763363</v>
      </c>
      <c r="K43" s="307">
        <f t="shared" ca="1" si="15"/>
        <v>622.20369091629016</v>
      </c>
      <c r="L43" s="304">
        <f t="shared" ca="1" si="0"/>
        <v>639.19645702239211</v>
      </c>
      <c r="M43" s="306">
        <f t="shared" ca="1" si="16"/>
        <v>1.3098805772556905</v>
      </c>
      <c r="N43" s="304">
        <f t="shared" ca="1" si="17"/>
        <v>75.050628742911044</v>
      </c>
      <c r="P43" s="310">
        <f t="shared" ca="1" si="18"/>
        <v>6</v>
      </c>
      <c r="Q43" s="304">
        <f t="shared" ca="1" si="19"/>
        <v>99.724387665198449</v>
      </c>
      <c r="R43" s="306">
        <f t="shared" ca="1" si="20"/>
        <v>5.7242748024366311E-2</v>
      </c>
      <c r="S43" s="307">
        <f t="shared" ca="1" si="21"/>
        <v>3.2060210874526351</v>
      </c>
      <c r="T43" s="304">
        <f t="shared" ca="1" si="1"/>
        <v>31.451066867910352</v>
      </c>
      <c r="U43" s="311">
        <f t="shared" ca="1" si="2"/>
        <v>0</v>
      </c>
      <c r="V43" s="306">
        <f t="shared" ca="1" si="3"/>
        <v>1.1510797213725332</v>
      </c>
      <c r="W43" s="304">
        <f t="shared" ca="1" si="4"/>
        <v>56.321062328550752</v>
      </c>
      <c r="Y43" s="314" t="str">
        <f t="shared" ca="1" si="22"/>
        <v/>
      </c>
      <c r="Z43" s="315" t="str">
        <f t="shared" ca="1" si="23"/>
        <v/>
      </c>
      <c r="AA43" s="316" t="str">
        <f t="shared" ca="1" si="24"/>
        <v/>
      </c>
      <c r="AC43" s="310" t="e">
        <f t="shared" ca="1" si="25"/>
        <v>#N/A</v>
      </c>
      <c r="AD43" s="323" t="e">
        <f t="shared" ca="1" si="26"/>
        <v>#N/A</v>
      </c>
      <c r="AE43" s="324">
        <f t="shared" ca="1" si="5"/>
        <v>622.20369091629016</v>
      </c>
      <c r="AG43" s="306">
        <f t="shared" ca="1" si="27"/>
        <v>4.0662767744992898</v>
      </c>
      <c r="AH43" s="304">
        <f t="shared" ca="1" si="28"/>
        <v>13.544662192728234</v>
      </c>
    </row>
    <row r="44" spans="1:34" x14ac:dyDescent="0.2">
      <c r="A44" s="347">
        <f t="shared" ca="1" si="6"/>
        <v>0.01</v>
      </c>
      <c r="B44" s="304">
        <f t="shared" ca="1" si="7"/>
        <v>4.9999999999999911</v>
      </c>
      <c r="D44" s="306">
        <f t="shared" ca="1" si="8"/>
        <v>3.4718487257026922</v>
      </c>
      <c r="E44" s="307">
        <f t="shared" ca="1" si="9"/>
        <v>3.1930649959941473</v>
      </c>
      <c r="F44" s="304">
        <f t="shared" ca="1" si="10"/>
        <v>4.716926715861347</v>
      </c>
      <c r="G44" s="306">
        <f t="shared" ca="1" si="11"/>
        <v>39.98065631722428</v>
      </c>
      <c r="H44" s="307">
        <f t="shared" ca="1" si="12"/>
        <v>149.64087590257219</v>
      </c>
      <c r="I44" s="304">
        <f t="shared" ca="1" si="13"/>
        <v>154.88978216927359</v>
      </c>
      <c r="J44" s="306">
        <f t="shared" ca="1" si="14"/>
        <v>146.80549924707225</v>
      </c>
      <c r="K44" s="307">
        <f t="shared" ca="1" si="15"/>
        <v>623.69994002206613</v>
      </c>
      <c r="L44" s="304">
        <f t="shared" ca="1" si="0"/>
        <v>640.74446528449312</v>
      </c>
      <c r="M44" s="306">
        <f t="shared" ca="1" si="16"/>
        <v>1.3097171939325003</v>
      </c>
      <c r="N44" s="304">
        <f t="shared" ca="1" si="17"/>
        <v>75.04126756804942</v>
      </c>
      <c r="P44" s="310">
        <f t="shared" ca="1" si="18"/>
        <v>6</v>
      </c>
      <c r="Q44" s="304">
        <f t="shared" ca="1" si="19"/>
        <v>99.461876651982593</v>
      </c>
      <c r="R44" s="306">
        <f t="shared" ca="1" si="20"/>
        <v>5.7092064203337643E-2</v>
      </c>
      <c r="S44" s="307">
        <f t="shared" ca="1" si="21"/>
        <v>3.2054501668106017</v>
      </c>
      <c r="T44" s="304">
        <f t="shared" ca="1" si="1"/>
        <v>31.445466136412005</v>
      </c>
      <c r="U44" s="311">
        <f t="shared" ca="1" si="2"/>
        <v>0</v>
      </c>
      <c r="V44" s="306">
        <f t="shared" ca="1" si="3"/>
        <v>1.1509073368261764</v>
      </c>
      <c r="W44" s="304">
        <f t="shared" ca="1" si="4"/>
        <v>56.341584681259221</v>
      </c>
      <c r="Y44" s="314" t="str">
        <f t="shared" ca="1" si="22"/>
        <v/>
      </c>
      <c r="Z44" s="315" t="str">
        <f t="shared" ca="1" si="23"/>
        <v/>
      </c>
      <c r="AA44" s="316" t="str">
        <f t="shared" ca="1" si="24"/>
        <v/>
      </c>
      <c r="AC44" s="310">
        <f t="shared" ca="1" si="25"/>
        <v>4.9999999999999911</v>
      </c>
      <c r="AD44" s="323">
        <f t="shared" ca="1" si="26"/>
        <v>146.80549924707225</v>
      </c>
      <c r="AE44" s="324">
        <f t="shared" ca="1" si="5"/>
        <v>623.69994002206613</v>
      </c>
      <c r="AG44" s="306">
        <f t="shared" ca="1" si="27"/>
        <v>3.9806098999664243</v>
      </c>
      <c r="AH44" s="304">
        <f t="shared" ca="1" si="28"/>
        <v>13.458582126814537</v>
      </c>
    </row>
    <row r="45" spans="1:34" x14ac:dyDescent="0.2">
      <c r="A45" s="347">
        <f t="shared" ca="1" si="6"/>
        <v>0.01</v>
      </c>
      <c r="B45" s="304">
        <f t="shared" ca="1" si="7"/>
        <v>5.0099999999999909</v>
      </c>
      <c r="D45" s="306">
        <f t="shared" ca="1" si="8"/>
        <v>3.4517946881263377</v>
      </c>
      <c r="E45" s="307">
        <f t="shared" ca="1" si="9"/>
        <v>3.1094872757639589</v>
      </c>
      <c r="F45" s="304">
        <f t="shared" ca="1" si="10"/>
        <v>4.645836597117377</v>
      </c>
      <c r="G45" s="306">
        <f t="shared" ca="1" si="11"/>
        <v>40.015174264105546</v>
      </c>
      <c r="H45" s="307">
        <f t="shared" ca="1" si="12"/>
        <v>149.67197077532984</v>
      </c>
      <c r="I45" s="304">
        <f t="shared" ca="1" si="13"/>
        <v>154.92873525320576</v>
      </c>
      <c r="J45" s="306">
        <f t="shared" ca="1" si="14"/>
        <v>147.20547839997889</v>
      </c>
      <c r="K45" s="307">
        <f t="shared" ca="1" si="15"/>
        <v>625.19650425545569</v>
      </c>
      <c r="L45" s="304">
        <f t="shared" ca="1" si="0"/>
        <v>642.29286295599502</v>
      </c>
      <c r="M45" s="306">
        <f t="shared" ca="1" si="16"/>
        <v>1.3095537517383462</v>
      </c>
      <c r="N45" s="304">
        <f t="shared" ca="1" si="17"/>
        <v>75.031903020130031</v>
      </c>
      <c r="P45" s="310">
        <f t="shared" ca="1" si="18"/>
        <v>6</v>
      </c>
      <c r="Q45" s="304">
        <f t="shared" ca="1" si="19"/>
        <v>99.19936563876675</v>
      </c>
      <c r="R45" s="306">
        <f t="shared" ca="1" si="20"/>
        <v>5.6941380382308983E-2</v>
      </c>
      <c r="S45" s="307">
        <f t="shared" ca="1" si="21"/>
        <v>3.2048807530067784</v>
      </c>
      <c r="T45" s="304">
        <f t="shared" ca="1" si="1"/>
        <v>31.439880186996497</v>
      </c>
      <c r="U45" s="311">
        <f t="shared" ca="1" si="2"/>
        <v>0</v>
      </c>
      <c r="V45" s="306">
        <f t="shared" ca="1" si="3"/>
        <v>1.1507349409926915</v>
      </c>
      <c r="W45" s="304">
        <f t="shared" ca="1" si="4"/>
        <v>56.361483106659243</v>
      </c>
      <c r="Y45" s="314" t="str">
        <f t="shared" ca="1" si="22"/>
        <v/>
      </c>
      <c r="Z45" s="315" t="str">
        <f t="shared" ca="1" si="23"/>
        <v/>
      </c>
      <c r="AA45" s="316" t="str">
        <f t="shared" ca="1" si="24"/>
        <v/>
      </c>
      <c r="AC45" s="310" t="e">
        <f t="shared" ca="1" si="25"/>
        <v>#N/A</v>
      </c>
      <c r="AD45" s="323" t="e">
        <f t="shared" ca="1" si="26"/>
        <v>#N/A</v>
      </c>
      <c r="AE45" s="324">
        <f t="shared" ca="1" si="5"/>
        <v>625.19650425545569</v>
      </c>
      <c r="AG45" s="306">
        <f t="shared" ca="1" si="27"/>
        <v>3.8951014599367433</v>
      </c>
      <c r="AH45" s="304">
        <f t="shared" ca="1" si="28"/>
        <v>13.372660095792613</v>
      </c>
    </row>
    <row r="46" spans="1:34" x14ac:dyDescent="0.2">
      <c r="A46" s="347">
        <f t="shared" ca="1" si="6"/>
        <v>0.01</v>
      </c>
      <c r="B46" s="304">
        <f t="shared" ca="1" si="7"/>
        <v>5.0199999999999907</v>
      </c>
      <c r="D46" s="306">
        <f t="shared" ca="1" si="8"/>
        <v>3.4317549793219873</v>
      </c>
      <c r="E46" s="307">
        <f t="shared" ca="1" si="9"/>
        <v>3.0260688268679345</v>
      </c>
      <c r="F46" s="304">
        <f t="shared" ca="1" si="10"/>
        <v>4.5753726387085818</v>
      </c>
      <c r="G46" s="306">
        <f t="shared" ca="1" si="11"/>
        <v>40.049491813898769</v>
      </c>
      <c r="H46" s="307">
        <f t="shared" ca="1" si="12"/>
        <v>149.70223146359851</v>
      </c>
      <c r="I46" s="304">
        <f t="shared" ca="1" si="13"/>
        <v>154.96683483807871</v>
      </c>
      <c r="J46" s="306">
        <f t="shared" ca="1" si="14"/>
        <v>147.60580173036891</v>
      </c>
      <c r="K46" s="307">
        <f t="shared" ca="1" si="15"/>
        <v>626.69337526665038</v>
      </c>
      <c r="L46" s="304">
        <f t="shared" ca="1" si="0"/>
        <v>643.84164148303705</v>
      </c>
      <c r="M46" s="306">
        <f t="shared" ca="1" si="16"/>
        <v>1.3093902497706802</v>
      </c>
      <c r="N46" s="304">
        <f t="shared" ca="1" si="17"/>
        <v>75.022535047440684</v>
      </c>
      <c r="P46" s="310">
        <f t="shared" ca="1" si="18"/>
        <v>6</v>
      </c>
      <c r="Q46" s="304">
        <f t="shared" ca="1" si="19"/>
        <v>98.936854625550893</v>
      </c>
      <c r="R46" s="306">
        <f t="shared" ca="1" si="20"/>
        <v>5.6790696561280309E-2</v>
      </c>
      <c r="S46" s="307">
        <f t="shared" ca="1" si="21"/>
        <v>3.2043128460411658</v>
      </c>
      <c r="T46" s="304">
        <f t="shared" ca="1" si="1"/>
        <v>31.434309019663839</v>
      </c>
      <c r="U46" s="311">
        <f t="shared" ca="1" si="2"/>
        <v>0</v>
      </c>
      <c r="V46" s="306">
        <f t="shared" ca="1" si="3"/>
        <v>1.1505625348440782</v>
      </c>
      <c r="W46" s="304">
        <f t="shared" ca="1" si="4"/>
        <v>56.380758610732535</v>
      </c>
      <c r="Y46" s="314" t="str">
        <f t="shared" ca="1" si="22"/>
        <v/>
      </c>
      <c r="Z46" s="315" t="str">
        <f t="shared" ca="1" si="23"/>
        <v/>
      </c>
      <c r="AA46" s="316" t="str">
        <f t="shared" ca="1" si="24"/>
        <v/>
      </c>
      <c r="AC46" s="310" t="e">
        <f t="shared" ca="1" si="25"/>
        <v>#N/A</v>
      </c>
      <c r="AD46" s="323" t="e">
        <f t="shared" ca="1" si="26"/>
        <v>#N/A</v>
      </c>
      <c r="AE46" s="324">
        <f t="shared" ca="1" si="5"/>
        <v>626.69337526665038</v>
      </c>
      <c r="AG46" s="306">
        <f t="shared" ca="1" si="27"/>
        <v>3.8097513517020865</v>
      </c>
      <c r="AH46" s="304">
        <f t="shared" ca="1" si="28"/>
        <v>13.286895994407121</v>
      </c>
    </row>
    <row r="47" spans="1:34" x14ac:dyDescent="0.2">
      <c r="A47" s="347">
        <f t="shared" ca="1" si="6"/>
        <v>0.01</v>
      </c>
      <c r="B47" s="304">
        <f t="shared" ca="1" si="7"/>
        <v>5.0299999999999905</v>
      </c>
      <c r="D47" s="306">
        <f t="shared" ca="1" si="8"/>
        <v>3.4117296444261336</v>
      </c>
      <c r="E47" s="307">
        <f t="shared" ca="1" si="9"/>
        <v>2.942809531127514</v>
      </c>
      <c r="F47" s="304">
        <f t="shared" ca="1" si="10"/>
        <v>4.5055551381767609</v>
      </c>
      <c r="G47" s="306">
        <f t="shared" ca="1" si="11"/>
        <v>40.083609110343033</v>
      </c>
      <c r="H47" s="307">
        <f t="shared" ca="1" si="12"/>
        <v>149.7316595589098</v>
      </c>
      <c r="I47" s="304">
        <f t="shared" ca="1" si="13"/>
        <v>155.00408250615865</v>
      </c>
      <c r="J47" s="306">
        <f t="shared" ca="1" si="14"/>
        <v>148.00646723499011</v>
      </c>
      <c r="K47" s="307">
        <f t="shared" ca="1" si="15"/>
        <v>628.19054472176288</v>
      </c>
      <c r="L47" s="304">
        <f t="shared" ca="1" si="0"/>
        <v>645.3907923275691</v>
      </c>
      <c r="M47" s="306">
        <f t="shared" ca="1" si="16"/>
        <v>1.3092266871277587</v>
      </c>
      <c r="N47" s="304">
        <f t="shared" ca="1" si="17"/>
        <v>75.013163598315273</v>
      </c>
      <c r="P47" s="310">
        <f t="shared" ca="1" si="18"/>
        <v>6</v>
      </c>
      <c r="Q47" s="304">
        <f t="shared" ca="1" si="19"/>
        <v>98.674343612335036</v>
      </c>
      <c r="R47" s="306">
        <f t="shared" ca="1" si="20"/>
        <v>5.6640012740251641E-2</v>
      </c>
      <c r="S47" s="307">
        <f t="shared" ca="1" si="21"/>
        <v>3.2037464459137635</v>
      </c>
      <c r="T47" s="304">
        <f t="shared" ca="1" si="1"/>
        <v>31.428752634414021</v>
      </c>
      <c r="U47" s="311">
        <f t="shared" ca="1" si="2"/>
        <v>0</v>
      </c>
      <c r="V47" s="306">
        <f t="shared" ca="1" si="3"/>
        <v>1.1503901193499435</v>
      </c>
      <c r="W47" s="304">
        <f t="shared" ca="1" si="4"/>
        <v>56.399412209692677</v>
      </c>
      <c r="Y47" s="314" t="str">
        <f t="shared" ca="1" si="22"/>
        <v/>
      </c>
      <c r="Z47" s="315" t="str">
        <f t="shared" ca="1" si="23"/>
        <v/>
      </c>
      <c r="AA47" s="316" t="str">
        <f t="shared" ca="1" si="24"/>
        <v/>
      </c>
      <c r="AC47" s="310" t="e">
        <f t="shared" ca="1" si="25"/>
        <v>#N/A</v>
      </c>
      <c r="AD47" s="323" t="e">
        <f t="shared" ca="1" si="26"/>
        <v>#N/A</v>
      </c>
      <c r="AE47" s="324">
        <f t="shared" ca="1" si="5"/>
        <v>628.19054472176288</v>
      </c>
      <c r="AG47" s="306">
        <f t="shared" ca="1" si="27"/>
        <v>3.7245594688108632</v>
      </c>
      <c r="AH47" s="304">
        <f t="shared" ca="1" si="28"/>
        <v>13.20128971365574</v>
      </c>
    </row>
    <row r="48" spans="1:34" x14ac:dyDescent="0.2">
      <c r="A48" s="347">
        <f t="shared" ca="1" si="6"/>
        <v>0.01</v>
      </c>
      <c r="B48" s="304">
        <f t="shared" ca="1" si="7"/>
        <v>5.0399999999999903</v>
      </c>
      <c r="D48" s="306">
        <f t="shared" ca="1" si="8"/>
        <v>3.3917187272861935</v>
      </c>
      <c r="E48" s="307">
        <f t="shared" ca="1" si="9"/>
        <v>2.859709266837255</v>
      </c>
      <c r="F48" s="304">
        <f t="shared" ca="1" si="10"/>
        <v>4.4364054160839208</v>
      </c>
      <c r="G48" s="306">
        <f t="shared" ca="1" si="11"/>
        <v>40.117526297615896</v>
      </c>
      <c r="H48" s="307">
        <f t="shared" ca="1" si="12"/>
        <v>149.76025665157817</v>
      </c>
      <c r="I48" s="304">
        <f t="shared" ca="1" si="13"/>
        <v>155.04047983861011</v>
      </c>
      <c r="J48" s="306">
        <f t="shared" ca="1" si="14"/>
        <v>148.4074729120299</v>
      </c>
      <c r="K48" s="307">
        <f t="shared" ca="1" si="15"/>
        <v>629.68800430281533</v>
      </c>
      <c r="L48" s="304">
        <f t="shared" ca="1" si="0"/>
        <v>646.94030696734092</v>
      </c>
      <c r="M48" s="306">
        <f t="shared" ca="1" si="16"/>
        <v>1.3090630629086115</v>
      </c>
      <c r="N48" s="304">
        <f t="shared" ca="1" si="17"/>
        <v>75.003788621132017</v>
      </c>
      <c r="P48" s="310">
        <f t="shared" ca="1" si="18"/>
        <v>6</v>
      </c>
      <c r="Q48" s="304">
        <f t="shared" ca="1" si="19"/>
        <v>98.41183259911918</v>
      </c>
      <c r="R48" s="306">
        <f t="shared" ca="1" si="20"/>
        <v>5.6489328919222974E-2</v>
      </c>
      <c r="S48" s="307">
        <f t="shared" ca="1" si="21"/>
        <v>3.2031815526245713</v>
      </c>
      <c r="T48" s="304">
        <f t="shared" ca="1" si="1"/>
        <v>31.423211031247046</v>
      </c>
      <c r="U48" s="311">
        <f t="shared" ca="1" si="2"/>
        <v>0</v>
      </c>
      <c r="V48" s="306">
        <f t="shared" ca="1" si="3"/>
        <v>1.1502176954775023</v>
      </c>
      <c r="W48" s="304">
        <f t="shared" ca="1" si="4"/>
        <v>56.417444929880453</v>
      </c>
      <c r="Y48" s="314" t="str">
        <f t="shared" ca="1" si="22"/>
        <v/>
      </c>
      <c r="Z48" s="315" t="str">
        <f t="shared" ca="1" si="23"/>
        <v/>
      </c>
      <c r="AA48" s="316" t="str">
        <f t="shared" ca="1" si="24"/>
        <v/>
      </c>
      <c r="AC48" s="310" t="e">
        <f t="shared" ca="1" si="25"/>
        <v>#N/A</v>
      </c>
      <c r="AD48" s="323" t="e">
        <f t="shared" ca="1" si="26"/>
        <v>#N/A</v>
      </c>
      <c r="AE48" s="324">
        <f t="shared" ca="1" si="5"/>
        <v>629.68800430281533</v>
      </c>
      <c r="AG48" s="306">
        <f t="shared" ca="1" si="27"/>
        <v>3.6395257010981688</v>
      </c>
      <c r="AH48" s="304">
        <f t="shared" ca="1" si="28"/>
        <v>13.115841140819208</v>
      </c>
    </row>
    <row r="49" spans="1:34" x14ac:dyDescent="0.2">
      <c r="A49" s="347">
        <f t="shared" ca="1" si="6"/>
        <v>0.01</v>
      </c>
      <c r="B49" s="304">
        <f t="shared" ca="1" si="7"/>
        <v>5.0499999999999901</v>
      </c>
      <c r="D49" s="306">
        <f t="shared" ca="1" si="8"/>
        <v>3.3717222704674024</v>
      </c>
      <c r="E49" s="307">
        <f t="shared" ca="1" si="9"/>
        <v>2.7767679087942181</v>
      </c>
      <c r="F49" s="304">
        <f t="shared" ca="1" si="10"/>
        <v>4.3679458660193209</v>
      </c>
      <c r="G49" s="306">
        <f t="shared" ca="1" si="11"/>
        <v>40.15124352032057</v>
      </c>
      <c r="H49" s="307">
        <f t="shared" ca="1" si="12"/>
        <v>149.7880243306661</v>
      </c>
      <c r="I49" s="304">
        <f t="shared" ca="1" si="13"/>
        <v>155.07602841545918</v>
      </c>
      <c r="J49" s="306">
        <f t="shared" ca="1" si="14"/>
        <v>148.80881676111957</v>
      </c>
      <c r="K49" s="307">
        <f t="shared" ca="1" si="15"/>
        <v>631.1857457077266</v>
      </c>
      <c r="L49" s="304">
        <f t="shared" ca="1" si="0"/>
        <v>648.4901768958905</v>
      </c>
      <c r="M49" s="306">
        <f t="shared" ca="1" si="16"/>
        <v>1.3088993762130161</v>
      </c>
      <c r="N49" s="304">
        <f t="shared" ca="1" si="17"/>
        <v>74.994410064311964</v>
      </c>
      <c r="P49" s="310">
        <f t="shared" ca="1" si="18"/>
        <v>6</v>
      </c>
      <c r="Q49" s="304">
        <f t="shared" ca="1" si="19"/>
        <v>98.149321585903337</v>
      </c>
      <c r="R49" s="306">
        <f t="shared" ca="1" si="20"/>
        <v>5.6338645098194313E-2</v>
      </c>
      <c r="S49" s="307">
        <f t="shared" ca="1" si="21"/>
        <v>3.2026181661735893</v>
      </c>
      <c r="T49" s="304">
        <f t="shared" ca="1" si="1"/>
        <v>31.417684210162914</v>
      </c>
      <c r="U49" s="311">
        <f t="shared" ca="1" si="2"/>
        <v>0</v>
      </c>
      <c r="V49" s="306">
        <f t="shared" ca="1" si="3"/>
        <v>1.1500452641915815</v>
      </c>
      <c r="W49" s="304">
        <f t="shared" ca="1" si="4"/>
        <v>56.434857807659753</v>
      </c>
      <c r="Y49" s="314" t="str">
        <f t="shared" ca="1" si="22"/>
        <v/>
      </c>
      <c r="Z49" s="315" t="str">
        <f t="shared" ca="1" si="23"/>
        <v/>
      </c>
      <c r="AA49" s="316" t="str">
        <f t="shared" ca="1" si="24"/>
        <v/>
      </c>
      <c r="AC49" s="310" t="e">
        <f t="shared" ca="1" si="25"/>
        <v>#N/A</v>
      </c>
      <c r="AD49" s="323" t="e">
        <f t="shared" ca="1" si="26"/>
        <v>#N/A</v>
      </c>
      <c r="AE49" s="324">
        <f t="shared" ca="1" si="5"/>
        <v>631.1857457077266</v>
      </c>
      <c r="AG49" s="306">
        <f t="shared" ca="1" si="27"/>
        <v>3.5546499347157958</v>
      </c>
      <c r="AH49" s="304">
        <f t="shared" ca="1" si="28"/>
        <v>13.030550159491264</v>
      </c>
    </row>
    <row r="50" spans="1:34" x14ac:dyDescent="0.2">
      <c r="A50" s="347">
        <f t="shared" ca="1" si="6"/>
        <v>0.01</v>
      </c>
      <c r="B50" s="304">
        <f t="shared" ca="1" si="7"/>
        <v>5.0599999999999898</v>
      </c>
      <c r="D50" s="306">
        <f t="shared" ca="1" si="8"/>
        <v>3.3517403152596152</v>
      </c>
      <c r="E50" s="307">
        <f t="shared" ca="1" si="9"/>
        <v>2.6939853283272193</v>
      </c>
      <c r="F50" s="304">
        <f t="shared" ca="1" si="10"/>
        <v>4.3002000058344896</v>
      </c>
      <c r="G50" s="306">
        <f t="shared" ca="1" si="11"/>
        <v>40.184760923473164</v>
      </c>
      <c r="H50" s="307">
        <f t="shared" ca="1" si="12"/>
        <v>149.81496418394937</v>
      </c>
      <c r="I50" s="304">
        <f t="shared" ca="1" si="13"/>
        <v>155.11072981555702</v>
      </c>
      <c r="J50" s="306">
        <f t="shared" ca="1" si="14"/>
        <v>149.21049678333856</v>
      </c>
      <c r="K50" s="307">
        <f t="shared" ca="1" si="15"/>
        <v>632.68376065029963</v>
      </c>
      <c r="L50" s="304">
        <f t="shared" ca="1" si="0"/>
        <v>650.04039362253195</v>
      </c>
      <c r="M50" s="306">
        <f t="shared" ca="1" si="16"/>
        <v>1.3087356261414667</v>
      </c>
      <c r="N50" s="304">
        <f t="shared" ca="1" si="17"/>
        <v>74.985027876317218</v>
      </c>
      <c r="P50" s="310">
        <f t="shared" ca="1" si="18"/>
        <v>6</v>
      </c>
      <c r="Q50" s="304">
        <f t="shared" ca="1" si="19"/>
        <v>97.88681057268748</v>
      </c>
      <c r="R50" s="306">
        <f t="shared" ca="1" si="20"/>
        <v>5.6187961277165639E-2</v>
      </c>
      <c r="S50" s="307">
        <f t="shared" ca="1" si="21"/>
        <v>3.2020562865608175</v>
      </c>
      <c r="T50" s="304">
        <f t="shared" ca="1" si="1"/>
        <v>31.412172171161622</v>
      </c>
      <c r="U50" s="311">
        <f t="shared" ca="1" si="2"/>
        <v>0</v>
      </c>
      <c r="V50" s="306">
        <f t="shared" ca="1" si="3"/>
        <v>1.1498728264546243</v>
      </c>
      <c r="W50" s="304">
        <f t="shared" ca="1" si="4"/>
        <v>56.451651889313965</v>
      </c>
      <c r="Y50" s="314" t="str">
        <f t="shared" ca="1" si="22"/>
        <v/>
      </c>
      <c r="Z50" s="315" t="str">
        <f t="shared" ca="1" si="23"/>
        <v/>
      </c>
      <c r="AA50" s="316" t="str">
        <f t="shared" ca="1" si="24"/>
        <v/>
      </c>
      <c r="AC50" s="310" t="e">
        <f t="shared" ca="1" si="25"/>
        <v>#N/A</v>
      </c>
      <c r="AD50" s="323" t="e">
        <f t="shared" ca="1" si="26"/>
        <v>#N/A</v>
      </c>
      <c r="AE50" s="324">
        <f t="shared" ca="1" si="5"/>
        <v>632.68376065029963</v>
      </c>
      <c r="AG50" s="306">
        <f t="shared" ca="1" si="27"/>
        <v>3.4699320521620827</v>
      </c>
      <c r="AH50" s="304">
        <f t="shared" ca="1" si="28"/>
        <v>12.945416649608424</v>
      </c>
    </row>
    <row r="51" spans="1:34" x14ac:dyDescent="0.2">
      <c r="A51" s="347">
        <f t="shared" ca="1" si="6"/>
        <v>0.01</v>
      </c>
      <c r="B51" s="304">
        <f t="shared" ca="1" si="7"/>
        <v>5.0699999999999896</v>
      </c>
      <c r="D51" s="306">
        <f t="shared" ca="1" si="8"/>
        <v>3.3317729016841673</v>
      </c>
      <c r="E51" s="307">
        <f t="shared" ca="1" si="9"/>
        <v>2.611361393326046</v>
      </c>
      <c r="F51" s="304">
        <f t="shared" ca="1" si="10"/>
        <v>4.2331925298704149</v>
      </c>
      <c r="G51" s="306">
        <f t="shared" ca="1" si="11"/>
        <v>40.218078652490007</v>
      </c>
      <c r="H51" s="307">
        <f t="shared" ca="1" si="12"/>
        <v>149.84107779788263</v>
      </c>
      <c r="I51" s="304">
        <f t="shared" ca="1" si="13"/>
        <v>155.14458561654348</v>
      </c>
      <c r="J51" s="306">
        <f t="shared" ca="1" si="14"/>
        <v>149.61251098121838</v>
      </c>
      <c r="K51" s="307">
        <f t="shared" ca="1" si="15"/>
        <v>634.18204086020876</v>
      </c>
      <c r="L51" s="304">
        <f t="shared" ca="1" si="0"/>
        <v>651.59094867234364</v>
      </c>
      <c r="M51" s="306">
        <f t="shared" ca="1" si="16"/>
        <v>1.3085718117951473</v>
      </c>
      <c r="N51" s="304">
        <f t="shared" ca="1" si="17"/>
        <v>74.975642005649419</v>
      </c>
      <c r="P51" s="310">
        <f t="shared" ca="1" si="18"/>
        <v>6</v>
      </c>
      <c r="Q51" s="304">
        <f t="shared" ca="1" si="19"/>
        <v>97.624299559471623</v>
      </c>
      <c r="R51" s="306">
        <f t="shared" ca="1" si="20"/>
        <v>5.6037277456136972E-2</v>
      </c>
      <c r="S51" s="307">
        <f t="shared" ca="1" si="21"/>
        <v>3.201495913786256</v>
      </c>
      <c r="T51" s="304">
        <f t="shared" ca="1" si="1"/>
        <v>31.406674914243172</v>
      </c>
      <c r="U51" s="311">
        <f t="shared" ca="1" si="2"/>
        <v>0</v>
      </c>
      <c r="V51" s="306">
        <f t="shared" ca="1" si="3"/>
        <v>1.1497003832266892</v>
      </c>
      <c r="W51" s="304">
        <f t="shared" ca="1" si="4"/>
        <v>56.467828230942452</v>
      </c>
      <c r="Y51" s="314" t="str">
        <f t="shared" ca="1" si="22"/>
        <v/>
      </c>
      <c r="Z51" s="315" t="str">
        <f t="shared" ca="1" si="23"/>
        <v/>
      </c>
      <c r="AA51" s="316" t="str">
        <f t="shared" ca="1" si="24"/>
        <v/>
      </c>
      <c r="AC51" s="310" t="e">
        <f t="shared" ca="1" si="25"/>
        <v>#N/A</v>
      </c>
      <c r="AD51" s="323" t="e">
        <f t="shared" ca="1" si="26"/>
        <v>#N/A</v>
      </c>
      <c r="AE51" s="324">
        <f t="shared" ca="1" si="5"/>
        <v>634.18204086020876</v>
      </c>
      <c r="AG51" s="306">
        <f t="shared" ca="1" si="27"/>
        <v>3.3853719323117257</v>
      </c>
      <c r="AH51" s="304">
        <f t="shared" ca="1" si="28"/>
        <v>12.860440487479723</v>
      </c>
    </row>
    <row r="52" spans="1:34" x14ac:dyDescent="0.2">
      <c r="A52" s="347">
        <f t="shared" ca="1" si="6"/>
        <v>0.01</v>
      </c>
      <c r="B52" s="304">
        <f t="shared" ca="1" si="7"/>
        <v>5.0799999999999894</v>
      </c>
      <c r="D52" s="306">
        <f t="shared" ca="1" si="8"/>
        <v>3.3118200685006873</v>
      </c>
      <c r="E52" s="307">
        <f t="shared" ca="1" si="9"/>
        <v>2.5288959682706356</v>
      </c>
      <c r="F52" s="304">
        <f t="shared" ca="1" si="10"/>
        <v>4.1669493618784683</v>
      </c>
      <c r="G52" s="306">
        <f t="shared" ca="1" si="11"/>
        <v>40.251196853175017</v>
      </c>
      <c r="H52" s="307">
        <f t="shared" ca="1" si="12"/>
        <v>149.86636675756534</v>
      </c>
      <c r="I52" s="304">
        <f t="shared" ca="1" si="13"/>
        <v>155.17759739481124</v>
      </c>
      <c r="J52" s="306">
        <f t="shared" ca="1" si="14"/>
        <v>150.0148573587467</v>
      </c>
      <c r="K52" s="307">
        <f t="shared" ca="1" si="15"/>
        <v>635.68057808298602</v>
      </c>
      <c r="L52" s="304">
        <f t="shared" ca="1" si="0"/>
        <v>653.14183358615492</v>
      </c>
      <c r="M52" s="306">
        <f t="shared" ca="1" si="16"/>
        <v>1.3084079322759037</v>
      </c>
      <c r="N52" s="304">
        <f t="shared" ca="1" si="17"/>
        <v>74.96625240084812</v>
      </c>
      <c r="P52" s="310">
        <f t="shared" ca="1" si="18"/>
        <v>6</v>
      </c>
      <c r="Q52" s="304">
        <f t="shared" ca="1" si="19"/>
        <v>97.361788546255767</v>
      </c>
      <c r="R52" s="306">
        <f t="shared" ca="1" si="20"/>
        <v>5.5886593635108305E-2</v>
      </c>
      <c r="S52" s="307">
        <f t="shared" ca="1" si="21"/>
        <v>3.2009370478499051</v>
      </c>
      <c r="T52" s="304">
        <f t="shared" ca="1" si="1"/>
        <v>31.40119243940757</v>
      </c>
      <c r="U52" s="311">
        <f t="shared" ca="1" si="2"/>
        <v>0</v>
      </c>
      <c r="V52" s="306">
        <f t="shared" ca="1" si="3"/>
        <v>1.1495279354654562</v>
      </c>
      <c r="W52" s="304">
        <f t="shared" ca="1" si="4"/>
        <v>56.483387898358032</v>
      </c>
      <c r="Y52" s="314" t="str">
        <f t="shared" ca="1" si="22"/>
        <v/>
      </c>
      <c r="Z52" s="315" t="str">
        <f t="shared" ca="1" si="23"/>
        <v/>
      </c>
      <c r="AA52" s="316" t="str">
        <f t="shared" ca="1" si="24"/>
        <v/>
      </c>
      <c r="AC52" s="310" t="e">
        <f t="shared" ca="1" si="25"/>
        <v>#N/A</v>
      </c>
      <c r="AD52" s="323" t="e">
        <f t="shared" ca="1" si="26"/>
        <v>#N/A</v>
      </c>
      <c r="AE52" s="324">
        <f t="shared" ca="1" si="5"/>
        <v>635.68057808298602</v>
      </c>
      <c r="AG52" s="306">
        <f t="shared" ca="1" si="27"/>
        <v>3.3009694504455727</v>
      </c>
      <c r="AH52" s="304">
        <f t="shared" ca="1" si="28"/>
        <v>12.77562154581644</v>
      </c>
    </row>
    <row r="53" spans="1:34" x14ac:dyDescent="0.2">
      <c r="A53" s="347">
        <f t="shared" ca="1" si="6"/>
        <v>0.01</v>
      </c>
      <c r="B53" s="304">
        <f t="shared" ca="1" si="7"/>
        <v>5.0899999999999892</v>
      </c>
      <c r="D53" s="306">
        <f t="shared" ca="1" si="8"/>
        <v>3.2918818532138707</v>
      </c>
      <c r="E53" s="307">
        <f t="shared" ca="1" si="9"/>
        <v>2.446588914260051</v>
      </c>
      <c r="F53" s="304">
        <f t="shared" ca="1" si="10"/>
        <v>4.1014977082645023</v>
      </c>
      <c r="G53" s="306">
        <f t="shared" ca="1" si="11"/>
        <v>40.284115671707156</v>
      </c>
      <c r="H53" s="307">
        <f t="shared" ca="1" si="12"/>
        <v>149.89083264670793</v>
      </c>
      <c r="I53" s="304">
        <f t="shared" ca="1" si="13"/>
        <v>155.20976672547025</v>
      </c>
      <c r="J53" s="306">
        <f t="shared" ca="1" si="14"/>
        <v>150.4175339213711</v>
      </c>
      <c r="K53" s="307">
        <f t="shared" ca="1" si="15"/>
        <v>637.17936408000742</v>
      </c>
      <c r="L53" s="304">
        <f t="shared" ca="1" si="0"/>
        <v>654.69303992053369</v>
      </c>
      <c r="M53" s="306">
        <f t="shared" ca="1" si="16"/>
        <v>1.3082439866862141</v>
      </c>
      <c r="N53" s="304">
        <f t="shared" ca="1" si="17"/>
        <v>74.956859010489126</v>
      </c>
      <c r="P53" s="310">
        <f t="shared" ca="1" si="18"/>
        <v>6</v>
      </c>
      <c r="Q53" s="304">
        <f t="shared" ca="1" si="19"/>
        <v>97.099277533039924</v>
      </c>
      <c r="R53" s="306">
        <f t="shared" ca="1" si="20"/>
        <v>5.5735909814079644E-2</v>
      </c>
      <c r="S53" s="307">
        <f t="shared" ca="1" si="21"/>
        <v>3.2003796887517644</v>
      </c>
      <c r="T53" s="304">
        <f t="shared" ca="1" si="1"/>
        <v>31.39572474665481</v>
      </c>
      <c r="U53" s="311">
        <f t="shared" ca="1" si="2"/>
        <v>0</v>
      </c>
      <c r="V53" s="306">
        <f t="shared" ca="1" si="3"/>
        <v>1.1493554841262288</v>
      </c>
      <c r="W53" s="304">
        <f t="shared" ca="1" si="4"/>
        <v>56.498331966984765</v>
      </c>
      <c r="Y53" s="314" t="str">
        <f t="shared" ca="1" si="22"/>
        <v/>
      </c>
      <c r="Z53" s="315" t="str">
        <f t="shared" ca="1" si="23"/>
        <v/>
      </c>
      <c r="AA53" s="316" t="str">
        <f t="shared" ca="1" si="24"/>
        <v/>
      </c>
      <c r="AC53" s="310" t="e">
        <f t="shared" ca="1" si="25"/>
        <v>#N/A</v>
      </c>
      <c r="AD53" s="323" t="e">
        <f t="shared" ca="1" si="26"/>
        <v>#N/A</v>
      </c>
      <c r="AE53" s="324">
        <f t="shared" ca="1" si="5"/>
        <v>637.17936408000742</v>
      </c>
      <c r="AG53" s="306">
        <f t="shared" ca="1" si="27"/>
        <v>3.2167244782801827</v>
      </c>
      <c r="AH53" s="304">
        <f t="shared" ca="1" si="28"/>
        <v>12.690959693761586</v>
      </c>
    </row>
    <row r="54" spans="1:34" x14ac:dyDescent="0.2">
      <c r="A54" s="347">
        <f t="shared" ca="1" si="6"/>
        <v>0.01</v>
      </c>
      <c r="B54" s="304">
        <f t="shared" ca="1" si="7"/>
        <v>5.099999999999989</v>
      </c>
      <c r="D54" s="306">
        <f t="shared" ca="1" si="8"/>
        <v>3.2719582920802659</v>
      </c>
      <c r="E54" s="307">
        <f t="shared" ca="1" si="9"/>
        <v>2.3644400890413699</v>
      </c>
      <c r="F54" s="304">
        <f t="shared" ca="1" si="10"/>
        <v>4.0368661112029427</v>
      </c>
      <c r="G54" s="306">
        <f t="shared" ca="1" si="11"/>
        <v>40.316835254627961</v>
      </c>
      <c r="H54" s="307">
        <f t="shared" ca="1" si="12"/>
        <v>149.91447704759835</v>
      </c>
      <c r="I54" s="304">
        <f t="shared" ca="1" si="13"/>
        <v>155.24109518231216</v>
      </c>
      <c r="J54" s="306">
        <f t="shared" ca="1" si="14"/>
        <v>150.82053867600277</v>
      </c>
      <c r="K54" s="307">
        <f t="shared" ca="1" si="15"/>
        <v>638.67839062847895</v>
      </c>
      <c r="L54" s="304">
        <f t="shared" ca="1" si="0"/>
        <v>656.24455924777283</v>
      </c>
      <c r="M54" s="306">
        <f t="shared" ca="1" si="16"/>
        <v>1.3080799741291631</v>
      </c>
      <c r="N54" s="304">
        <f t="shared" ca="1" si="17"/>
        <v>74.947461783182959</v>
      </c>
      <c r="P54" s="310">
        <f t="shared" ca="1" si="18"/>
        <v>6</v>
      </c>
      <c r="Q54" s="304">
        <f t="shared" ca="1" si="19"/>
        <v>96.836766519824067</v>
      </c>
      <c r="R54" s="306">
        <f t="shared" ca="1" si="20"/>
        <v>5.5585225993050977E-2</v>
      </c>
      <c r="S54" s="307">
        <f t="shared" ca="1" si="21"/>
        <v>3.1998238364918339</v>
      </c>
      <c r="T54" s="304">
        <f t="shared" ca="1" si="1"/>
        <v>31.39027183598489</v>
      </c>
      <c r="U54" s="311">
        <f t="shared" ca="1" si="2"/>
        <v>0</v>
      </c>
      <c r="V54" s="306">
        <f t="shared" ca="1" si="3"/>
        <v>1.1491830301619366</v>
      </c>
      <c r="W54" s="304">
        <f t="shared" ca="1" si="4"/>
        <v>56.512661521756002</v>
      </c>
      <c r="Y54" s="314" t="str">
        <f t="shared" ca="1" si="22"/>
        <v/>
      </c>
      <c r="Z54" s="315" t="str">
        <f t="shared" ca="1" si="23"/>
        <v/>
      </c>
      <c r="AA54" s="316" t="str">
        <f t="shared" ca="1" si="24"/>
        <v/>
      </c>
      <c r="AC54" s="310" t="e">
        <f t="shared" ca="1" si="25"/>
        <v>#N/A</v>
      </c>
      <c r="AD54" s="323" t="e">
        <f t="shared" ca="1" si="26"/>
        <v>#N/A</v>
      </c>
      <c r="AE54" s="324">
        <f t="shared" ca="1" si="5"/>
        <v>638.67839062847895</v>
      </c>
      <c r="AG54" s="306">
        <f t="shared" ca="1" si="27"/>
        <v>3.1326368839973338</v>
      </c>
      <c r="AH54" s="304">
        <f t="shared" ca="1" si="28"/>
        <v>12.606454796919333</v>
      </c>
    </row>
    <row r="55" spans="1:34" x14ac:dyDescent="0.2">
      <c r="A55" s="347">
        <f t="shared" ca="1" si="6"/>
        <v>0.01</v>
      </c>
      <c r="B55" s="304">
        <f t="shared" ca="1" si="7"/>
        <v>5.1099999999999888</v>
      </c>
      <c r="D55" s="306">
        <f t="shared" ca="1" si="8"/>
        <v>3.2520494201150201</v>
      </c>
      <c r="E55" s="307">
        <f t="shared" ca="1" si="9"/>
        <v>2.2824493470386056</v>
      </c>
      <c r="F55" s="304">
        <f t="shared" ca="1" si="10"/>
        <v>3.9730845010731142</v>
      </c>
      <c r="G55" s="306">
        <f t="shared" ca="1" si="11"/>
        <v>40.349355748829112</v>
      </c>
      <c r="H55" s="307">
        <f t="shared" ca="1" si="12"/>
        <v>149.93730154106873</v>
      </c>
      <c r="I55" s="304">
        <f t="shared" ca="1" si="13"/>
        <v>155.27158433777555</v>
      </c>
      <c r="J55" s="306">
        <f t="shared" ca="1" si="14"/>
        <v>151.22386963102005</v>
      </c>
      <c r="K55" s="307">
        <f t="shared" ca="1" si="15"/>
        <v>640.17764952142227</v>
      </c>
      <c r="L55" s="304">
        <f t="shared" ca="1" si="0"/>
        <v>657.79638315587658</v>
      </c>
      <c r="M55" s="306">
        <f t="shared" ca="1" si="16"/>
        <v>1.3079158937084112</v>
      </c>
      <c r="N55" s="304">
        <f t="shared" ca="1" si="17"/>
        <v>74.93806066757314</v>
      </c>
      <c r="P55" s="310">
        <f t="shared" ca="1" si="18"/>
        <v>6</v>
      </c>
      <c r="Q55" s="304">
        <f t="shared" ca="1" si="19"/>
        <v>96.57425550660821</v>
      </c>
      <c r="R55" s="306">
        <f t="shared" ca="1" si="20"/>
        <v>5.5434542172022302E-2</v>
      </c>
      <c r="S55" s="307">
        <f t="shared" ca="1" si="21"/>
        <v>3.1992694910701136</v>
      </c>
      <c r="T55" s="304">
        <f t="shared" ca="1" si="1"/>
        <v>31.384833707397817</v>
      </c>
      <c r="U55" s="311">
        <f t="shared" ca="1" si="2"/>
        <v>0</v>
      </c>
      <c r="V55" s="306">
        <f t="shared" ca="1" si="3"/>
        <v>1.1490105745231389</v>
      </c>
      <c r="W55" s="304">
        <f t="shared" ca="1" si="4"/>
        <v>56.526377657013278</v>
      </c>
      <c r="Y55" s="314" t="str">
        <f t="shared" ca="1" si="22"/>
        <v/>
      </c>
      <c r="Z55" s="315" t="str">
        <f t="shared" ca="1" si="23"/>
        <v/>
      </c>
      <c r="AA55" s="316" t="str">
        <f t="shared" ca="1" si="24"/>
        <v/>
      </c>
      <c r="AC55" s="310" t="e">
        <f t="shared" ca="1" si="25"/>
        <v>#N/A</v>
      </c>
      <c r="AD55" s="323" t="e">
        <f t="shared" ca="1" si="26"/>
        <v>#N/A</v>
      </c>
      <c r="AE55" s="324">
        <f t="shared" ca="1" si="5"/>
        <v>640.17764952142227</v>
      </c>
      <c r="AG55" s="306">
        <f t="shared" ca="1" si="27"/>
        <v>3.0487065322735205</v>
      </c>
      <c r="AH55" s="304">
        <f t="shared" ca="1" si="28"/>
        <v>12.522106717384453</v>
      </c>
    </row>
    <row r="56" spans="1:34" x14ac:dyDescent="0.2">
      <c r="A56" s="347">
        <f t="shared" ca="1" si="6"/>
        <v>0.01</v>
      </c>
      <c r="B56" s="304">
        <f t="shared" ca="1" si="7"/>
        <v>5.1199999999999886</v>
      </c>
      <c r="D56" s="306">
        <f t="shared" ca="1" si="8"/>
        <v>3.222263612318482</v>
      </c>
      <c r="E56" s="307">
        <f t="shared" ca="1" si="9"/>
        <v>2.163859357073612</v>
      </c>
      <c r="F56" s="304">
        <f t="shared" ca="1" si="10"/>
        <v>3.8814005338880935</v>
      </c>
      <c r="G56" s="306">
        <f t="shared" ca="1" si="11"/>
        <v>40.381578384952299</v>
      </c>
      <c r="H56" s="307">
        <f t="shared" ca="1" si="12"/>
        <v>149.95894013463948</v>
      </c>
      <c r="I56" s="304">
        <f t="shared" ca="1" si="13"/>
        <v>155.30085511407989</v>
      </c>
      <c r="J56" s="306">
        <f t="shared" ca="1" si="14"/>
        <v>151.62752430168896</v>
      </c>
      <c r="K56" s="307">
        <f t="shared" ca="1" si="15"/>
        <v>641.67713072980087</v>
      </c>
      <c r="L56" s="304">
        <f t="shared" ca="1" si="0"/>
        <v>659.34850134620706</v>
      </c>
      <c r="M56" s="306">
        <f t="shared" ca="1" si="16"/>
        <v>1.3077517441258335</v>
      </c>
      <c r="N56" s="304">
        <f t="shared" ca="1" si="17"/>
        <v>74.928655589282613</v>
      </c>
      <c r="P56" s="310">
        <f t="shared" ca="1" si="18"/>
        <v>7</v>
      </c>
      <c r="Q56" s="304">
        <f t="shared" ca="1" si="19"/>
        <v>96.189994382023031</v>
      </c>
      <c r="R56" s="306">
        <f t="shared" ca="1" si="20"/>
        <v>5.5213972627849862E-2</v>
      </c>
      <c r="S56" s="307">
        <f t="shared" ca="1" si="21"/>
        <v>3.1987173513438352</v>
      </c>
      <c r="T56" s="304">
        <f t="shared" ca="1" si="1"/>
        <v>31.379417216683024</v>
      </c>
      <c r="U56" s="311">
        <f t="shared" ca="1" si="2"/>
        <v>0</v>
      </c>
      <c r="V56" s="306">
        <f t="shared" ca="1" si="3"/>
        <v>1.1488381183693854</v>
      </c>
      <c r="W56" s="304">
        <f t="shared" ca="1" si="4"/>
        <v>56.539204326602444</v>
      </c>
      <c r="Y56" s="314" t="str">
        <f t="shared" ca="1" si="22"/>
        <v/>
      </c>
      <c r="Z56" s="315" t="str">
        <f t="shared" ca="1" si="23"/>
        <v/>
      </c>
      <c r="AA56" s="316" t="str">
        <f t="shared" ca="1" si="24"/>
        <v/>
      </c>
      <c r="AC56" s="310" t="e">
        <f t="shared" ca="1" si="25"/>
        <v>#N/A</v>
      </c>
      <c r="AD56" s="323" t="e">
        <f t="shared" ca="1" si="26"/>
        <v>#N/A</v>
      </c>
      <c r="AE56" s="324">
        <f t="shared" ca="1" si="5"/>
        <v>641.67713072980087</v>
      </c>
      <c r="AG56" s="306">
        <f t="shared" ca="1" si="27"/>
        <v>2.9268684006941719</v>
      </c>
      <c r="AH56" s="304">
        <f t="shared" ca="1" si="28"/>
        <v>12.39985043015645</v>
      </c>
    </row>
    <row r="57" spans="1:34" x14ac:dyDescent="0.2">
      <c r="A57" s="347">
        <f t="shared" ca="1" si="6"/>
        <v>0.01</v>
      </c>
      <c r="B57" s="304">
        <f t="shared" ca="1" si="7"/>
        <v>5.1299999999999883</v>
      </c>
      <c r="D57" s="306">
        <f t="shared" ca="1" si="8"/>
        <v>3.1825995516711387</v>
      </c>
      <c r="E57" s="307">
        <f t="shared" ca="1" si="9"/>
        <v>2.0087370263720921</v>
      </c>
      <c r="F57" s="304">
        <f t="shared" ca="1" si="10"/>
        <v>3.7635042643014938</v>
      </c>
      <c r="G57" s="306">
        <f t="shared" ca="1" si="11"/>
        <v>40.413404380469011</v>
      </c>
      <c r="H57" s="307">
        <f t="shared" ca="1" si="12"/>
        <v>149.9790275049032</v>
      </c>
      <c r="I57" s="304">
        <f t="shared" ca="1" si="13"/>
        <v>155.32852907607096</v>
      </c>
      <c r="J57" s="306">
        <f t="shared" ca="1" si="14"/>
        <v>152.03149921551608</v>
      </c>
      <c r="K57" s="307">
        <f t="shared" ca="1" si="15"/>
        <v>643.17682056799856</v>
      </c>
      <c r="L57" s="304">
        <f t="shared" ca="1" si="0"/>
        <v>660.90089973435261</v>
      </c>
      <c r="M57" s="306">
        <f t="shared" ca="1" si="16"/>
        <v>1.3075875236815289</v>
      </c>
      <c r="N57" s="304">
        <f t="shared" ca="1" si="17"/>
        <v>74.919246450914187</v>
      </c>
      <c r="P57" s="310">
        <f t="shared" ca="1" si="18"/>
        <v>7</v>
      </c>
      <c r="Q57" s="304">
        <f t="shared" ca="1" si="19"/>
        <v>95.683983146067987</v>
      </c>
      <c r="R57" s="306">
        <f t="shared" ca="1" si="20"/>
        <v>5.492351736053333E-2</v>
      </c>
      <c r="S57" s="307">
        <f t="shared" ca="1" si="21"/>
        <v>3.1981681161702298</v>
      </c>
      <c r="T57" s="304">
        <f t="shared" ca="1" si="1"/>
        <v>31.374029219629957</v>
      </c>
      <c r="U57" s="311">
        <f t="shared" ca="1" si="2"/>
        <v>0</v>
      </c>
      <c r="V57" s="306">
        <f t="shared" ca="1" si="3"/>
        <v>1.148665663280007</v>
      </c>
      <c r="W57" s="304">
        <f t="shared" ca="1" si="4"/>
        <v>56.550865948161146</v>
      </c>
      <c r="Y57" s="314" t="str">
        <f t="shared" ca="1" si="22"/>
        <v/>
      </c>
      <c r="Z57" s="315" t="str">
        <f t="shared" ca="1" si="23"/>
        <v/>
      </c>
      <c r="AA57" s="316" t="str">
        <f t="shared" ca="1" si="24"/>
        <v/>
      </c>
      <c r="AC57" s="310" t="e">
        <f t="shared" ca="1" si="25"/>
        <v>#N/A</v>
      </c>
      <c r="AD57" s="323" t="e">
        <f t="shared" ca="1" si="26"/>
        <v>#N/A</v>
      </c>
      <c r="AE57" s="324">
        <f t="shared" ca="1" si="5"/>
        <v>643.17682056799856</v>
      </c>
      <c r="AG57" s="306">
        <f t="shared" ca="1" si="27"/>
        <v>2.7671867513672606</v>
      </c>
      <c r="AH57" s="304">
        <f t="shared" ca="1" si="28"/>
        <v>12.239750193726831</v>
      </c>
    </row>
    <row r="58" spans="1:34" x14ac:dyDescent="0.2">
      <c r="A58" s="347">
        <f t="shared" ca="1" si="6"/>
        <v>0.01</v>
      </c>
      <c r="B58" s="304">
        <f t="shared" ca="1" si="7"/>
        <v>5.1399999999999881</v>
      </c>
      <c r="D58" s="306">
        <f t="shared" ca="1" si="8"/>
        <v>3.1429631107153959</v>
      </c>
      <c r="E58" s="307">
        <f t="shared" ca="1" si="9"/>
        <v>1.8539159223291843</v>
      </c>
      <c r="F58" s="304">
        <f t="shared" ca="1" si="10"/>
        <v>3.6490027901309516</v>
      </c>
      <c r="G58" s="306">
        <f t="shared" ca="1" si="11"/>
        <v>40.444834011576162</v>
      </c>
      <c r="H58" s="307">
        <f t="shared" ca="1" si="12"/>
        <v>149.99756666412648</v>
      </c>
      <c r="I58" s="304">
        <f t="shared" ca="1" si="13"/>
        <v>155.35460921190275</v>
      </c>
      <c r="J58" s="306">
        <f t="shared" ca="1" si="14"/>
        <v>152.4357904074763</v>
      </c>
      <c r="K58" s="307">
        <f t="shared" ca="1" si="15"/>
        <v>644.67670353884375</v>
      </c>
      <c r="L58" s="304">
        <f t="shared" ca="1" si="0"/>
        <v>662.45356235955308</v>
      </c>
      <c r="M58" s="306">
        <f t="shared" ca="1" si="16"/>
        <v>1.3074232306764519</v>
      </c>
      <c r="N58" s="304">
        <f t="shared" ca="1" si="17"/>
        <v>74.909833155119756</v>
      </c>
      <c r="P58" s="310">
        <f t="shared" ca="1" si="18"/>
        <v>7</v>
      </c>
      <c r="Q58" s="304">
        <f t="shared" ca="1" si="19"/>
        <v>95.17797191011293</v>
      </c>
      <c r="R58" s="306">
        <f t="shared" ca="1" si="20"/>
        <v>5.4633062093216785E-2</v>
      </c>
      <c r="S58" s="307">
        <f t="shared" ca="1" si="21"/>
        <v>3.1976217855492974</v>
      </c>
      <c r="T58" s="304">
        <f t="shared" ca="1" si="1"/>
        <v>31.36866971623861</v>
      </c>
      <c r="U58" s="311">
        <f t="shared" ca="1" si="2"/>
        <v>0</v>
      </c>
      <c r="V58" s="306">
        <f t="shared" ca="1" si="3"/>
        <v>1.148493211041691</v>
      </c>
      <c r="W58" s="304">
        <f t="shared" ca="1" si="4"/>
        <v>56.561364686103786</v>
      </c>
      <c r="Y58" s="314" t="str">
        <f t="shared" ca="1" si="22"/>
        <v/>
      </c>
      <c r="Z58" s="315" t="str">
        <f t="shared" ca="1" si="23"/>
        <v/>
      </c>
      <c r="AA58" s="316" t="str">
        <f t="shared" ca="1" si="24"/>
        <v/>
      </c>
      <c r="AC58" s="310" t="e">
        <f t="shared" ca="1" si="25"/>
        <v>#N/A</v>
      </c>
      <c r="AD58" s="323" t="e">
        <f t="shared" ca="1" si="26"/>
        <v>#N/A</v>
      </c>
      <c r="AE58" s="324">
        <f t="shared" ca="1" si="5"/>
        <v>644.67670353884375</v>
      </c>
      <c r="AG58" s="306">
        <f t="shared" ca="1" si="27"/>
        <v>2.6078039151110914</v>
      </c>
      <c r="AH58" s="304">
        <f t="shared" ca="1" si="28"/>
        <v>12.079948334263772</v>
      </c>
    </row>
    <row r="59" spans="1:34" x14ac:dyDescent="0.2">
      <c r="A59" s="347">
        <f t="shared" ca="1" si="6"/>
        <v>0.01</v>
      </c>
      <c r="B59" s="304">
        <f t="shared" ca="1" si="7"/>
        <v>5.1499999999999879</v>
      </c>
      <c r="D59" s="306">
        <f t="shared" ca="1" si="8"/>
        <v>3.1033543983055671</v>
      </c>
      <c r="E59" s="307">
        <f t="shared" ca="1" si="9"/>
        <v>1.699395936920272</v>
      </c>
      <c r="F59" s="304">
        <f t="shared" ca="1" si="10"/>
        <v>3.5381852794764206</v>
      </c>
      <c r="G59" s="306">
        <f t="shared" ca="1" si="11"/>
        <v>40.475867555559219</v>
      </c>
      <c r="H59" s="307">
        <f t="shared" ca="1" si="12"/>
        <v>150.0145606234957</v>
      </c>
      <c r="I59" s="304">
        <f t="shared" ca="1" si="13"/>
        <v>155.37909850889093</v>
      </c>
      <c r="J59" s="306">
        <f t="shared" ca="1" si="14"/>
        <v>152.84039391531198</v>
      </c>
      <c r="K59" s="307">
        <f t="shared" ca="1" si="15"/>
        <v>646.17676417528185</v>
      </c>
      <c r="L59" s="304">
        <f t="shared" ca="1" si="0"/>
        <v>664.00647329090521</v>
      </c>
      <c r="M59" s="306">
        <f t="shared" ca="1" si="16"/>
        <v>1.3072588634123128</v>
      </c>
      <c r="N59" s="304">
        <f t="shared" ca="1" si="17"/>
        <v>74.900415604594471</v>
      </c>
      <c r="P59" s="310">
        <f t="shared" ca="1" si="18"/>
        <v>7</v>
      </c>
      <c r="Q59" s="304">
        <f t="shared" ca="1" si="19"/>
        <v>94.671960674157887</v>
      </c>
      <c r="R59" s="306">
        <f t="shared" ca="1" si="20"/>
        <v>5.4342606825900253E-2</v>
      </c>
      <c r="S59" s="307">
        <f t="shared" ca="1" si="21"/>
        <v>3.1970783594810386</v>
      </c>
      <c r="T59" s="304">
        <f t="shared" ca="1" si="1"/>
        <v>31.363338706508991</v>
      </c>
      <c r="U59" s="311">
        <f t="shared" ca="1" si="2"/>
        <v>0</v>
      </c>
      <c r="V59" s="306">
        <f t="shared" ca="1" si="3"/>
        <v>1.1483207634366257</v>
      </c>
      <c r="W59" s="304">
        <f t="shared" ca="1" si="4"/>
        <v>56.570702740403128</v>
      </c>
      <c r="Y59" s="314" t="str">
        <f t="shared" ca="1" si="22"/>
        <v/>
      </c>
      <c r="Z59" s="315" t="str">
        <f t="shared" ca="1" si="23"/>
        <v/>
      </c>
      <c r="AA59" s="316" t="str">
        <f t="shared" ca="1" si="24"/>
        <v/>
      </c>
      <c r="AC59" s="310" t="e">
        <f t="shared" ca="1" si="25"/>
        <v>#N/A</v>
      </c>
      <c r="AD59" s="323" t="e">
        <f t="shared" ca="1" si="26"/>
        <v>#N/A</v>
      </c>
      <c r="AE59" s="324">
        <f t="shared" ca="1" si="5"/>
        <v>646.17676417528185</v>
      </c>
      <c r="AG59" s="306">
        <f t="shared" ca="1" si="27"/>
        <v>2.4487198080915444</v>
      </c>
      <c r="AH59" s="304">
        <f t="shared" ca="1" si="28"/>
        <v>11.920444763274539</v>
      </c>
    </row>
    <row r="60" spans="1:34" x14ac:dyDescent="0.2">
      <c r="A60" s="347">
        <f t="shared" ca="1" si="6"/>
        <v>0.01</v>
      </c>
      <c r="B60" s="304">
        <f t="shared" ca="1" si="7"/>
        <v>5.1599999999999877</v>
      </c>
      <c r="D60" s="306">
        <f t="shared" ca="1" si="8"/>
        <v>3.0637735189642616</v>
      </c>
      <c r="E60" s="307">
        <f t="shared" ca="1" si="9"/>
        <v>1.5451769499798935</v>
      </c>
      <c r="F60" s="304">
        <f t="shared" ca="1" si="10"/>
        <v>3.4313670719198526</v>
      </c>
      <c r="G60" s="306">
        <f t="shared" ca="1" si="11"/>
        <v>40.506505290748862</v>
      </c>
      <c r="H60" s="307">
        <f t="shared" ca="1" si="12"/>
        <v>150.0300123929955</v>
      </c>
      <c r="I60" s="304">
        <f t="shared" ca="1" si="13"/>
        <v>155.40199995338492</v>
      </c>
      <c r="J60" s="306">
        <f t="shared" ca="1" si="14"/>
        <v>153.24530577954351</v>
      </c>
      <c r="K60" s="307">
        <f t="shared" ca="1" si="15"/>
        <v>647.67698704036434</v>
      </c>
      <c r="L60" s="304">
        <f t="shared" ca="1" si="0"/>
        <v>665.55961662735376</v>
      </c>
      <c r="M60" s="306">
        <f t="shared" ca="1" si="16"/>
        <v>1.3070944201914771</v>
      </c>
      <c r="N60" s="304">
        <f t="shared" ca="1" si="17"/>
        <v>74.890993702071057</v>
      </c>
      <c r="P60" s="310">
        <f t="shared" ca="1" si="18"/>
        <v>7</v>
      </c>
      <c r="Q60" s="304">
        <f t="shared" ca="1" si="19"/>
        <v>94.165949438202844</v>
      </c>
      <c r="R60" s="306">
        <f t="shared" ca="1" si="20"/>
        <v>5.4052151558583721E-2</v>
      </c>
      <c r="S60" s="307">
        <f t="shared" ca="1" si="21"/>
        <v>3.1965378379654528</v>
      </c>
      <c r="T60" s="304">
        <f t="shared" ca="1" si="1"/>
        <v>31.358036190441094</v>
      </c>
      <c r="U60" s="311">
        <f t="shared" ca="1" si="2"/>
        <v>0</v>
      </c>
      <c r="V60" s="306">
        <f t="shared" ca="1" si="3"/>
        <v>1.148148322242504</v>
      </c>
      <c r="W60" s="304">
        <f t="shared" ca="1" si="4"/>
        <v>56.578882346228269</v>
      </c>
      <c r="Y60" s="314" t="str">
        <f t="shared" ca="1" si="22"/>
        <v/>
      </c>
      <c r="Z60" s="315" t="str">
        <f t="shared" ca="1" si="23"/>
        <v/>
      </c>
      <c r="AA60" s="316" t="str">
        <f t="shared" ca="1" si="24"/>
        <v/>
      </c>
      <c r="AC60" s="310" t="e">
        <f t="shared" ca="1" si="25"/>
        <v>#N/A</v>
      </c>
      <c r="AD60" s="323" t="e">
        <f t="shared" ca="1" si="26"/>
        <v>#N/A</v>
      </c>
      <c r="AE60" s="324">
        <f t="shared" ca="1" si="5"/>
        <v>647.67698704036434</v>
      </c>
      <c r="AG60" s="306">
        <f t="shared" ca="1" si="27"/>
        <v>2.2899343336726474</v>
      </c>
      <c r="AH60" s="304">
        <f t="shared" ca="1" si="28"/>
        <v>11.761239379455779</v>
      </c>
    </row>
    <row r="61" spans="1:34" x14ac:dyDescent="0.2">
      <c r="A61" s="347">
        <f t="shared" ca="1" si="6"/>
        <v>0.01</v>
      </c>
      <c r="B61" s="304">
        <f t="shared" ca="1" si="7"/>
        <v>5.1699999999999875</v>
      </c>
      <c r="D61" s="306">
        <f t="shared" ca="1" si="8"/>
        <v>3.0242205729058727</v>
      </c>
      <c r="E61" s="307">
        <f t="shared" ca="1" si="9"/>
        <v>1.3912588293032595</v>
      </c>
      <c r="F61" s="304">
        <f t="shared" ca="1" si="10"/>
        <v>3.3288903862550656</v>
      </c>
      <c r="G61" s="306">
        <f t="shared" ca="1" si="11"/>
        <v>40.536747496477922</v>
      </c>
      <c r="H61" s="307">
        <f t="shared" ca="1" si="12"/>
        <v>150.04392498128854</v>
      </c>
      <c r="I61" s="304">
        <f t="shared" ca="1" si="13"/>
        <v>155.42331653064079</v>
      </c>
      <c r="J61" s="306">
        <f t="shared" ca="1" si="14"/>
        <v>153.65052204347964</v>
      </c>
      <c r="K61" s="307">
        <f t="shared" ca="1" si="15"/>
        <v>649.17735672723575</v>
      </c>
      <c r="L61" s="304">
        <f t="shared" ca="1" si="0"/>
        <v>667.11297649768028</v>
      </c>
      <c r="M61" s="306">
        <f t="shared" ca="1" si="16"/>
        <v>1.3069298993168681</v>
      </c>
      <c r="N61" s="304">
        <f t="shared" ca="1" si="17"/>
        <v>74.881567350314157</v>
      </c>
      <c r="P61" s="310">
        <f t="shared" ca="1" si="18"/>
        <v>7</v>
      </c>
      <c r="Q61" s="304">
        <f t="shared" ca="1" si="19"/>
        <v>93.659938202247801</v>
      </c>
      <c r="R61" s="306">
        <f t="shared" ca="1" si="20"/>
        <v>5.3761696291267189E-2</v>
      </c>
      <c r="S61" s="307">
        <f t="shared" ca="1" si="21"/>
        <v>3.19600022100254</v>
      </c>
      <c r="T61" s="304">
        <f t="shared" ca="1" si="1"/>
        <v>31.352762168034918</v>
      </c>
      <c r="U61" s="311">
        <f t="shared" ca="1" si="2"/>
        <v>0</v>
      </c>
      <c r="V61" s="306">
        <f t="shared" ca="1" si="3"/>
        <v>1.1479758892325285</v>
      </c>
      <c r="W61" s="304">
        <f t="shared" ca="1" si="4"/>
        <v>56.585905773584038</v>
      </c>
      <c r="Y61" s="314" t="str">
        <f t="shared" ca="1" si="22"/>
        <v/>
      </c>
      <c r="Z61" s="315" t="str">
        <f t="shared" ca="1" si="23"/>
        <v/>
      </c>
      <c r="AA61" s="316" t="str">
        <f t="shared" ca="1" si="24"/>
        <v/>
      </c>
      <c r="AC61" s="310" t="e">
        <f t="shared" ca="1" si="25"/>
        <v>#N/A</v>
      </c>
      <c r="AD61" s="323" t="e">
        <f t="shared" ca="1" si="26"/>
        <v>#N/A</v>
      </c>
      <c r="AE61" s="324">
        <f t="shared" ca="1" si="5"/>
        <v>649.17735672723575</v>
      </c>
      <c r="AG61" s="306">
        <f t="shared" ca="1" si="27"/>
        <v>2.1314473825201308</v>
      </c>
      <c r="AH61" s="304">
        <f t="shared" ca="1" si="28"/>
        <v>11.602332068796832</v>
      </c>
    </row>
    <row r="62" spans="1:34" x14ac:dyDescent="0.2">
      <c r="A62" s="347">
        <f t="shared" ca="1" si="6"/>
        <v>0.01</v>
      </c>
      <c r="B62" s="304">
        <f t="shared" ca="1" si="7"/>
        <v>5.1799999999999873</v>
      </c>
      <c r="D62" s="306">
        <f t="shared" ca="1" si="8"/>
        <v>2.9846956560599951</v>
      </c>
      <c r="E62" s="307">
        <f t="shared" ca="1" si="9"/>
        <v>1.2376414307476029</v>
      </c>
      <c r="F62" s="304">
        <f t="shared" ca="1" si="10"/>
        <v>3.2311243353369083</v>
      </c>
      <c r="G62" s="306">
        <f t="shared" ca="1" si="11"/>
        <v>40.566594453038519</v>
      </c>
      <c r="H62" s="307">
        <f t="shared" ca="1" si="12"/>
        <v>150.05630139559602</v>
      </c>
      <c r="I62" s="304">
        <f t="shared" ca="1" si="13"/>
        <v>155.4430512246953</v>
      </c>
      <c r="J62" s="306">
        <f t="shared" ca="1" si="14"/>
        <v>154.05603875322723</v>
      </c>
      <c r="K62" s="307">
        <f t="shared" ca="1" si="15"/>
        <v>650.67785785912019</v>
      </c>
      <c r="L62" s="304">
        <f t="shared" ca="1" si="0"/>
        <v>668.66653706049124</v>
      </c>
      <c r="M62" s="306">
        <f t="shared" ca="1" si="16"/>
        <v>1.3067652990918657</v>
      </c>
      <c r="N62" s="304">
        <f t="shared" ca="1" si="17"/>
        <v>74.872136452114617</v>
      </c>
      <c r="P62" s="310">
        <f t="shared" ca="1" si="18"/>
        <v>7</v>
      </c>
      <c r="Q62" s="304">
        <f t="shared" ca="1" si="19"/>
        <v>93.153926966292758</v>
      </c>
      <c r="R62" s="306">
        <f t="shared" ca="1" si="20"/>
        <v>5.3471241023950657E-2</v>
      </c>
      <c r="S62" s="307">
        <f t="shared" ca="1" si="21"/>
        <v>3.1954655085923003</v>
      </c>
      <c r="T62" s="304">
        <f t="shared" ca="1" si="1"/>
        <v>31.347516639290468</v>
      </c>
      <c r="U62" s="311">
        <f t="shared" ca="1" si="2"/>
        <v>0</v>
      </c>
      <c r="V62" s="306">
        <f t="shared" ca="1" si="3"/>
        <v>1.1478034661754146</v>
      </c>
      <c r="W62" s="304">
        <f t="shared" ca="1" si="4"/>
        <v>56.591775326951861</v>
      </c>
      <c r="Y62" s="314" t="str">
        <f t="shared" ca="1" si="22"/>
        <v/>
      </c>
      <c r="Z62" s="315" t="str">
        <f t="shared" ca="1" si="23"/>
        <v/>
      </c>
      <c r="AA62" s="316" t="str">
        <f t="shared" ca="1" si="24"/>
        <v/>
      </c>
      <c r="AC62" s="310" t="e">
        <f t="shared" ca="1" si="25"/>
        <v>#N/A</v>
      </c>
      <c r="AD62" s="323" t="e">
        <f t="shared" ca="1" si="26"/>
        <v>#N/A</v>
      </c>
      <c r="AE62" s="324">
        <f t="shared" ca="1" si="5"/>
        <v>650.67785785912019</v>
      </c>
      <c r="AG62" s="306">
        <f t="shared" ca="1" si="27"/>
        <v>1.9732588327048362</v>
      </c>
      <c r="AH62" s="304">
        <f t="shared" ca="1" si="28"/>
        <v>11.443722704682877</v>
      </c>
    </row>
    <row r="63" spans="1:34" x14ac:dyDescent="0.2">
      <c r="A63" s="347">
        <f t="shared" ca="1" si="6"/>
        <v>0.01</v>
      </c>
      <c r="B63" s="304">
        <f t="shared" ca="1" si="7"/>
        <v>5.1899999999999871</v>
      </c>
      <c r="D63" s="306">
        <f t="shared" ca="1" si="8"/>
        <v>2.9451988600947949</v>
      </c>
      <c r="E63" s="307">
        <f t="shared" ca="1" si="9"/>
        <v>1.0843245983333389</v>
      </c>
      <c r="F63" s="304">
        <f t="shared" ca="1" si="10"/>
        <v>3.1384639810031971</v>
      </c>
      <c r="G63" s="306">
        <f t="shared" ca="1" si="11"/>
        <v>40.596046441639466</v>
      </c>
      <c r="H63" s="307">
        <f t="shared" ca="1" si="12"/>
        <v>150.06714464157935</v>
      </c>
      <c r="I63" s="304">
        <f t="shared" ca="1" si="13"/>
        <v>155.4612070182412</v>
      </c>
      <c r="J63" s="306">
        <f t="shared" ca="1" si="14"/>
        <v>154.46185195770062</v>
      </c>
      <c r="K63" s="307">
        <f t="shared" ca="1" si="15"/>
        <v>652.17847508930606</v>
      </c>
      <c r="L63" s="304">
        <f t="shared" ca="1" si="0"/>
        <v>670.22028250420419</v>
      </c>
      <c r="M63" s="306">
        <f t="shared" ca="1" si="16"/>
        <v>1.3066006178202094</v>
      </c>
      <c r="N63" s="304">
        <f t="shared" ca="1" si="17"/>
        <v>74.862700910283863</v>
      </c>
      <c r="P63" s="310">
        <f t="shared" ca="1" si="18"/>
        <v>7</v>
      </c>
      <c r="Q63" s="304">
        <f t="shared" ca="1" si="19"/>
        <v>92.647915730337715</v>
      </c>
      <c r="R63" s="306">
        <f t="shared" ca="1" si="20"/>
        <v>5.3180785756634125E-2</v>
      </c>
      <c r="S63" s="307">
        <f t="shared" ca="1" si="21"/>
        <v>3.194933700734734</v>
      </c>
      <c r="T63" s="304">
        <f t="shared" ca="1" si="1"/>
        <v>31.342299604207742</v>
      </c>
      <c r="U63" s="311">
        <f t="shared" ca="1" si="2"/>
        <v>0</v>
      </c>
      <c r="V63" s="306">
        <f t="shared" ca="1" si="3"/>
        <v>1.1476310548353961</v>
      </c>
      <c r="W63" s="304">
        <f t="shared" ca="1" si="4"/>
        <v>56.596493344932789</v>
      </c>
      <c r="Y63" s="314" t="str">
        <f t="shared" ca="1" si="22"/>
        <v/>
      </c>
      <c r="Z63" s="315" t="str">
        <f t="shared" ca="1" si="23"/>
        <v/>
      </c>
      <c r="AA63" s="316" t="str">
        <f t="shared" ca="1" si="24"/>
        <v/>
      </c>
      <c r="AC63" s="310" t="e">
        <f t="shared" ca="1" si="25"/>
        <v>#N/A</v>
      </c>
      <c r="AD63" s="323" t="e">
        <f t="shared" ca="1" si="26"/>
        <v>#N/A</v>
      </c>
      <c r="AE63" s="324">
        <f t="shared" ca="1" si="5"/>
        <v>652.17847508930606</v>
      </c>
      <c r="AG63" s="306">
        <f t="shared" ca="1" si="27"/>
        <v>1.8153685498059229</v>
      </c>
      <c r="AH63" s="304">
        <f t="shared" ca="1" si="28"/>
        <v>11.285411147997868</v>
      </c>
    </row>
    <row r="64" spans="1:34" x14ac:dyDescent="0.2">
      <c r="A64" s="347">
        <f t="shared" ca="1" si="6"/>
        <v>0.01</v>
      </c>
      <c r="B64" s="304">
        <f t="shared" ca="1" si="7"/>
        <v>5.1999999999999869</v>
      </c>
      <c r="D64" s="306">
        <f t="shared" ca="1" si="8"/>
        <v>2.9057302724402412</v>
      </c>
      <c r="E64" s="307">
        <f t="shared" ca="1" si="9"/>
        <v>0.93130816434487329</v>
      </c>
      <c r="F64" s="304">
        <f t="shared" ca="1" si="10"/>
        <v>3.0513281228263631</v>
      </c>
      <c r="G64" s="306">
        <f t="shared" ca="1" si="11"/>
        <v>40.625103744363869</v>
      </c>
      <c r="H64" s="307">
        <f t="shared" ca="1" si="12"/>
        <v>150.0764577232228</v>
      </c>
      <c r="I64" s="304">
        <f t="shared" ca="1" si="13"/>
        <v>155.4777868925031</v>
      </c>
      <c r="J64" s="306">
        <f t="shared" ca="1" si="14"/>
        <v>154.86795770863063</v>
      </c>
      <c r="K64" s="307">
        <f t="shared" ca="1" si="15"/>
        <v>653.67919310113007</v>
      </c>
      <c r="L64" s="304">
        <f t="shared" ca="1" si="0"/>
        <v>671.77419704703357</v>
      </c>
      <c r="M64" s="306">
        <f t="shared" ca="1" si="16"/>
        <v>1.3064358538058987</v>
      </c>
      <c r="N64" s="304">
        <f t="shared" ca="1" si="17"/>
        <v>74.853260627648226</v>
      </c>
      <c r="P64" s="310">
        <f t="shared" ca="1" si="18"/>
        <v>7</v>
      </c>
      <c r="Q64" s="304">
        <f t="shared" ca="1" si="19"/>
        <v>92.141904494382672</v>
      </c>
      <c r="R64" s="306">
        <f t="shared" ca="1" si="20"/>
        <v>5.2890330489317593E-2</v>
      </c>
      <c r="S64" s="307">
        <f t="shared" ca="1" si="21"/>
        <v>3.1944047974298408</v>
      </c>
      <c r="T64" s="304">
        <f t="shared" ca="1" si="1"/>
        <v>31.33711106278674</v>
      </c>
      <c r="U64" s="311">
        <f t="shared" ca="1" si="2"/>
        <v>0</v>
      </c>
      <c r="V64" s="306">
        <f t="shared" ca="1" si="3"/>
        <v>1.1474586569722303</v>
      </c>
      <c r="W64" s="304">
        <f t="shared" ca="1" si="4"/>
        <v>56.600062199891703</v>
      </c>
      <c r="Y64" s="314" t="str">
        <f t="shared" ca="1" si="22"/>
        <v/>
      </c>
      <c r="Z64" s="315" t="str">
        <f t="shared" ca="1" si="23"/>
        <v/>
      </c>
      <c r="AA64" s="316" t="str">
        <f t="shared" ca="1" si="24"/>
        <v/>
      </c>
      <c r="AC64" s="310" t="e">
        <f t="shared" ca="1" si="25"/>
        <v>#N/A</v>
      </c>
      <c r="AD64" s="323" t="e">
        <f t="shared" ca="1" si="26"/>
        <v>#N/A</v>
      </c>
      <c r="AE64" s="324">
        <f t="shared" ca="1" si="5"/>
        <v>653.67919310113007</v>
      </c>
      <c r="AG64" s="306">
        <f t="shared" ca="1" si="27"/>
        <v>1.6577763870136923</v>
      </c>
      <c r="AH64" s="304">
        <f t="shared" ca="1" si="28"/>
        <v>11.12739724722711</v>
      </c>
    </row>
    <row r="65" spans="1:34" x14ac:dyDescent="0.2">
      <c r="A65" s="347">
        <f t="shared" ca="1" si="6"/>
        <v>0.01</v>
      </c>
      <c r="B65" s="304">
        <f t="shared" ca="1" si="7"/>
        <v>5.2099999999999866</v>
      </c>
      <c r="D65" s="306">
        <f t="shared" ca="1" si="8"/>
        <v>2.8662899763113101</v>
      </c>
      <c r="E65" s="307">
        <f t="shared" ca="1" si="9"/>
        <v>0.77859194943127186</v>
      </c>
      <c r="F65" s="304">
        <f t="shared" ca="1" si="10"/>
        <v>2.970155492903003</v>
      </c>
      <c r="G65" s="306">
        <f t="shared" ca="1" si="11"/>
        <v>40.653766644126982</v>
      </c>
      <c r="H65" s="307">
        <f t="shared" ca="1" si="12"/>
        <v>150.08424364271713</v>
      </c>
      <c r="I65" s="304">
        <f t="shared" ca="1" si="13"/>
        <v>155.49279382711472</v>
      </c>
      <c r="J65" s="306">
        <f t="shared" ca="1" si="14"/>
        <v>155.27435206057308</v>
      </c>
      <c r="K65" s="307">
        <f t="shared" ca="1" si="15"/>
        <v>655.17999660795977</v>
      </c>
      <c r="L65" s="304">
        <f t="shared" ca="1" si="0"/>
        <v>673.32826493697485</v>
      </c>
      <c r="M65" s="306">
        <f t="shared" ca="1" si="16"/>
        <v>1.3062710053530957</v>
      </c>
      <c r="N65" s="304">
        <f t="shared" ca="1" si="17"/>
        <v>74.843815507043345</v>
      </c>
      <c r="P65" s="310">
        <f t="shared" ca="1" si="18"/>
        <v>7</v>
      </c>
      <c r="Q65" s="304">
        <f t="shared" ca="1" si="19"/>
        <v>91.635893258427615</v>
      </c>
      <c r="R65" s="306">
        <f t="shared" ca="1" si="20"/>
        <v>5.2599875222001054E-2</v>
      </c>
      <c r="S65" s="307">
        <f t="shared" ca="1" si="21"/>
        <v>3.1938787986776207</v>
      </c>
      <c r="T65" s="304">
        <f t="shared" ca="1" si="1"/>
        <v>31.33195101502746</v>
      </c>
      <c r="U65" s="311">
        <f t="shared" ca="1" si="2"/>
        <v>0</v>
      </c>
      <c r="V65" s="306">
        <f t="shared" ca="1" si="3"/>
        <v>1.1472862743412013</v>
      </c>
      <c r="W65" s="304">
        <f t="shared" ca="1" si="4"/>
        <v>56.602484297603219</v>
      </c>
      <c r="Y65" s="314" t="str">
        <f t="shared" ca="1" si="22"/>
        <v/>
      </c>
      <c r="Z65" s="315" t="str">
        <f t="shared" ca="1" si="23"/>
        <v/>
      </c>
      <c r="AA65" s="316" t="str">
        <f t="shared" ca="1" si="24"/>
        <v/>
      </c>
      <c r="AC65" s="310" t="e">
        <f t="shared" ca="1" si="25"/>
        <v>#N/A</v>
      </c>
      <c r="AD65" s="323" t="e">
        <f t="shared" ca="1" si="26"/>
        <v>#N/A</v>
      </c>
      <c r="AE65" s="324">
        <f t="shared" ca="1" si="5"/>
        <v>655.17999660795977</v>
      </c>
      <c r="AG65" s="306">
        <f t="shared" ca="1" si="27"/>
        <v>1.5004821852322774</v>
      </c>
      <c r="AH65" s="304">
        <f t="shared" ca="1" si="28"/>
        <v>10.969680838559682</v>
      </c>
    </row>
    <row r="66" spans="1:34" x14ac:dyDescent="0.2">
      <c r="A66" s="347">
        <f t="shared" ca="1" si="6"/>
        <v>0.01</v>
      </c>
      <c r="B66" s="304">
        <f t="shared" ca="1" si="7"/>
        <v>5.2199999999999864</v>
      </c>
      <c r="D66" s="306">
        <f t="shared" ca="1" si="8"/>
        <v>2.826878050731092</v>
      </c>
      <c r="E66" s="307">
        <f t="shared" ca="1" si="9"/>
        <v>0.62617576270675457</v>
      </c>
      <c r="F66" s="304">
        <f t="shared" ca="1" si="10"/>
        <v>2.895399039770961</v>
      </c>
      <c r="G66" s="306">
        <f t="shared" ca="1" si="11"/>
        <v>40.682035424634293</v>
      </c>
      <c r="H66" s="307">
        <f t="shared" ca="1" si="12"/>
        <v>150.0905054003442</v>
      </c>
      <c r="I66" s="304">
        <f t="shared" ca="1" si="13"/>
        <v>155.50623079999704</v>
      </c>
      <c r="J66" s="306">
        <f t="shared" ca="1" si="14"/>
        <v>155.68103107091687</v>
      </c>
      <c r="K66" s="307">
        <f t="shared" ca="1" si="15"/>
        <v>656.68087035317512</v>
      </c>
      <c r="L66" s="304">
        <f t="shared" ca="1" si="0"/>
        <v>674.88247045178719</v>
      </c>
      <c r="M66" s="306">
        <f t="shared" ca="1" si="16"/>
        <v>1.3061060707660264</v>
      </c>
      <c r="N66" s="304">
        <f t="shared" ca="1" si="17"/>
        <v>74.834365451308543</v>
      </c>
      <c r="P66" s="310">
        <f t="shared" ca="1" si="18"/>
        <v>7</v>
      </c>
      <c r="Q66" s="304">
        <f t="shared" ca="1" si="19"/>
        <v>91.129882022472572</v>
      </c>
      <c r="R66" s="306">
        <f t="shared" ca="1" si="20"/>
        <v>5.2309419954684522E-2</v>
      </c>
      <c r="S66" s="307">
        <f t="shared" ca="1" si="21"/>
        <v>3.193355704478074</v>
      </c>
      <c r="T66" s="304">
        <f t="shared" ca="1" si="1"/>
        <v>31.326819460929908</v>
      </c>
      <c r="U66" s="311">
        <f t="shared" ca="1" si="2"/>
        <v>0</v>
      </c>
      <c r="V66" s="306">
        <f t="shared" ca="1" si="3"/>
        <v>1.1471139086931263</v>
      </c>
      <c r="W66" s="304">
        <f t="shared" ca="1" si="4"/>
        <v>56.603762076899599</v>
      </c>
      <c r="Y66" s="314" t="str">
        <f t="shared" ca="1" si="22"/>
        <v/>
      </c>
      <c r="Z66" s="315" t="str">
        <f t="shared" ca="1" si="23"/>
        <v/>
      </c>
      <c r="AA66" s="316" t="str">
        <f t="shared" ca="1" si="24"/>
        <v/>
      </c>
      <c r="AC66" s="310" t="e">
        <f t="shared" ca="1" si="25"/>
        <v>#N/A</v>
      </c>
      <c r="AD66" s="323" t="e">
        <f t="shared" ca="1" si="26"/>
        <v>#N/A</v>
      </c>
      <c r="AE66" s="324">
        <f t="shared" ca="1" si="5"/>
        <v>656.68087035317512</v>
      </c>
      <c r="AG66" s="306">
        <f t="shared" ca="1" si="27"/>
        <v>1.343485773182131</v>
      </c>
      <c r="AH66" s="304">
        <f t="shared" ca="1" si="28"/>
        <v>10.812261745990666</v>
      </c>
    </row>
    <row r="67" spans="1:34" x14ac:dyDescent="0.2">
      <c r="A67" s="347">
        <f t="shared" ca="1" si="6"/>
        <v>0.01</v>
      </c>
      <c r="B67" s="304">
        <f t="shared" ca="1" si="7"/>
        <v>5.2299999999999862</v>
      </c>
      <c r="D67" s="306">
        <f t="shared" ca="1" si="8"/>
        <v>2.7874945705538035</v>
      </c>
      <c r="E67" s="307">
        <f t="shared" ca="1" si="9"/>
        <v>0.47405940185075224</v>
      </c>
      <c r="F67" s="304">
        <f t="shared" ca="1" si="10"/>
        <v>2.82751804545082</v>
      </c>
      <c r="G67" s="306">
        <f t="shared" ca="1" si="11"/>
        <v>40.709910370339834</v>
      </c>
      <c r="H67" s="307">
        <f t="shared" ca="1" si="12"/>
        <v>150.0952459943627</v>
      </c>
      <c r="I67" s="304">
        <f t="shared" ca="1" si="13"/>
        <v>155.51810078723747</v>
      </c>
      <c r="J67" s="306">
        <f t="shared" ca="1" si="14"/>
        <v>156.08799079989174</v>
      </c>
      <c r="K67" s="307">
        <f t="shared" ca="1" si="15"/>
        <v>658.18179911014863</v>
      </c>
      <c r="L67" s="304">
        <f t="shared" ca="1" si="0"/>
        <v>676.43679789897533</v>
      </c>
      <c r="M67" s="306">
        <f t="shared" ca="1" si="16"/>
        <v>1.3059410483488825</v>
      </c>
      <c r="N67" s="304">
        <f t="shared" ca="1" si="17"/>
        <v>74.824910363281148</v>
      </c>
      <c r="P67" s="310">
        <f t="shared" ca="1" si="18"/>
        <v>7</v>
      </c>
      <c r="Q67" s="304">
        <f t="shared" ca="1" si="19"/>
        <v>90.623870786517529</v>
      </c>
      <c r="R67" s="306">
        <f t="shared" ca="1" si="20"/>
        <v>5.201896468736799E-2</v>
      </c>
      <c r="S67" s="307">
        <f t="shared" ca="1" si="21"/>
        <v>3.1928355148312004</v>
      </c>
      <c r="T67" s="304">
        <f t="shared" ca="1" si="1"/>
        <v>31.321716400494079</v>
      </c>
      <c r="U67" s="311">
        <f t="shared" ca="1" si="2"/>
        <v>0</v>
      </c>
      <c r="V67" s="306">
        <f t="shared" ca="1" si="3"/>
        <v>1.1469415617743608</v>
      </c>
      <c r="W67" s="304">
        <f t="shared" ca="1" si="4"/>
        <v>56.60389800932014</v>
      </c>
      <c r="Y67" s="314" t="str">
        <f t="shared" ca="1" si="22"/>
        <v/>
      </c>
      <c r="Z67" s="315" t="str">
        <f t="shared" ca="1" si="23"/>
        <v/>
      </c>
      <c r="AA67" s="316" t="str">
        <f t="shared" ca="1" si="24"/>
        <v/>
      </c>
      <c r="AC67" s="310" t="e">
        <f t="shared" ca="1" si="25"/>
        <v>#N/A</v>
      </c>
      <c r="AD67" s="323" t="e">
        <f t="shared" ca="1" si="26"/>
        <v>#N/A</v>
      </c>
      <c r="AE67" s="324">
        <f t="shared" ca="1" si="5"/>
        <v>658.18179911014863</v>
      </c>
      <c r="AG67" s="306">
        <f t="shared" ca="1" si="27"/>
        <v>1.1867869675020977</v>
      </c>
      <c r="AH67" s="304">
        <f t="shared" ca="1" si="28"/>
        <v>10.655139781422944</v>
      </c>
    </row>
    <row r="68" spans="1:34" x14ac:dyDescent="0.2">
      <c r="A68" s="347">
        <f t="shared" ca="1" si="6"/>
        <v>0.01</v>
      </c>
      <c r="B68" s="304">
        <f t="shared" ca="1" si="7"/>
        <v>5.239999999999986</v>
      </c>
      <c r="D68" s="306">
        <f t="shared" ca="1" si="8"/>
        <v>2.7481396064877246</v>
      </c>
      <c r="E68" s="307">
        <f t="shared" ca="1" si="9"/>
        <v>0.32224265320785683</v>
      </c>
      <c r="F68" s="304">
        <f t="shared" ca="1" si="10"/>
        <v>2.7669679478253708</v>
      </c>
      <c r="G68" s="306">
        <f t="shared" ca="1" si="11"/>
        <v>40.737391766404713</v>
      </c>
      <c r="H68" s="307">
        <f t="shared" ca="1" si="12"/>
        <v>150.09846842089479</v>
      </c>
      <c r="I68" s="304">
        <f t="shared" ca="1" si="13"/>
        <v>155.52840676297012</v>
      </c>
      <c r="J68" s="306">
        <f t="shared" ca="1" si="14"/>
        <v>156.49522731057547</v>
      </c>
      <c r="K68" s="307">
        <f t="shared" ca="1" si="15"/>
        <v>659.68276768222495</v>
      </c>
      <c r="L68" s="304">
        <f t="shared" ref="L68:L131" ca="1" si="29">SQRT(pos_x^2+pos_z^2)</f>
        <v>677.99123161577029</v>
      </c>
      <c r="M68" s="306">
        <f t="shared" ca="1" si="16"/>
        <v>1.3057759364057246</v>
      </c>
      <c r="N68" s="304">
        <f t="shared" ca="1" si="17"/>
        <v>74.815450145791004</v>
      </c>
      <c r="P68" s="310">
        <f t="shared" ca="1" si="18"/>
        <v>7</v>
      </c>
      <c r="Q68" s="304">
        <f t="shared" ca="1" si="19"/>
        <v>90.117859550562486</v>
      </c>
      <c r="R68" s="306">
        <f t="shared" ca="1" si="20"/>
        <v>5.1728509420051458E-2</v>
      </c>
      <c r="S68" s="307">
        <f t="shared" ca="1" si="21"/>
        <v>3.1923182297369999</v>
      </c>
      <c r="T68" s="304">
        <f t="shared" ref="T68:T131" ca="1" si="30">m*g</f>
        <v>31.31664183371997</v>
      </c>
      <c r="U68" s="311">
        <f t="shared" ref="U68:U131" ca="1" si="31">IF(pos_xz&lt;L_rampe,Poids*COS(Beta),0)</f>
        <v>0</v>
      </c>
      <c r="V68" s="306">
        <f t="shared" ref="V68:V131" ca="1" si="32">Rho_moyen*(20000-Alt_rampe-pos_z)/(20000+Alt_rampe+pos_z)</f>
        <v>1.1467692353268031</v>
      </c>
      <c r="W68" s="304">
        <f t="shared" ref="W68:W131" ca="1" si="33">1/2*Rho*Sref*Cx*vit_xz^2</f>
        <v>56.60289459876229</v>
      </c>
      <c r="Y68" s="314" t="str">
        <f t="shared" ca="1" si="22"/>
        <v/>
      </c>
      <c r="Z68" s="315" t="str">
        <f t="shared" ca="1" si="23"/>
        <v/>
      </c>
      <c r="AA68" s="316" t="str">
        <f t="shared" ca="1" si="24"/>
        <v/>
      </c>
      <c r="AC68" s="310" t="e">
        <f t="shared" ca="1" si="25"/>
        <v>#N/A</v>
      </c>
      <c r="AD68" s="323" t="e">
        <f t="shared" ca="1" si="26"/>
        <v>#N/A</v>
      </c>
      <c r="AE68" s="324">
        <f t="shared" ref="AE68:AE131" ca="1" si="34">IF(t&lt;T_para, pos_z, NA())</f>
        <v>659.68276768222495</v>
      </c>
      <c r="AG68" s="306">
        <f t="shared" ca="1" si="27"/>
        <v>1.0303855728513085</v>
      </c>
      <c r="AH68" s="304">
        <f t="shared" ca="1" si="28"/>
        <v>10.498314744768852</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2.7088132251180483</v>
      </c>
      <c r="E69" s="307">
        <f t="shared" ref="E69:E132" ca="1" si="38">IF(AND(L68&lt;L_rampe,Poussee&lt;Poids*SIN(M68)),0,(-W68+Poussee)/m*SIN(M68)+U68/m*COS(M68)-Poids/m)</f>
        <v>0.17072529188746088</v>
      </c>
      <c r="F69" s="304">
        <f t="shared" ref="F69:F132" ca="1" si="39">SQRT(acc_x^2+acc_z^2)</f>
        <v>2.7141879474097772</v>
      </c>
      <c r="G69" s="306">
        <f t="shared" ref="G69:G132" ca="1" si="40">G68+acc_x*pas</f>
        <v>40.764479898655892</v>
      </c>
      <c r="H69" s="307">
        <f t="shared" ref="H69:H132" ca="1" si="41">H68+acc_z*pas</f>
        <v>150.10017567381365</v>
      </c>
      <c r="I69" s="304">
        <f t="shared" ref="I69:I132" ca="1" si="42">SQRT(vit_x^2+vit_z^2)</f>
        <v>155.53715169925684</v>
      </c>
      <c r="J69" s="306">
        <f t="shared" ref="J69:J132" ca="1" si="43">J68+0.5*(vit_x+G68)*pas*(K68&gt;=0)</f>
        <v>156.90273666890079</v>
      </c>
      <c r="K69" s="307">
        <f t="shared" ref="K69:K132" ca="1" si="44">K68+0.5*(vit_z+H68)*pas</f>
        <v>661.18376090269851</v>
      </c>
      <c r="L69" s="304">
        <f t="shared" ca="1" si="29"/>
        <v>679.54575596910854</v>
      </c>
      <c r="M69" s="306">
        <f t="shared" ref="M69:M132" ca="1" si="45">IF(AND(L68&gt;L_rampe,G69&gt;0),ATAN2(G69,H69),$M$4)</f>
        <v>1.3056107332403837</v>
      </c>
      <c r="N69" s="304">
        <f t="shared" ref="N69:N132" ca="1" si="46">DEGREES(Beta)</f>
        <v>74.805984701654765</v>
      </c>
      <c r="P69" s="310">
        <f t="shared" ref="P69:P132" ca="1" si="47">MATCH(t-pas/2-T_ini,CdP_t)</f>
        <v>7</v>
      </c>
      <c r="Q69" s="304">
        <f t="shared" ref="Q69:Q132" ca="1" si="48">(INDEX(CdP,2,i_P+1)-INDEX(CdP,2,i_P+0))/(INDEX(CdP,1,i_P+1)-INDEX(CdP,1,i_P+0))*(t-pas/2-T_ini-INDEX(CdP,1,i_P+0))+INDEX(CdP,2,i_P+0)</f>
        <v>89.611848314607442</v>
      </c>
      <c r="R69" s="306">
        <f t="shared" ref="R69:R132" ca="1" si="49">Poussee/(g*ISP)</f>
        <v>5.1438054152734926E-2</v>
      </c>
      <c r="S69" s="307">
        <f t="shared" ref="S69:S132" ca="1" si="50">S68-Débit*pas</f>
        <v>3.1918038491954723</v>
      </c>
      <c r="T69" s="304">
        <f t="shared" ca="1" si="30"/>
        <v>31.311595760607585</v>
      </c>
      <c r="U69" s="311">
        <f t="shared" ca="1" si="31"/>
        <v>0</v>
      </c>
      <c r="V69" s="306">
        <f t="shared" ca="1" si="32"/>
        <v>1.1465969310879003</v>
      </c>
      <c r="W69" s="304">
        <f t="shared" ca="1" si="33"/>
        <v>56.600754381134514</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661.18376090269851</v>
      </c>
      <c r="AG69" s="306">
        <f t="shared" ref="AG69:AG132" ca="1" si="56">IF(AND(L68&lt;L_rampe,Poussee&lt;Poids*SIN(M68)),0,(-W68+Poussee)/m-Poids*SIN(M68)/m)</f>
        <v>0.87428138201081929</v>
      </c>
      <c r="AH69" s="304">
        <f t="shared" ref="AH69:AH132" ca="1" si="57">IF(AND(L68&lt;L_rampe,Poussee&lt;Poids*SIN(M68)), g*SIN(M68), (-W68+Poussee)/m)</f>
        <v>10.341786424051529</v>
      </c>
    </row>
    <row r="70" spans="1:34" x14ac:dyDescent="0.2">
      <c r="A70" s="347">
        <f t="shared" ca="1" si="35"/>
        <v>0.01</v>
      </c>
      <c r="B70" s="304">
        <f t="shared" ca="1" si="36"/>
        <v>5.2599999999999856</v>
      </c>
      <c r="D70" s="306">
        <f t="shared" ca="1" si="37"/>
        <v>2.6695154889296462</v>
      </c>
      <c r="E70" s="307">
        <f t="shared" ca="1" si="38"/>
        <v>1.950708186315353E-2</v>
      </c>
      <c r="F70" s="304">
        <f t="shared" ca="1" si="39"/>
        <v>2.6695867605077201</v>
      </c>
      <c r="G70" s="306">
        <f t="shared" ca="1" si="40"/>
        <v>40.791175053545189</v>
      </c>
      <c r="H70" s="307">
        <f t="shared" ca="1" si="41"/>
        <v>150.10037074463227</v>
      </c>
      <c r="I70" s="304">
        <f t="shared" ca="1" si="42"/>
        <v>155.54433856596975</v>
      </c>
      <c r="J70" s="306">
        <f t="shared" ca="1" si="43"/>
        <v>157.31051494366179</v>
      </c>
      <c r="K70" s="307">
        <f t="shared" ca="1" si="44"/>
        <v>662.68476363479078</v>
      </c>
      <c r="L70" s="304">
        <f t="shared" ca="1" si="29"/>
        <v>681.10035535561019</v>
      </c>
      <c r="M70" s="306">
        <f t="shared" ca="1" si="45"/>
        <v>1.3054454371563646</v>
      </c>
      <c r="N70" s="304">
        <f t="shared" ca="1" si="46"/>
        <v>74.79651393367044</v>
      </c>
      <c r="P70" s="310">
        <f t="shared" ca="1" si="47"/>
        <v>7</v>
      </c>
      <c r="Q70" s="304">
        <f t="shared" ca="1" si="48"/>
        <v>89.105837078652399</v>
      </c>
      <c r="R70" s="306">
        <f t="shared" ca="1" si="49"/>
        <v>5.1147598885418394E-2</v>
      </c>
      <c r="S70" s="307">
        <f t="shared" ca="1" si="50"/>
        <v>3.1912923732066183</v>
      </c>
      <c r="T70" s="304">
        <f t="shared" ca="1" si="30"/>
        <v>31.306578181156926</v>
      </c>
      <c r="U70" s="311">
        <f t="shared" ca="1" si="31"/>
        <v>0</v>
      </c>
      <c r="V70" s="306">
        <f t="shared" ca="1" si="32"/>
        <v>1.1464246507906539</v>
      </c>
      <c r="W70" s="304">
        <f t="shared" ca="1" si="33"/>
        <v>56.597479924011147</v>
      </c>
      <c r="Y70" s="314" t="str">
        <f t="shared" ca="1" si="51"/>
        <v/>
      </c>
      <c r="Z70" s="315" t="str">
        <f t="shared" ca="1" si="52"/>
        <v/>
      </c>
      <c r="AA70" s="316" t="str">
        <f t="shared" ca="1" si="53"/>
        <v/>
      </c>
      <c r="AC70" s="310" t="e">
        <f t="shared" ca="1" si="54"/>
        <v>#N/A</v>
      </c>
      <c r="AD70" s="323" t="e">
        <f t="shared" ca="1" si="55"/>
        <v>#N/A</v>
      </c>
      <c r="AE70" s="324">
        <f t="shared" ca="1" si="34"/>
        <v>662.68476363479078</v>
      </c>
      <c r="AG70" s="306">
        <f t="shared" ca="1" si="56"/>
        <v>0.71847417598492491</v>
      </c>
      <c r="AH70" s="304">
        <f t="shared" ca="1" si="57"/>
        <v>10.185554595505989</v>
      </c>
    </row>
    <row r="71" spans="1:34" x14ac:dyDescent="0.2">
      <c r="A71" s="347">
        <f t="shared" ca="1" si="35"/>
        <v>0.01</v>
      </c>
      <c r="B71" s="304">
        <f t="shared" ca="1" si="36"/>
        <v>5.2699999999999854</v>
      </c>
      <c r="D71" s="306">
        <f t="shared" ca="1" si="37"/>
        <v>2.6302464563297097</v>
      </c>
      <c r="E71" s="307">
        <f t="shared" ca="1" si="38"/>
        <v>-0.13141222392826357</v>
      </c>
      <c r="F71" s="304">
        <f t="shared" ca="1" si="39"/>
        <v>2.6335272152823421</v>
      </c>
      <c r="G71" s="306">
        <f t="shared" ca="1" si="40"/>
        <v>40.817477518108483</v>
      </c>
      <c r="H71" s="307">
        <f t="shared" ca="1" si="41"/>
        <v>150.09905662239299</v>
      </c>
      <c r="I71" s="304">
        <f t="shared" ca="1" si="42"/>
        <v>155.54997033067423</v>
      </c>
      <c r="J71" s="306">
        <f t="shared" ca="1" si="43"/>
        <v>157.71855820652004</v>
      </c>
      <c r="K71" s="307">
        <f t="shared" ca="1" si="44"/>
        <v>664.18576077162595</v>
      </c>
      <c r="L71" s="304">
        <f t="shared" ca="1" si="29"/>
        <v>682.65501420155624</v>
      </c>
      <c r="M71" s="306">
        <f t="shared" ca="1" si="45"/>
        <v>1.3052800464567476</v>
      </c>
      <c r="N71" s="304">
        <f t="shared" ca="1" si="46"/>
        <v>74.787037744611666</v>
      </c>
      <c r="P71" s="310">
        <f t="shared" ca="1" si="47"/>
        <v>7</v>
      </c>
      <c r="Q71" s="304">
        <f t="shared" ca="1" si="48"/>
        <v>88.599825842697356</v>
      </c>
      <c r="R71" s="306">
        <f t="shared" ca="1" si="49"/>
        <v>5.0857143618101862E-2</v>
      </c>
      <c r="S71" s="307">
        <f t="shared" ca="1" si="50"/>
        <v>3.1907838017704373</v>
      </c>
      <c r="T71" s="304">
        <f t="shared" ca="1" si="30"/>
        <v>31.301589095367991</v>
      </c>
      <c r="U71" s="311">
        <f t="shared" ca="1" si="31"/>
        <v>0</v>
      </c>
      <c r="V71" s="306">
        <f t="shared" ca="1" si="32"/>
        <v>1.146252396163626</v>
      </c>
      <c r="W71" s="304">
        <f t="shared" ca="1" si="33"/>
        <v>56.593073826288588</v>
      </c>
      <c r="Y71" s="314" t="str">
        <f t="shared" ca="1" si="51"/>
        <v/>
      </c>
      <c r="Z71" s="315" t="str">
        <f t="shared" ca="1" si="52"/>
        <v/>
      </c>
      <c r="AA71" s="316" t="str">
        <f t="shared" ca="1" si="53"/>
        <v/>
      </c>
      <c r="AC71" s="310" t="e">
        <f t="shared" ca="1" si="54"/>
        <v>#N/A</v>
      </c>
      <c r="AD71" s="323" t="e">
        <f t="shared" ca="1" si="55"/>
        <v>#N/A</v>
      </c>
      <c r="AE71" s="324">
        <f t="shared" ca="1" si="34"/>
        <v>664.18576077162595</v>
      </c>
      <c r="AG71" s="306">
        <f t="shared" ca="1" si="56"/>
        <v>0.56296372410214346</v>
      </c>
      <c r="AH71" s="304">
        <f t="shared" ca="1" si="57"/>
        <v>10.029619023679825</v>
      </c>
    </row>
    <row r="72" spans="1:34" x14ac:dyDescent="0.2">
      <c r="A72" s="347">
        <f t="shared" ca="1" si="35"/>
        <v>0.01</v>
      </c>
      <c r="B72" s="304">
        <f t="shared" ca="1" si="36"/>
        <v>5.2799999999999851</v>
      </c>
      <c r="D72" s="306">
        <f t="shared" ca="1" si="37"/>
        <v>2.591006181670362</v>
      </c>
      <c r="E72" s="307">
        <f t="shared" ca="1" si="38"/>
        <v>-0.28203288348788824</v>
      </c>
      <c r="F72" s="304">
        <f t="shared" ca="1" si="39"/>
        <v>2.6063107222321982</v>
      </c>
      <c r="G72" s="306">
        <f t="shared" ca="1" si="40"/>
        <v>40.843387579925185</v>
      </c>
      <c r="H72" s="307">
        <f t="shared" ca="1" si="41"/>
        <v>150.09623629355812</v>
      </c>
      <c r="I72" s="304">
        <f t="shared" ca="1" si="42"/>
        <v>155.55404995851319</v>
      </c>
      <c r="J72" s="306">
        <f t="shared" ca="1" si="43"/>
        <v>158.12686253201022</v>
      </c>
      <c r="K72" s="307">
        <f t="shared" ca="1" si="44"/>
        <v>665.68673723620566</v>
      </c>
      <c r="L72" s="304">
        <f t="shared" ca="1" si="29"/>
        <v>684.20971696286392</v>
      </c>
      <c r="M72" s="306">
        <f t="shared" ca="1" si="45"/>
        <v>1.3051145594440918</v>
      </c>
      <c r="N72" s="304">
        <f t="shared" ca="1" si="46"/>
        <v>74.777556037222254</v>
      </c>
      <c r="P72" s="310">
        <f t="shared" ca="1" si="47"/>
        <v>7</v>
      </c>
      <c r="Q72" s="304">
        <f t="shared" ca="1" si="48"/>
        <v>88.093814606742299</v>
      </c>
      <c r="R72" s="306">
        <f t="shared" ca="1" si="49"/>
        <v>5.0566688350785323E-2</v>
      </c>
      <c r="S72" s="307">
        <f t="shared" ca="1" si="50"/>
        <v>3.1902781348869294</v>
      </c>
      <c r="T72" s="304">
        <f t="shared" ca="1" si="30"/>
        <v>31.296628503240779</v>
      </c>
      <c r="U72" s="311">
        <f t="shared" ca="1" si="31"/>
        <v>0</v>
      </c>
      <c r="V72" s="306">
        <f t="shared" ca="1" si="32"/>
        <v>1.1460801689309443</v>
      </c>
      <c r="W72" s="304">
        <f t="shared" ca="1" si="33"/>
        <v>56.587538717843671</v>
      </c>
      <c r="Y72" s="314" t="str">
        <f t="shared" ca="1" si="51"/>
        <v/>
      </c>
      <c r="Z72" s="315" t="str">
        <f t="shared" ca="1" si="52"/>
        <v/>
      </c>
      <c r="AA72" s="316" t="str">
        <f t="shared" ca="1" si="53"/>
        <v/>
      </c>
      <c r="AC72" s="310" t="e">
        <f t="shared" ca="1" si="54"/>
        <v>#N/A</v>
      </c>
      <c r="AD72" s="323" t="e">
        <f t="shared" ca="1" si="55"/>
        <v>#N/A</v>
      </c>
      <c r="AE72" s="324">
        <f t="shared" ca="1" si="34"/>
        <v>665.68673723620566</v>
      </c>
      <c r="AG72" s="306">
        <f t="shared" ca="1" si="56"/>
        <v>0.40774978411601381</v>
      </c>
      <c r="AH72" s="304">
        <f t="shared" ca="1" si="57"/>
        <v>9.8739794615337413</v>
      </c>
    </row>
    <row r="73" spans="1:34" x14ac:dyDescent="0.2">
      <c r="A73" s="347">
        <f t="shared" ca="1" si="35"/>
        <v>0.01</v>
      </c>
      <c r="B73" s="304">
        <f t="shared" ca="1" si="36"/>
        <v>5.2899999999999849</v>
      </c>
      <c r="D73" s="306">
        <f t="shared" ca="1" si="37"/>
        <v>2.5517947152711153</v>
      </c>
      <c r="E73" s="307">
        <f t="shared" ca="1" si="38"/>
        <v>-0.43235516565622767</v>
      </c>
      <c r="F73" s="304">
        <f t="shared" ca="1" si="39"/>
        <v>2.5881629118266911</v>
      </c>
      <c r="G73" s="306">
        <f t="shared" ca="1" si="40"/>
        <v>40.868905527077899</v>
      </c>
      <c r="H73" s="307">
        <f t="shared" ca="1" si="41"/>
        <v>150.09191274190155</v>
      </c>
      <c r="I73" s="304">
        <f t="shared" ca="1" si="42"/>
        <v>155.55658041209253</v>
      </c>
      <c r="J73" s="306">
        <f t="shared" ca="1" si="43"/>
        <v>158.53542399754522</v>
      </c>
      <c r="K73" s="307">
        <f t="shared" ca="1" si="44"/>
        <v>667.18767798138299</v>
      </c>
      <c r="L73" s="304">
        <f t="shared" ca="1" si="29"/>
        <v>685.76444812506213</v>
      </c>
      <c r="M73" s="306">
        <f t="shared" ca="1" si="45"/>
        <v>1.3049489744203389</v>
      </c>
      <c r="N73" s="304">
        <f t="shared" ca="1" si="46"/>
        <v>74.768068714210642</v>
      </c>
      <c r="P73" s="310">
        <f t="shared" ca="1" si="47"/>
        <v>7</v>
      </c>
      <c r="Q73" s="304">
        <f t="shared" ca="1" si="48"/>
        <v>87.587803370787256</v>
      </c>
      <c r="R73" s="306">
        <f t="shared" ca="1" si="49"/>
        <v>5.0276233083468791E-2</v>
      </c>
      <c r="S73" s="307">
        <f t="shared" ca="1" si="50"/>
        <v>3.1897753725560944</v>
      </c>
      <c r="T73" s="304">
        <f t="shared" ca="1" si="30"/>
        <v>31.291696404775287</v>
      </c>
      <c r="U73" s="311">
        <f t="shared" ca="1" si="31"/>
        <v>0</v>
      </c>
      <c r="V73" s="306">
        <f t="shared" ca="1" si="32"/>
        <v>1.1459079708123092</v>
      </c>
      <c r="W73" s="304">
        <f t="shared" ca="1" si="33"/>
        <v>56.580877259193642</v>
      </c>
      <c r="Y73" s="314" t="str">
        <f t="shared" ca="1" si="51"/>
        <v/>
      </c>
      <c r="Z73" s="315" t="str">
        <f t="shared" ca="1" si="52"/>
        <v/>
      </c>
      <c r="AA73" s="316" t="str">
        <f t="shared" ca="1" si="53"/>
        <v/>
      </c>
      <c r="AC73" s="310" t="e">
        <f t="shared" ca="1" si="54"/>
        <v>#N/A</v>
      </c>
      <c r="AD73" s="323" t="e">
        <f t="shared" ca="1" si="55"/>
        <v>#N/A</v>
      </c>
      <c r="AE73" s="324">
        <f t="shared" ca="1" si="34"/>
        <v>667.18767798138299</v>
      </c>
      <c r="AG73" s="306">
        <f t="shared" ca="1" si="56"/>
        <v>0.25283210230549891</v>
      </c>
      <c r="AH73" s="304">
        <f t="shared" ca="1" si="57"/>
        <v>9.7186356505416978</v>
      </c>
    </row>
    <row r="74" spans="1:34" x14ac:dyDescent="0.2">
      <c r="A74" s="347">
        <f t="shared" ca="1" si="35"/>
        <v>0.01</v>
      </c>
      <c r="B74" s="304">
        <f t="shared" ca="1" si="36"/>
        <v>5.2999999999999847</v>
      </c>
      <c r="D74" s="306">
        <f t="shared" ca="1" si="37"/>
        <v>2.1834150442749105</v>
      </c>
      <c r="E74" s="307">
        <f t="shared" ca="1" si="38"/>
        <v>-1.791362454457289</v>
      </c>
      <c r="F74" s="304">
        <f t="shared" ca="1" si="39"/>
        <v>2.8242309924659583</v>
      </c>
      <c r="G74" s="306">
        <f t="shared" ca="1" si="40"/>
        <v>40.890739677520649</v>
      </c>
      <c r="H74" s="307">
        <f t="shared" ca="1" si="41"/>
        <v>150.07399911735698</v>
      </c>
      <c r="I74" s="304">
        <f t="shared" ca="1" si="42"/>
        <v>155.5450346441545</v>
      </c>
      <c r="J74" s="306">
        <f t="shared" ca="1" si="43"/>
        <v>158.9442222235682</v>
      </c>
      <c r="K74" s="307">
        <f t="shared" ca="1" si="44"/>
        <v>668.68850754067932</v>
      </c>
      <c r="L74" s="304">
        <f t="shared" ca="1" si="29"/>
        <v>687.31912958627606</v>
      </c>
      <c r="M74" s="306">
        <f t="shared" ca="1" si="45"/>
        <v>1.3047832763398985</v>
      </c>
      <c r="N74" s="304">
        <f t="shared" ca="1" si="46"/>
        <v>74.758574913527994</v>
      </c>
      <c r="P74" s="310">
        <f t="shared" ca="1" si="47"/>
        <v>8</v>
      </c>
      <c r="Q74" s="304">
        <f t="shared" ca="1" si="48"/>
        <v>83.085818181827364</v>
      </c>
      <c r="R74" s="306">
        <f t="shared" ca="1" si="49"/>
        <v>4.769205072031156E-2</v>
      </c>
      <c r="S74" s="307">
        <f t="shared" ca="1" si="50"/>
        <v>3.1892984520488912</v>
      </c>
      <c r="T74" s="304">
        <f t="shared" ca="1" si="30"/>
        <v>31.287017814599626</v>
      </c>
      <c r="U74" s="311">
        <f t="shared" ca="1" si="31"/>
        <v>0</v>
      </c>
      <c r="V74" s="306">
        <f t="shared" ca="1" si="32"/>
        <v>1.1457358104566258</v>
      </c>
      <c r="W74" s="304">
        <f t="shared" ca="1" si="33"/>
        <v>56.563979037839694</v>
      </c>
      <c r="Y74" s="314" t="str">
        <f t="shared" ca="1" si="51"/>
        <v/>
      </c>
      <c r="Z74" s="315" t="str">
        <f t="shared" ca="1" si="52"/>
        <v/>
      </c>
      <c r="AA74" s="316" t="str">
        <f t="shared" ca="1" si="53"/>
        <v/>
      </c>
      <c r="AC74" s="310" t="e">
        <f t="shared" ca="1" si="54"/>
        <v>#N/A</v>
      </c>
      <c r="AD74" s="323" t="e">
        <f t="shared" ca="1" si="55"/>
        <v>#N/A</v>
      </c>
      <c r="AE74" s="324">
        <f t="shared" ca="1" si="34"/>
        <v>668.68850754067932</v>
      </c>
      <c r="AG74" s="306">
        <f t="shared" ca="1" si="56"/>
        <v>-1.1547903248886655</v>
      </c>
      <c r="AH74" s="304">
        <f t="shared" ca="1" si="57"/>
        <v>8.3105865823269802</v>
      </c>
    </row>
    <row r="75" spans="1:34" x14ac:dyDescent="0.2">
      <c r="A75" s="347">
        <f t="shared" ca="1" si="35"/>
        <v>0.01</v>
      </c>
      <c r="B75" s="304">
        <f t="shared" ca="1" si="36"/>
        <v>5.3099999999999845</v>
      </c>
      <c r="D75" s="306">
        <f t="shared" ca="1" si="37"/>
        <v>1.6741169453269762</v>
      </c>
      <c r="E75" s="307">
        <f t="shared" ca="1" si="38"/>
        <v>-3.6657867390823728</v>
      </c>
      <c r="F75" s="304">
        <f t="shared" ca="1" si="39"/>
        <v>4.029970218632279</v>
      </c>
      <c r="G75" s="306">
        <f t="shared" ca="1" si="40"/>
        <v>40.907480846973918</v>
      </c>
      <c r="H75" s="307">
        <f t="shared" ca="1" si="41"/>
        <v>150.03734124996615</v>
      </c>
      <c r="I75" s="304">
        <f t="shared" ca="1" si="42"/>
        <v>155.51406932687578</v>
      </c>
      <c r="J75" s="306">
        <f t="shared" ca="1" si="43"/>
        <v>159.35321332619068</v>
      </c>
      <c r="K75" s="307">
        <f t="shared" ca="1" si="44"/>
        <v>670.189064242516</v>
      </c>
      <c r="L75" s="304">
        <f t="shared" ca="1" si="29"/>
        <v>688.8735939398764</v>
      </c>
      <c r="M75" s="306">
        <f t="shared" ca="1" si="45"/>
        <v>1.3046174444163408</v>
      </c>
      <c r="N75" s="304">
        <f t="shared" ca="1" si="46"/>
        <v>74.749073444199595</v>
      </c>
      <c r="P75" s="310">
        <f t="shared" ca="1" si="47"/>
        <v>8</v>
      </c>
      <c r="Q75" s="304">
        <f t="shared" ca="1" si="48"/>
        <v>76.871272727282047</v>
      </c>
      <c r="R75" s="306">
        <f t="shared" ca="1" si="49"/>
        <v>4.4124842458930044E-2</v>
      </c>
      <c r="S75" s="307">
        <f t="shared" ca="1" si="50"/>
        <v>3.1888572036243019</v>
      </c>
      <c r="T75" s="304">
        <f t="shared" ca="1" si="30"/>
        <v>31.282689167554402</v>
      </c>
      <c r="U75" s="311">
        <f t="shared" ca="1" si="31"/>
        <v>0</v>
      </c>
      <c r="V75" s="306">
        <f t="shared" ca="1" si="32"/>
        <v>1.1455637063942194</v>
      </c>
      <c r="W75" s="304">
        <f t="shared" ca="1" si="33"/>
        <v>56.53296694841984</v>
      </c>
      <c r="Y75" s="314" t="str">
        <f t="shared" ca="1" si="51"/>
        <v/>
      </c>
      <c r="Z75" s="315" t="str">
        <f t="shared" ca="1" si="52"/>
        <v/>
      </c>
      <c r="AA75" s="316" t="str">
        <f t="shared" ca="1" si="53"/>
        <v/>
      </c>
      <c r="AC75" s="310" t="e">
        <f t="shared" ca="1" si="54"/>
        <v>#N/A</v>
      </c>
      <c r="AD75" s="323" t="e">
        <f t="shared" ca="1" si="55"/>
        <v>#N/A</v>
      </c>
      <c r="AE75" s="324">
        <f t="shared" ca="1" si="34"/>
        <v>670.189064242516</v>
      </c>
      <c r="AG75" s="306">
        <f t="shared" ca="1" si="56"/>
        <v>-3.0967455614789516</v>
      </c>
      <c r="AH75" s="304">
        <f t="shared" ca="1" si="57"/>
        <v>6.3682041536265901</v>
      </c>
    </row>
    <row r="76" spans="1:34" x14ac:dyDescent="0.2">
      <c r="A76" s="347">
        <f t="shared" ca="1" si="35"/>
        <v>0.01</v>
      </c>
      <c r="B76" s="304">
        <f t="shared" ca="1" si="36"/>
        <v>5.3199999999999843</v>
      </c>
      <c r="D76" s="306">
        <f t="shared" ca="1" si="37"/>
        <v>1.1652082652233251</v>
      </c>
      <c r="E76" s="307">
        <f t="shared" ca="1" si="38"/>
        <v>-5.5363379094260337</v>
      </c>
      <c r="F76" s="304">
        <f t="shared" ca="1" si="39"/>
        <v>5.6576273957103762</v>
      </c>
      <c r="G76" s="306">
        <f t="shared" ca="1" si="40"/>
        <v>40.919132929626151</v>
      </c>
      <c r="H76" s="307">
        <f t="shared" ca="1" si="41"/>
        <v>149.98197787087187</v>
      </c>
      <c r="I76" s="304">
        <f t="shared" ca="1" si="42"/>
        <v>155.46372286090127</v>
      </c>
      <c r="J76" s="306">
        <f t="shared" ca="1" si="43"/>
        <v>159.76234639507368</v>
      </c>
      <c r="K76" s="307">
        <f t="shared" ca="1" si="44"/>
        <v>671.68916083812019</v>
      </c>
      <c r="L76" s="304">
        <f t="shared" ca="1" si="29"/>
        <v>690.42764726876169</v>
      </c>
      <c r="M76" s="306">
        <f t="shared" ca="1" si="45"/>
        <v>1.3044514578290154</v>
      </c>
      <c r="N76" s="304">
        <f t="shared" ca="1" si="46"/>
        <v>74.739563113290075</v>
      </c>
      <c r="P76" s="310">
        <f t="shared" ca="1" si="47"/>
        <v>8</v>
      </c>
      <c r="Q76" s="304">
        <f t="shared" ca="1" si="48"/>
        <v>70.656727272736731</v>
      </c>
      <c r="R76" s="306">
        <f t="shared" ca="1" si="49"/>
        <v>4.0557634197548535E-2</v>
      </c>
      <c r="S76" s="307">
        <f t="shared" ca="1" si="50"/>
        <v>3.1884516272823262</v>
      </c>
      <c r="T76" s="304">
        <f t="shared" ca="1" si="30"/>
        <v>31.278710463639623</v>
      </c>
      <c r="U76" s="311">
        <f t="shared" ca="1" si="31"/>
        <v>0</v>
      </c>
      <c r="V76" s="306">
        <f t="shared" ca="1" si="32"/>
        <v>1.1453916800775525</v>
      </c>
      <c r="W76" s="304">
        <f t="shared" ca="1" si="33"/>
        <v>56.487884747634567</v>
      </c>
      <c r="Y76" s="314" t="str">
        <f t="shared" ca="1" si="51"/>
        <v/>
      </c>
      <c r="Z76" s="315" t="str">
        <f t="shared" ca="1" si="52"/>
        <v/>
      </c>
      <c r="AA76" s="316" t="str">
        <f t="shared" ca="1" si="53"/>
        <v/>
      </c>
      <c r="AC76" s="310" t="e">
        <f t="shared" ca="1" si="54"/>
        <v>#N/A</v>
      </c>
      <c r="AD76" s="323" t="e">
        <f t="shared" ca="1" si="55"/>
        <v>#N/A</v>
      </c>
      <c r="AE76" s="324">
        <f t="shared" ca="1" si="34"/>
        <v>671.68916083812019</v>
      </c>
      <c r="AG76" s="306">
        <f t="shared" ca="1" si="56"/>
        <v>-5.0348607607556399</v>
      </c>
      <c r="AH76" s="304">
        <f t="shared" ca="1" si="57"/>
        <v>4.4296611569908819</v>
      </c>
    </row>
    <row r="77" spans="1:34" x14ac:dyDescent="0.2">
      <c r="A77" s="347">
        <f t="shared" ca="1" si="35"/>
        <v>0.01</v>
      </c>
      <c r="B77" s="304">
        <f t="shared" ca="1" si="36"/>
        <v>5.3299999999999841</v>
      </c>
      <c r="D77" s="306">
        <f t="shared" ca="1" si="37"/>
        <v>0.65670408851278439</v>
      </c>
      <c r="E77" s="307">
        <f t="shared" ca="1" si="38"/>
        <v>-7.402965172540978</v>
      </c>
      <c r="F77" s="304">
        <f t="shared" ca="1" si="39"/>
        <v>7.4320356300090546</v>
      </c>
      <c r="G77" s="306">
        <f t="shared" ca="1" si="40"/>
        <v>40.925699970511282</v>
      </c>
      <c r="H77" s="307">
        <f t="shared" ca="1" si="41"/>
        <v>149.90794821914648</v>
      </c>
      <c r="I77" s="304">
        <f t="shared" ca="1" si="42"/>
        <v>155.39403417554553</v>
      </c>
      <c r="J77" s="306">
        <f t="shared" ca="1" si="43"/>
        <v>160.17157055957438</v>
      </c>
      <c r="K77" s="307">
        <f t="shared" ca="1" si="44"/>
        <v>673.18861046857023</v>
      </c>
      <c r="L77" s="304">
        <f t="shared" ca="1" si="29"/>
        <v>691.98109604246054</v>
      </c>
      <c r="M77" s="306">
        <f t="shared" ca="1" si="45"/>
        <v>1.3042852957081252</v>
      </c>
      <c r="N77" s="304">
        <f t="shared" ca="1" si="46"/>
        <v>74.730042725048122</v>
      </c>
      <c r="P77" s="310">
        <f t="shared" ca="1" si="47"/>
        <v>8</v>
      </c>
      <c r="Q77" s="304">
        <f t="shared" ca="1" si="48"/>
        <v>64.442181818191415</v>
      </c>
      <c r="R77" s="306">
        <f t="shared" ca="1" si="49"/>
        <v>3.6990425936167019E-2</v>
      </c>
      <c r="S77" s="307">
        <f t="shared" ca="1" si="50"/>
        <v>3.1880817230229646</v>
      </c>
      <c r="T77" s="304">
        <f t="shared" ca="1" si="30"/>
        <v>31.275081702855285</v>
      </c>
      <c r="U77" s="311">
        <f t="shared" ca="1" si="31"/>
        <v>0</v>
      </c>
      <c r="V77" s="306">
        <f t="shared" ca="1" si="32"/>
        <v>1.1452197529019394</v>
      </c>
      <c r="W77" s="304">
        <f t="shared" ca="1" si="33"/>
        <v>56.42878178110611</v>
      </c>
      <c r="Y77" s="314" t="str">
        <f t="shared" ca="1" si="51"/>
        <v/>
      </c>
      <c r="Z77" s="315" t="str">
        <f t="shared" ca="1" si="52"/>
        <v/>
      </c>
      <c r="AA77" s="316" t="str">
        <f t="shared" ca="1" si="53"/>
        <v/>
      </c>
      <c r="AC77" s="310" t="e">
        <f t="shared" ca="1" si="54"/>
        <v>#N/A</v>
      </c>
      <c r="AD77" s="323" t="e">
        <f t="shared" ca="1" si="55"/>
        <v>#N/A</v>
      </c>
      <c r="AE77" s="324">
        <f t="shared" ca="1" si="34"/>
        <v>673.18861046857023</v>
      </c>
      <c r="AG77" s="306">
        <f t="shared" ca="1" si="56"/>
        <v>-6.969083055877821</v>
      </c>
      <c r="AH77" s="304">
        <f t="shared" ca="1" si="57"/>
        <v>2.4950104048821307</v>
      </c>
    </row>
    <row r="78" spans="1:34" x14ac:dyDescent="0.2">
      <c r="A78" s="347">
        <f t="shared" ca="1" si="35"/>
        <v>0.01</v>
      </c>
      <c r="B78" s="304">
        <f t="shared" ca="1" si="36"/>
        <v>5.3399999999999839</v>
      </c>
      <c r="D78" s="306">
        <f t="shared" ca="1" si="37"/>
        <v>0.14861885766408747</v>
      </c>
      <c r="E78" s="307">
        <f t="shared" ca="1" si="38"/>
        <v>-9.2656196220186882</v>
      </c>
      <c r="F78" s="304">
        <f t="shared" ca="1" si="39"/>
        <v>9.266811455122582</v>
      </c>
      <c r="G78" s="306">
        <f t="shared" ca="1" si="40"/>
        <v>40.927186159087924</v>
      </c>
      <c r="H78" s="307">
        <f t="shared" ca="1" si="41"/>
        <v>149.81529202292629</v>
      </c>
      <c r="I78" s="304">
        <f t="shared" ca="1" si="42"/>
        <v>155.30504270890665</v>
      </c>
      <c r="J78" s="306">
        <f t="shared" ca="1" si="43"/>
        <v>160.58083499022237</v>
      </c>
      <c r="K78" s="307">
        <f t="shared" ca="1" si="44"/>
        <v>674.68722666978056</v>
      </c>
      <c r="L78" s="304">
        <f t="shared" ca="1" si="29"/>
        <v>693.53374712231334</v>
      </c>
      <c r="M78" s="306">
        <f t="shared" ca="1" si="45"/>
        <v>1.3041189371197377</v>
      </c>
      <c r="N78" s="304">
        <f t="shared" ca="1" si="46"/>
        <v>74.720511080047757</v>
      </c>
      <c r="P78" s="310">
        <f t="shared" ca="1" si="47"/>
        <v>8</v>
      </c>
      <c r="Q78" s="304">
        <f t="shared" ca="1" si="48"/>
        <v>58.227636363646099</v>
      </c>
      <c r="R78" s="306">
        <f t="shared" ca="1" si="49"/>
        <v>3.342321767478551E-2</v>
      </c>
      <c r="S78" s="307">
        <f t="shared" ca="1" si="50"/>
        <v>3.1877474908462169</v>
      </c>
      <c r="T78" s="304">
        <f t="shared" ca="1" si="30"/>
        <v>31.271802885201389</v>
      </c>
      <c r="U78" s="311">
        <f t="shared" ca="1" si="31"/>
        <v>0</v>
      </c>
      <c r="V78" s="306">
        <f t="shared" ca="1" si="32"/>
        <v>1.1450479462050263</v>
      </c>
      <c r="W78" s="304">
        <f t="shared" ca="1" si="33"/>
        <v>56.35571292627052</v>
      </c>
      <c r="Y78" s="314" t="str">
        <f t="shared" ca="1" si="51"/>
        <v/>
      </c>
      <c r="Z78" s="315" t="str">
        <f t="shared" ca="1" si="52"/>
        <v/>
      </c>
      <c r="AA78" s="316" t="str">
        <f t="shared" ca="1" si="53"/>
        <v/>
      </c>
      <c r="AC78" s="310" t="e">
        <f t="shared" ca="1" si="54"/>
        <v>#N/A</v>
      </c>
      <c r="AD78" s="323" t="e">
        <f t="shared" ca="1" si="55"/>
        <v>#N/A</v>
      </c>
      <c r="AE78" s="324">
        <f t="shared" ca="1" si="34"/>
        <v>674.68722666978056</v>
      </c>
      <c r="AG78" s="306">
        <f t="shared" ca="1" si="56"/>
        <v>-8.899361568636035</v>
      </c>
      <c r="AH78" s="304">
        <f t="shared" ca="1" si="57"/>
        <v>0.56430272087280842</v>
      </c>
    </row>
    <row r="79" spans="1:34" x14ac:dyDescent="0.2">
      <c r="A79" s="347">
        <f t="shared" ca="1" si="35"/>
        <v>0.01</v>
      </c>
      <c r="B79" s="304">
        <f t="shared" ca="1" si="36"/>
        <v>5.3499999999999837</v>
      </c>
      <c r="D79" s="306">
        <f t="shared" ca="1" si="37"/>
        <v>-0.3590336251860109</v>
      </c>
      <c r="E79" s="307">
        <f t="shared" ca="1" si="38"/>
        <v>-11.12425422686549</v>
      </c>
      <c r="F79" s="304">
        <f t="shared" ca="1" si="39"/>
        <v>11.130046596845359</v>
      </c>
      <c r="G79" s="306">
        <f t="shared" ca="1" si="40"/>
        <v>40.923595822836063</v>
      </c>
      <c r="H79" s="307">
        <f t="shared" ca="1" si="41"/>
        <v>149.70404948065763</v>
      </c>
      <c r="I79" s="304">
        <f t="shared" ca="1" si="42"/>
        <v>155.19678838809145</v>
      </c>
      <c r="J79" s="306">
        <f t="shared" ca="1" si="43"/>
        <v>160.99008890013198</v>
      </c>
      <c r="K79" s="307">
        <f t="shared" ca="1" si="44"/>
        <v>676.18482337729847</v>
      </c>
      <c r="L79" s="304">
        <f t="shared" ca="1" si="29"/>
        <v>695.08540776645623</v>
      </c>
      <c r="M79" s="306">
        <f t="shared" ca="1" si="45"/>
        <v>1.3039523610507087</v>
      </c>
      <c r="N79" s="304">
        <f t="shared" ca="1" si="46"/>
        <v>74.710966974324521</v>
      </c>
      <c r="P79" s="310">
        <f t="shared" ca="1" si="47"/>
        <v>8</v>
      </c>
      <c r="Q79" s="304">
        <f t="shared" ca="1" si="48"/>
        <v>52.013090909100782</v>
      </c>
      <c r="R79" s="306">
        <f t="shared" ca="1" si="49"/>
        <v>2.9856009413403994E-2</v>
      </c>
      <c r="S79" s="307">
        <f t="shared" ca="1" si="50"/>
        <v>3.1874489307520828</v>
      </c>
      <c r="T79" s="304">
        <f t="shared" ca="1" si="30"/>
        <v>31.268874010677933</v>
      </c>
      <c r="U79" s="311">
        <f t="shared" ca="1" si="31"/>
        <v>0</v>
      </c>
      <c r="V79" s="306">
        <f t="shared" ca="1" si="32"/>
        <v>1.1448762812662951</v>
      </c>
      <c r="W79" s="304">
        <f t="shared" ca="1" si="33"/>
        <v>56.26873853484728</v>
      </c>
      <c r="Y79" s="314" t="str">
        <f t="shared" ca="1" si="51"/>
        <v/>
      </c>
      <c r="Z79" s="315" t="str">
        <f t="shared" ca="1" si="52"/>
        <v/>
      </c>
      <c r="AA79" s="316" t="str">
        <f t="shared" ca="1" si="53"/>
        <v/>
      </c>
      <c r="AC79" s="310" t="e">
        <f t="shared" ca="1" si="54"/>
        <v>#N/A</v>
      </c>
      <c r="AD79" s="323" t="e">
        <f t="shared" ca="1" si="55"/>
        <v>#N/A</v>
      </c>
      <c r="AE79" s="324">
        <f t="shared" ca="1" si="34"/>
        <v>676.18482337729847</v>
      </c>
      <c r="AG79" s="306">
        <f t="shared" ca="1" si="56"/>
        <v>-10.825647398338246</v>
      </c>
      <c r="AH79" s="304">
        <f t="shared" ca="1" si="57"/>
        <v>-1.3624130492798485</v>
      </c>
    </row>
    <row r="80" spans="1:34" x14ac:dyDescent="0.2">
      <c r="A80" s="347">
        <f t="shared" ca="1" si="35"/>
        <v>0.01</v>
      </c>
      <c r="B80" s="304">
        <f t="shared" ca="1" si="36"/>
        <v>5.3599999999999834</v>
      </c>
      <c r="D80" s="306">
        <f t="shared" ca="1" si="37"/>
        <v>-0.86624019649844819</v>
      </c>
      <c r="E80" s="307">
        <f t="shared" ca="1" si="38"/>
        <v>-12.978823819884735</v>
      </c>
      <c r="F80" s="304">
        <f t="shared" ca="1" si="39"/>
        <v>13.007699251813792</v>
      </c>
      <c r="G80" s="306">
        <f t="shared" ca="1" si="40"/>
        <v>40.91493342087108</v>
      </c>
      <c r="H80" s="307">
        <f t="shared" ca="1" si="41"/>
        <v>149.57426124245879</v>
      </c>
      <c r="I80" s="304">
        <f t="shared" ca="1" si="42"/>
        <v>155.06931160955614</v>
      </c>
      <c r="J80" s="306">
        <f t="shared" ca="1" si="43"/>
        <v>161.39928154635052</v>
      </c>
      <c r="K80" s="307">
        <f t="shared" ca="1" si="44"/>
        <v>677.68121493091405</v>
      </c>
      <c r="L80" s="304">
        <f t="shared" ca="1" si="29"/>
        <v>696.6358856346103</v>
      </c>
      <c r="M80" s="306">
        <f t="shared" ca="1" si="45"/>
        <v>1.3037855463934911</v>
      </c>
      <c r="N80" s="304">
        <f t="shared" ca="1" si="46"/>
        <v>74.701409198505033</v>
      </c>
      <c r="P80" s="310">
        <f t="shared" ca="1" si="47"/>
        <v>8</v>
      </c>
      <c r="Q80" s="304">
        <f t="shared" ca="1" si="48"/>
        <v>45.798545454555466</v>
      </c>
      <c r="R80" s="306">
        <f t="shared" ca="1" si="49"/>
        <v>2.6288801152022482E-2</v>
      </c>
      <c r="S80" s="307">
        <f t="shared" ca="1" si="50"/>
        <v>3.1871860427405627</v>
      </c>
      <c r="T80" s="304">
        <f t="shared" ca="1" si="30"/>
        <v>31.266295079284923</v>
      </c>
      <c r="U80" s="311">
        <f t="shared" ca="1" si="31"/>
        <v>0</v>
      </c>
      <c r="V80" s="306">
        <f t="shared" ca="1" si="32"/>
        <v>1.1447047793065956</v>
      </c>
      <c r="W80" s="304">
        <f t="shared" ca="1" si="33"/>
        <v>56.167924374933904</v>
      </c>
      <c r="Y80" s="314" t="str">
        <f t="shared" ca="1" si="51"/>
        <v/>
      </c>
      <c r="Z80" s="315" t="str">
        <f t="shared" ca="1" si="52"/>
        <v/>
      </c>
      <c r="AA80" s="316" t="str">
        <f t="shared" ca="1" si="53"/>
        <v/>
      </c>
      <c r="AC80" s="310" t="e">
        <f t="shared" ca="1" si="54"/>
        <v>#N/A</v>
      </c>
      <c r="AD80" s="323" t="e">
        <f t="shared" ca="1" si="55"/>
        <v>#N/A</v>
      </c>
      <c r="AE80" s="324">
        <f t="shared" ca="1" si="34"/>
        <v>677.68121493091405</v>
      </c>
      <c r="AG80" s="306">
        <f t="shared" ca="1" si="56"/>
        <v>-12.747893610223496</v>
      </c>
      <c r="AH80" s="304">
        <f t="shared" ca="1" si="57"/>
        <v>-3.2850900260873441</v>
      </c>
    </row>
    <row r="81" spans="1:34" x14ac:dyDescent="0.2">
      <c r="A81" s="347">
        <f t="shared" ca="1" si="35"/>
        <v>0.01</v>
      </c>
      <c r="B81" s="304">
        <f t="shared" ca="1" si="36"/>
        <v>5.3699999999999832</v>
      </c>
      <c r="D81" s="306">
        <f t="shared" ca="1" si="37"/>
        <v>-1.3729883296166623</v>
      </c>
      <c r="E81" s="307">
        <f t="shared" ca="1" si="38"/>
        <v>-14.829285085581294</v>
      </c>
      <c r="F81" s="304">
        <f t="shared" ca="1" si="39"/>
        <v>14.892709394287776</v>
      </c>
      <c r="G81" s="306">
        <f t="shared" ca="1" si="40"/>
        <v>40.901203537574915</v>
      </c>
      <c r="H81" s="307">
        <f t="shared" ca="1" si="41"/>
        <v>149.42596839160296</v>
      </c>
      <c r="I81" s="304">
        <f t="shared" ca="1" si="42"/>
        <v>154.92265321956779</v>
      </c>
      <c r="J81" s="306">
        <f t="shared" ca="1" si="43"/>
        <v>161.80836223114275</v>
      </c>
      <c r="K81" s="307">
        <f t="shared" ca="1" si="44"/>
        <v>679.17621607908438</v>
      </c>
      <c r="L81" s="304">
        <f t="shared" ca="1" si="29"/>
        <v>698.18498879267509</v>
      </c>
      <c r="M81" s="306">
        <f t="shared" ca="1" si="45"/>
        <v>1.3036184719308026</v>
      </c>
      <c r="N81" s="304">
        <f t="shared" ca="1" si="46"/>
        <v>74.691836536928562</v>
      </c>
      <c r="P81" s="310">
        <f t="shared" ca="1" si="47"/>
        <v>8</v>
      </c>
      <c r="Q81" s="304">
        <f t="shared" ca="1" si="48"/>
        <v>39.58400000001015</v>
      </c>
      <c r="R81" s="306">
        <f t="shared" ca="1" si="49"/>
        <v>2.2721592890640969E-2</v>
      </c>
      <c r="S81" s="307">
        <f t="shared" ca="1" si="50"/>
        <v>3.1869588268116562</v>
      </c>
      <c r="T81" s="304">
        <f t="shared" ca="1" si="30"/>
        <v>31.26406609102235</v>
      </c>
      <c r="U81" s="311">
        <f t="shared" ca="1" si="31"/>
        <v>0</v>
      </c>
      <c r="V81" s="306">
        <f t="shared" ca="1" si="32"/>
        <v>1.1445334614877003</v>
      </c>
      <c r="W81" s="304">
        <f t="shared" ca="1" si="33"/>
        <v>56.053341572773014</v>
      </c>
      <c r="Y81" s="314" t="str">
        <f t="shared" ca="1" si="51"/>
        <v/>
      </c>
      <c r="Z81" s="315" t="str">
        <f t="shared" ca="1" si="52"/>
        <v/>
      </c>
      <c r="AA81" s="316" t="str">
        <f t="shared" ca="1" si="53"/>
        <v/>
      </c>
      <c r="AC81" s="310" t="e">
        <f t="shared" ca="1" si="54"/>
        <v>#N/A</v>
      </c>
      <c r="AD81" s="323" t="e">
        <f t="shared" ca="1" si="55"/>
        <v>#N/A</v>
      </c>
      <c r="AE81" s="324">
        <f t="shared" ca="1" si="34"/>
        <v>679.17621607908438</v>
      </c>
      <c r="AG81" s="306">
        <f t="shared" ca="1" si="56"/>
        <v>-14.666055223420377</v>
      </c>
      <c r="AH81" s="304">
        <f t="shared" ca="1" si="57"/>
        <v>-5.2036832843287417</v>
      </c>
    </row>
    <row r="82" spans="1:34" x14ac:dyDescent="0.2">
      <c r="A82" s="347">
        <f t="shared" ca="1" si="35"/>
        <v>0.01</v>
      </c>
      <c r="B82" s="304">
        <f t="shared" ca="1" si="36"/>
        <v>5.379999999999983</v>
      </c>
      <c r="D82" s="306">
        <f t="shared" ca="1" si="37"/>
        <v>-1.8792661330761682</v>
      </c>
      <c r="E82" s="307">
        <f t="shared" ca="1" si="38"/>
        <v>-16.675596547604648</v>
      </c>
      <c r="F82" s="304">
        <f t="shared" ca="1" si="39"/>
        <v>16.781154948852929</v>
      </c>
      <c r="G82" s="306">
        <f t="shared" ca="1" si="40"/>
        <v>40.882410876244151</v>
      </c>
      <c r="H82" s="307">
        <f t="shared" ca="1" si="41"/>
        <v>149.25921242612691</v>
      </c>
      <c r="I82" s="304">
        <f t="shared" ca="1" si="42"/>
        <v>154.75685449479039</v>
      </c>
      <c r="J82" s="306">
        <f t="shared" ca="1" si="43"/>
        <v>162.21728030321185</v>
      </c>
      <c r="K82" s="307">
        <f t="shared" ca="1" si="44"/>
        <v>680.66964198317305</v>
      </c>
      <c r="L82" s="304">
        <f t="shared" ca="1" si="29"/>
        <v>699.7325257171284</v>
      </c>
      <c r="M82" s="306">
        <f t="shared" ca="1" si="45"/>
        <v>1.303451116320121</v>
      </c>
      <c r="N82" s="304">
        <f t="shared" ca="1" si="46"/>
        <v>74.682247766758678</v>
      </c>
      <c r="P82" s="310">
        <f t="shared" ca="1" si="47"/>
        <v>8</v>
      </c>
      <c r="Q82" s="304">
        <f t="shared" ca="1" si="48"/>
        <v>33.369454545464833</v>
      </c>
      <c r="R82" s="306">
        <f t="shared" ca="1" si="49"/>
        <v>1.9154384629259457E-2</v>
      </c>
      <c r="S82" s="307">
        <f t="shared" ca="1" si="50"/>
        <v>3.1867672829653637</v>
      </c>
      <c r="T82" s="304">
        <f t="shared" ca="1" si="30"/>
        <v>31.262187045890219</v>
      </c>
      <c r="U82" s="311">
        <f t="shared" ca="1" si="31"/>
        <v>0</v>
      </c>
      <c r="V82" s="306">
        <f t="shared" ca="1" si="32"/>
        <v>1.144362348911887</v>
      </c>
      <c r="W82" s="304">
        <f t="shared" ca="1" si="33"/>
        <v>55.925066554238427</v>
      </c>
      <c r="Y82" s="314" t="str">
        <f t="shared" ca="1" si="51"/>
        <v/>
      </c>
      <c r="Z82" s="315" t="str">
        <f t="shared" ca="1" si="52"/>
        <v/>
      </c>
      <c r="AA82" s="316" t="str">
        <f t="shared" ca="1" si="53"/>
        <v/>
      </c>
      <c r="AC82" s="310" t="e">
        <f t="shared" ca="1" si="54"/>
        <v>#N/A</v>
      </c>
      <c r="AD82" s="323" t="e">
        <f t="shared" ca="1" si="55"/>
        <v>#N/A</v>
      </c>
      <c r="AE82" s="324">
        <f t="shared" ca="1" si="34"/>
        <v>680.66964198317305</v>
      </c>
      <c r="AG82" s="306">
        <f t="shared" ca="1" si="56"/>
        <v>-16.580089198467714</v>
      </c>
      <c r="AH82" s="304">
        <f t="shared" ca="1" si="57"/>
        <v>-7.1181498406122321</v>
      </c>
    </row>
    <row r="83" spans="1:34" x14ac:dyDescent="0.2">
      <c r="A83" s="347">
        <f t="shared" ca="1" si="35"/>
        <v>0.01</v>
      </c>
      <c r="B83" s="304">
        <f t="shared" ca="1" si="36"/>
        <v>5.3899999999999828</v>
      </c>
      <c r="D83" s="306">
        <f t="shared" ca="1" si="37"/>
        <v>-2.3850623489449223</v>
      </c>
      <c r="E83" s="307">
        <f t="shared" ca="1" si="38"/>
        <v>-18.51771855574659</v>
      </c>
      <c r="F83" s="304">
        <f t="shared" ca="1" si="39"/>
        <v>18.670683515024198</v>
      </c>
      <c r="G83" s="306">
        <f t="shared" ca="1" si="40"/>
        <v>40.8585602527547</v>
      </c>
      <c r="H83" s="307">
        <f t="shared" ca="1" si="41"/>
        <v>149.07403524056943</v>
      </c>
      <c r="I83" s="304">
        <f t="shared" ca="1" si="42"/>
        <v>154.57195712299992</v>
      </c>
      <c r="J83" s="306">
        <f t="shared" ca="1" si="43"/>
        <v>162.62598515885685</v>
      </c>
      <c r="K83" s="307">
        <f t="shared" ca="1" si="44"/>
        <v>682.16130822150649</v>
      </c>
      <c r="L83" s="304">
        <f t="shared" ca="1" si="29"/>
        <v>701.27830529923415</v>
      </c>
      <c r="M83" s="306">
        <f t="shared" ca="1" si="45"/>
        <v>1.3032834580779815</v>
      </c>
      <c r="N83" s="304">
        <f t="shared" ca="1" si="46"/>
        <v>74.672641657083503</v>
      </c>
      <c r="P83" s="310">
        <f t="shared" ca="1" si="47"/>
        <v>8</v>
      </c>
      <c r="Q83" s="304">
        <f t="shared" ca="1" si="48"/>
        <v>27.154909090919517</v>
      </c>
      <c r="R83" s="306">
        <f t="shared" ca="1" si="49"/>
        <v>1.5587176367877943E-2</v>
      </c>
      <c r="S83" s="307">
        <f t="shared" ca="1" si="50"/>
        <v>3.1866114112016848</v>
      </c>
      <c r="T83" s="304">
        <f t="shared" ca="1" si="30"/>
        <v>31.260657943888528</v>
      </c>
      <c r="U83" s="311">
        <f t="shared" ca="1" si="31"/>
        <v>0</v>
      </c>
      <c r="V83" s="306">
        <f t="shared" ca="1" si="32"/>
        <v>1.144191462621543</v>
      </c>
      <c r="W83" s="304">
        <f t="shared" ca="1" si="33"/>
        <v>55.783180986085547</v>
      </c>
      <c r="Y83" s="314" t="str">
        <f t="shared" ca="1" si="51"/>
        <v/>
      </c>
      <c r="Z83" s="315" t="str">
        <f t="shared" ca="1" si="52"/>
        <v/>
      </c>
      <c r="AA83" s="316" t="str">
        <f t="shared" ca="1" si="53"/>
        <v/>
      </c>
      <c r="AC83" s="310" t="e">
        <f t="shared" ca="1" si="54"/>
        <v>#N/A</v>
      </c>
      <c r="AD83" s="323" t="e">
        <f t="shared" ca="1" si="55"/>
        <v>#N/A</v>
      </c>
      <c r="AE83" s="324">
        <f t="shared" ca="1" si="34"/>
        <v>682.16130822150649</v>
      </c>
      <c r="AG83" s="306">
        <f t="shared" ca="1" si="56"/>
        <v>-18.48995442441462</v>
      </c>
      <c r="AH83" s="304">
        <f t="shared" ca="1" si="57"/>
        <v>-9.0284486405167179</v>
      </c>
    </row>
    <row r="84" spans="1:34" x14ac:dyDescent="0.2">
      <c r="A84" s="347">
        <f t="shared" ca="1" si="35"/>
        <v>0.01</v>
      </c>
      <c r="B84" s="304">
        <f t="shared" ca="1" si="36"/>
        <v>5.3999999999999826</v>
      </c>
      <c r="D84" s="306">
        <f t="shared" ca="1" si="37"/>
        <v>-2.6689439712162684</v>
      </c>
      <c r="E84" s="307">
        <f t="shared" ca="1" si="38"/>
        <v>-19.547745166715089</v>
      </c>
      <c r="F84" s="304">
        <f t="shared" ca="1" si="39"/>
        <v>19.729105479578259</v>
      </c>
      <c r="G84" s="306">
        <f t="shared" ca="1" si="40"/>
        <v>40.831870813042535</v>
      </c>
      <c r="H84" s="307">
        <f t="shared" ca="1" si="41"/>
        <v>148.87855778890227</v>
      </c>
      <c r="I84" s="304">
        <f t="shared" ca="1" si="42"/>
        <v>154.37637981050244</v>
      </c>
      <c r="J84" s="306">
        <f t="shared" ca="1" si="43"/>
        <v>163.03443731418582</v>
      </c>
      <c r="K84" s="307">
        <f t="shared" ca="1" si="44"/>
        <v>683.65107118665389</v>
      </c>
      <c r="L84" s="304">
        <f t="shared" ca="1" si="29"/>
        <v>702.82217870881993</v>
      </c>
      <c r="M84" s="306">
        <f t="shared" ca="1" si="45"/>
        <v>1.3031154846789574</v>
      </c>
      <c r="N84" s="304">
        <f t="shared" ca="1" si="46"/>
        <v>74.663017490248947</v>
      </c>
      <c r="P84" s="310">
        <f t="shared" ca="1" si="47"/>
        <v>9</v>
      </c>
      <c r="Q84" s="304">
        <f t="shared" ca="1" si="48"/>
        <v>23.60972307692796</v>
      </c>
      <c r="R84" s="306">
        <f t="shared" ca="1" si="49"/>
        <v>1.3552205841112339E-2</v>
      </c>
      <c r="S84" s="307">
        <f t="shared" ca="1" si="50"/>
        <v>3.1864758891432738</v>
      </c>
      <c r="T84" s="304">
        <f t="shared" ca="1" si="30"/>
        <v>31.259328472495518</v>
      </c>
      <c r="U84" s="311">
        <f t="shared" ca="1" si="31"/>
        <v>0</v>
      </c>
      <c r="V84" s="306">
        <f t="shared" ca="1" si="32"/>
        <v>1.1440208189723051</v>
      </c>
      <c r="W84" s="304">
        <f t="shared" ca="1" si="33"/>
        <v>55.633808827531695</v>
      </c>
      <c r="Y84" s="314" t="str">
        <f t="shared" ca="1" si="51"/>
        <v/>
      </c>
      <c r="Z84" s="315" t="str">
        <f t="shared" ca="1" si="52"/>
        <v/>
      </c>
      <c r="AA84" s="316" t="str">
        <f t="shared" ca="1" si="53"/>
        <v/>
      </c>
      <c r="AC84" s="310" t="e">
        <f t="shared" ca="1" si="54"/>
        <v>#N/A</v>
      </c>
      <c r="AD84" s="323" t="e">
        <f t="shared" ca="1" si="55"/>
        <v>#N/A</v>
      </c>
      <c r="AE84" s="324">
        <f t="shared" ca="1" si="34"/>
        <v>683.65107118665389</v>
      </c>
      <c r="AG84" s="306">
        <f t="shared" ca="1" si="56"/>
        <v>-19.557949036707196</v>
      </c>
      <c r="AH84" s="304">
        <f t="shared" ca="1" si="57"/>
        <v>-10.096877876520777</v>
      </c>
    </row>
    <row r="85" spans="1:34" x14ac:dyDescent="0.2">
      <c r="A85" s="347">
        <f t="shared" ca="1" si="35"/>
        <v>0.01</v>
      </c>
      <c r="B85" s="304">
        <f t="shared" ca="1" si="36"/>
        <v>5.4099999999999824</v>
      </c>
      <c r="D85" s="306">
        <f t="shared" ca="1" si="37"/>
        <v>-2.8971666418497142</v>
      </c>
      <c r="E85" s="307">
        <f t="shared" ca="1" si="38"/>
        <v>-20.37346385125533</v>
      </c>
      <c r="F85" s="304">
        <f t="shared" ca="1" si="39"/>
        <v>20.578425689275999</v>
      </c>
      <c r="G85" s="306">
        <f t="shared" ca="1" si="40"/>
        <v>40.802899146624036</v>
      </c>
      <c r="H85" s="307">
        <f t="shared" ca="1" si="41"/>
        <v>148.67482315038973</v>
      </c>
      <c r="I85" s="304">
        <f t="shared" ca="1" si="42"/>
        <v>154.17224010038004</v>
      </c>
      <c r="J85" s="306">
        <f t="shared" ca="1" si="43"/>
        <v>163.44261116398417</v>
      </c>
      <c r="K85" s="307">
        <f t="shared" ca="1" si="44"/>
        <v>685.13883809135041</v>
      </c>
      <c r="L85" s="304">
        <f t="shared" ca="1" si="29"/>
        <v>704.36404976777953</v>
      </c>
      <c r="M85" s="306">
        <f t="shared" ca="1" si="45"/>
        <v>1.3029471857884025</v>
      </c>
      <c r="N85" s="304">
        <f t="shared" ca="1" si="46"/>
        <v>74.653374674123427</v>
      </c>
      <c r="P85" s="310">
        <f t="shared" ca="1" si="47"/>
        <v>9</v>
      </c>
      <c r="Q85" s="304">
        <f t="shared" ca="1" si="48"/>
        <v>20.731876923081867</v>
      </c>
      <c r="R85" s="306">
        <f t="shared" ca="1" si="49"/>
        <v>1.1900294748004742E-2</v>
      </c>
      <c r="S85" s="307">
        <f t="shared" ca="1" si="50"/>
        <v>3.1863568861957936</v>
      </c>
      <c r="T85" s="304">
        <f t="shared" ca="1" si="30"/>
        <v>31.258161053580736</v>
      </c>
      <c r="U85" s="311">
        <f t="shared" ca="1" si="31"/>
        <v>0</v>
      </c>
      <c r="V85" s="306">
        <f t="shared" ca="1" si="32"/>
        <v>1.1438504284905884</v>
      </c>
      <c r="W85" s="304">
        <f t="shared" ca="1" si="33"/>
        <v>55.478507099339431</v>
      </c>
      <c r="Y85" s="314" t="str">
        <f t="shared" ca="1" si="51"/>
        <v/>
      </c>
      <c r="Z85" s="315" t="str">
        <f t="shared" ca="1" si="52"/>
        <v/>
      </c>
      <c r="AA85" s="316" t="str">
        <f t="shared" ca="1" si="53"/>
        <v/>
      </c>
      <c r="AC85" s="310" t="e">
        <f t="shared" ca="1" si="54"/>
        <v>#N/A</v>
      </c>
      <c r="AD85" s="323" t="e">
        <f t="shared" ca="1" si="55"/>
        <v>#N/A</v>
      </c>
      <c r="AE85" s="324">
        <f t="shared" ca="1" si="34"/>
        <v>685.13883809135041</v>
      </c>
      <c r="AG85" s="306">
        <f t="shared" ca="1" si="56"/>
        <v>-20.414189354948803</v>
      </c>
      <c r="AH85" s="304">
        <f t="shared" ca="1" si="57"/>
        <v>-10.95355390215545</v>
      </c>
    </row>
    <row r="86" spans="1:34" x14ac:dyDescent="0.2">
      <c r="A86" s="347">
        <f t="shared" ca="1" si="35"/>
        <v>0.01</v>
      </c>
      <c r="B86" s="304">
        <f t="shared" ca="1" si="36"/>
        <v>5.4199999999999822</v>
      </c>
      <c r="D86" s="306">
        <f t="shared" ca="1" si="37"/>
        <v>-3.1251786927126441</v>
      </c>
      <c r="E86" s="307">
        <f t="shared" ca="1" si="38"/>
        <v>-21.197313136323096</v>
      </c>
      <c r="F86" s="304">
        <f t="shared" ca="1" si="39"/>
        <v>21.426451550845297</v>
      </c>
      <c r="G86" s="306">
        <f t="shared" ca="1" si="40"/>
        <v>40.771647359696907</v>
      </c>
      <c r="H86" s="307">
        <f t="shared" ca="1" si="41"/>
        <v>148.46285001902649</v>
      </c>
      <c r="I86" s="304">
        <f t="shared" ca="1" si="42"/>
        <v>153.95955658612243</v>
      </c>
      <c r="J86" s="306">
        <f t="shared" ca="1" si="43"/>
        <v>163.85048389651578</v>
      </c>
      <c r="K86" s="307">
        <f t="shared" ca="1" si="44"/>
        <v>686.62452645719748</v>
      </c>
      <c r="L86" s="304">
        <f t="shared" ca="1" si="29"/>
        <v>705.90383297280164</v>
      </c>
      <c r="M86" s="306">
        <f t="shared" ca="1" si="45"/>
        <v>1.3027785509903005</v>
      </c>
      <c r="N86" s="304">
        <f t="shared" ca="1" si="46"/>
        <v>74.643712611913131</v>
      </c>
      <c r="P86" s="310">
        <f t="shared" ca="1" si="47"/>
        <v>9</v>
      </c>
      <c r="Q86" s="304">
        <f t="shared" ca="1" si="48"/>
        <v>17.85403076923577</v>
      </c>
      <c r="R86" s="306">
        <f t="shared" ca="1" si="49"/>
        <v>1.0248383654897145E-2</v>
      </c>
      <c r="S86" s="307">
        <f t="shared" ca="1" si="50"/>
        <v>3.1862544023592445</v>
      </c>
      <c r="T86" s="304">
        <f t="shared" ca="1" si="30"/>
        <v>31.257155687144191</v>
      </c>
      <c r="U86" s="311">
        <f t="shared" ca="1" si="31"/>
        <v>0</v>
      </c>
      <c r="V86" s="306">
        <f t="shared" ca="1" si="32"/>
        <v>1.1436803005164693</v>
      </c>
      <c r="W86" s="304">
        <f t="shared" ca="1" si="33"/>
        <v>55.317316665941711</v>
      </c>
      <c r="Y86" s="314" t="str">
        <f t="shared" ca="1" si="51"/>
        <v/>
      </c>
      <c r="Z86" s="315" t="str">
        <f t="shared" ca="1" si="52"/>
        <v/>
      </c>
      <c r="AA86" s="316" t="str">
        <f t="shared" ca="1" si="53"/>
        <v/>
      </c>
      <c r="AC86" s="310" t="e">
        <f t="shared" ca="1" si="54"/>
        <v>#N/A</v>
      </c>
      <c r="AD86" s="323" t="e">
        <f t="shared" ca="1" si="55"/>
        <v>#N/A</v>
      </c>
      <c r="AE86" s="324">
        <f t="shared" ca="1" si="34"/>
        <v>686.62452645719748</v>
      </c>
      <c r="AG86" s="306">
        <f t="shared" ca="1" si="56"/>
        <v>-21.268570338507512</v>
      </c>
      <c r="AH86" s="304">
        <f t="shared" ca="1" si="57"/>
        <v>-11.808371705110812</v>
      </c>
    </row>
    <row r="87" spans="1:34" x14ac:dyDescent="0.2">
      <c r="A87" s="347">
        <f t="shared" ca="1" si="35"/>
        <v>0.01</v>
      </c>
      <c r="B87" s="304">
        <f t="shared" ca="1" si="36"/>
        <v>5.429999999999982</v>
      </c>
      <c r="D87" s="306">
        <f t="shared" ca="1" si="37"/>
        <v>-3.3529799594007232</v>
      </c>
      <c r="E87" s="307">
        <f t="shared" ca="1" si="38"/>
        <v>-22.019292316242861</v>
      </c>
      <c r="F87" s="304">
        <f t="shared" ca="1" si="39"/>
        <v>22.273116277618065</v>
      </c>
      <c r="G87" s="306">
        <f t="shared" ca="1" si="40"/>
        <v>40.7381175601029</v>
      </c>
      <c r="H87" s="307">
        <f t="shared" ca="1" si="41"/>
        <v>148.24265709586408</v>
      </c>
      <c r="I87" s="304">
        <f t="shared" ca="1" si="42"/>
        <v>153.73834786800171</v>
      </c>
      <c r="J87" s="306">
        <f t="shared" ca="1" si="43"/>
        <v>164.25803272111477</v>
      </c>
      <c r="K87" s="307">
        <f t="shared" ca="1" si="44"/>
        <v>688.10805399277194</v>
      </c>
      <c r="L87" s="304">
        <f t="shared" ca="1" si="29"/>
        <v>707.44144300650805</v>
      </c>
      <c r="M87" s="306">
        <f t="shared" ca="1" si="45"/>
        <v>1.3026095697834692</v>
      </c>
      <c r="N87" s="304">
        <f t="shared" ca="1" si="46"/>
        <v>74.634030701944667</v>
      </c>
      <c r="P87" s="310">
        <f t="shared" ca="1" si="47"/>
        <v>9</v>
      </c>
      <c r="Q87" s="304">
        <f t="shared" ca="1" si="48"/>
        <v>14.976184615389675</v>
      </c>
      <c r="R87" s="306">
        <f t="shared" ca="1" si="49"/>
        <v>8.596472561789548E-3</v>
      </c>
      <c r="S87" s="307">
        <f t="shared" ca="1" si="50"/>
        <v>3.1861684376336266</v>
      </c>
      <c r="T87" s="304">
        <f t="shared" ca="1" si="30"/>
        <v>31.256312373185878</v>
      </c>
      <c r="U87" s="311">
        <f t="shared" ca="1" si="31"/>
        <v>0</v>
      </c>
      <c r="V87" s="306">
        <f t="shared" ca="1" si="32"/>
        <v>1.1435104443633781</v>
      </c>
      <c r="W87" s="304">
        <f t="shared" ca="1" si="33"/>
        <v>55.150279309368912</v>
      </c>
      <c r="Y87" s="314" t="str">
        <f t="shared" ca="1" si="51"/>
        <v/>
      </c>
      <c r="Z87" s="315" t="str">
        <f t="shared" ca="1" si="52"/>
        <v/>
      </c>
      <c r="AA87" s="316" t="str">
        <f t="shared" ca="1" si="53"/>
        <v/>
      </c>
      <c r="AC87" s="310" t="e">
        <f t="shared" ca="1" si="54"/>
        <v>#N/A</v>
      </c>
      <c r="AD87" s="323" t="e">
        <f t="shared" ca="1" si="55"/>
        <v>#N/A</v>
      </c>
      <c r="AE87" s="324">
        <f t="shared" ca="1" si="34"/>
        <v>688.10805399277194</v>
      </c>
      <c r="AG87" s="306">
        <f t="shared" ca="1" si="56"/>
        <v>-22.12109130929564</v>
      </c>
      <c r="AH87" s="304">
        <f t="shared" ca="1" si="57"/>
        <v>-12.66133063590118</v>
      </c>
    </row>
    <row r="88" spans="1:34" x14ac:dyDescent="0.2">
      <c r="A88" s="347">
        <f t="shared" ca="1" si="35"/>
        <v>0.01</v>
      </c>
      <c r="B88" s="304">
        <f t="shared" ca="1" si="36"/>
        <v>5.4399999999999817</v>
      </c>
      <c r="D88" s="306">
        <f t="shared" ca="1" si="37"/>
        <v>-3.5805704004012116</v>
      </c>
      <c r="E88" s="307">
        <f t="shared" ca="1" si="38"/>
        <v>-22.839401009783344</v>
      </c>
      <c r="F88" s="304">
        <f t="shared" ca="1" si="39"/>
        <v>23.118363326107708</v>
      </c>
      <c r="G88" s="306">
        <f t="shared" ca="1" si="40"/>
        <v>40.702311856098888</v>
      </c>
      <c r="H88" s="307">
        <f t="shared" ca="1" si="41"/>
        <v>148.01426308576623</v>
      </c>
      <c r="I88" s="304">
        <f t="shared" ca="1" si="42"/>
        <v>153.50863254961772</v>
      </c>
      <c r="J88" s="306">
        <f t="shared" ca="1" si="43"/>
        <v>164.6652348681958</v>
      </c>
      <c r="K88" s="307">
        <f t="shared" ca="1" si="44"/>
        <v>689.58933859368005</v>
      </c>
      <c r="L88" s="304">
        <f t="shared" ca="1" si="29"/>
        <v>708.97679473750566</v>
      </c>
      <c r="M88" s="306">
        <f t="shared" ca="1" si="45"/>
        <v>1.3024402315776979</v>
      </c>
      <c r="N88" s="304">
        <f t="shared" ca="1" si="46"/>
        <v>74.624328337443657</v>
      </c>
      <c r="P88" s="310">
        <f t="shared" ca="1" si="47"/>
        <v>9</v>
      </c>
      <c r="Q88" s="304">
        <f t="shared" ca="1" si="48"/>
        <v>12.09833846154358</v>
      </c>
      <c r="R88" s="306">
        <f t="shared" ca="1" si="49"/>
        <v>6.9445614686819502E-3</v>
      </c>
      <c r="S88" s="307">
        <f t="shared" ca="1" si="50"/>
        <v>3.1860989920189398</v>
      </c>
      <c r="T88" s="304">
        <f t="shared" ca="1" si="30"/>
        <v>31.255631111705799</v>
      </c>
      <c r="U88" s="311">
        <f t="shared" ca="1" si="31"/>
        <v>0</v>
      </c>
      <c r="V88" s="306">
        <f t="shared" ca="1" si="32"/>
        <v>1.1433408693181268</v>
      </c>
      <c r="W88" s="304">
        <f t="shared" ca="1" si="33"/>
        <v>54.977437718250762</v>
      </c>
      <c r="Y88" s="314" t="str">
        <f t="shared" ca="1" si="51"/>
        <v/>
      </c>
      <c r="Z88" s="315" t="str">
        <f t="shared" ca="1" si="52"/>
        <v/>
      </c>
      <c r="AA88" s="316" t="str">
        <f t="shared" ca="1" si="53"/>
        <v/>
      </c>
      <c r="AC88" s="310" t="e">
        <f t="shared" ca="1" si="54"/>
        <v>#N/A</v>
      </c>
      <c r="AD88" s="323" t="e">
        <f t="shared" ca="1" si="55"/>
        <v>#N/A</v>
      </c>
      <c r="AE88" s="324">
        <f t="shared" ca="1" si="34"/>
        <v>689.58933859368005</v>
      </c>
      <c r="AG88" s="306">
        <f t="shared" ca="1" si="56"/>
        <v>-22.971751934684804</v>
      </c>
      <c r="AH88" s="304">
        <f t="shared" ca="1" si="57"/>
        <v>-13.512430390791014</v>
      </c>
    </row>
    <row r="89" spans="1:34" x14ac:dyDescent="0.2">
      <c r="A89" s="347">
        <f t="shared" ca="1" si="35"/>
        <v>0.01</v>
      </c>
      <c r="B89" s="304">
        <f t="shared" ca="1" si="36"/>
        <v>5.4499999999999815</v>
      </c>
      <c r="D89" s="306">
        <f t="shared" ca="1" si="37"/>
        <v>-3.8079500966818007</v>
      </c>
      <c r="E89" s="307">
        <f t="shared" ca="1" si="38"/>
        <v>-23.657639156724557</v>
      </c>
      <c r="F89" s="304">
        <f t="shared" ca="1" si="39"/>
        <v>23.962144612046014</v>
      </c>
      <c r="G89" s="306">
        <f t="shared" ca="1" si="40"/>
        <v>40.664232355132071</v>
      </c>
      <c r="H89" s="307">
        <f t="shared" ca="1" si="41"/>
        <v>147.77768669419899</v>
      </c>
      <c r="I89" s="304">
        <f t="shared" ca="1" si="42"/>
        <v>153.2704292344776</v>
      </c>
      <c r="J89" s="306">
        <f t="shared" ca="1" si="43"/>
        <v>165.07206758925196</v>
      </c>
      <c r="K89" s="307">
        <f t="shared" ca="1" si="44"/>
        <v>691.06829834257985</v>
      </c>
      <c r="L89" s="304">
        <f t="shared" ca="1" si="29"/>
        <v>710.50980322040562</v>
      </c>
      <c r="M89" s="306">
        <f t="shared" ca="1" si="45"/>
        <v>1.3022705256898142</v>
      </c>
      <c r="N89" s="304">
        <f t="shared" ca="1" si="46"/>
        <v>74.614604906309395</v>
      </c>
      <c r="P89" s="310">
        <f t="shared" ca="1" si="47"/>
        <v>9</v>
      </c>
      <c r="Q89" s="304">
        <f t="shared" ca="1" si="48"/>
        <v>9.2204923076974872</v>
      </c>
      <c r="R89" s="306">
        <f t="shared" ca="1" si="49"/>
        <v>5.2926503755743549E-3</v>
      </c>
      <c r="S89" s="307">
        <f t="shared" ca="1" si="50"/>
        <v>3.1860460655151841</v>
      </c>
      <c r="T89" s="304">
        <f t="shared" ca="1" si="30"/>
        <v>31.255111902703959</v>
      </c>
      <c r="U89" s="311">
        <f t="shared" ca="1" si="31"/>
        <v>0</v>
      </c>
      <c r="V89" s="306">
        <f t="shared" ca="1" si="32"/>
        <v>1.1431715846409465</v>
      </c>
      <c r="W89" s="304">
        <f t="shared" ca="1" si="33"/>
        <v>54.798835476899121</v>
      </c>
      <c r="Y89" s="314" t="str">
        <f t="shared" ca="1" si="51"/>
        <v/>
      </c>
      <c r="Z89" s="315" t="str">
        <f t="shared" ca="1" si="52"/>
        <v/>
      </c>
      <c r="AA89" s="316" t="str">
        <f t="shared" ca="1" si="53"/>
        <v/>
      </c>
      <c r="AC89" s="310" t="e">
        <f t="shared" ca="1" si="54"/>
        <v>#N/A</v>
      </c>
      <c r="AD89" s="323" t="e">
        <f t="shared" ca="1" si="55"/>
        <v>#N/A</v>
      </c>
      <c r="AE89" s="324">
        <f t="shared" ca="1" si="34"/>
        <v>691.06829834257985</v>
      </c>
      <c r="AG89" s="306">
        <f t="shared" ca="1" si="56"/>
        <v>-23.820552224105288</v>
      </c>
      <c r="AH89" s="304">
        <f t="shared" ca="1" si="57"/>
        <v>-14.361671008405326</v>
      </c>
    </row>
    <row r="90" spans="1:34" x14ac:dyDescent="0.2">
      <c r="A90" s="347">
        <f t="shared" ca="1" si="35"/>
        <v>0.01</v>
      </c>
      <c r="B90" s="304">
        <f t="shared" ca="1" si="36"/>
        <v>5.4599999999999813</v>
      </c>
      <c r="D90" s="306">
        <f t="shared" ca="1" si="37"/>
        <v>-4.0489476729385334</v>
      </c>
      <c r="E90" s="307">
        <f t="shared" ca="1" si="38"/>
        <v>-24.52426081346405</v>
      </c>
      <c r="F90" s="304">
        <f t="shared" ca="1" si="39"/>
        <v>24.856253653859479</v>
      </c>
      <c r="G90" s="306">
        <f t="shared" ca="1" si="40"/>
        <v>40.623742878402687</v>
      </c>
      <c r="H90" s="307">
        <f t="shared" ca="1" si="41"/>
        <v>147.53244408606434</v>
      </c>
      <c r="I90" s="304">
        <f t="shared" ca="1" si="42"/>
        <v>153.02323530581319</v>
      </c>
      <c r="J90" s="306">
        <f t="shared" ca="1" si="43"/>
        <v>165.47850746541963</v>
      </c>
      <c r="K90" s="307">
        <f t="shared" ca="1" si="44"/>
        <v>692.54484899648116</v>
      </c>
      <c r="L90" s="304">
        <f t="shared" ca="1" si="29"/>
        <v>712.04038109122837</v>
      </c>
      <c r="M90" s="306">
        <f t="shared" ca="1" si="45"/>
        <v>1.3021004407603463</v>
      </c>
      <c r="N90" s="304">
        <f t="shared" ca="1" si="46"/>
        <v>74.604859757692111</v>
      </c>
      <c r="P90" s="310">
        <f t="shared" ca="1" si="47"/>
        <v>10</v>
      </c>
      <c r="Q90" s="304">
        <f t="shared" ca="1" si="48"/>
        <v>6.1765714285776765</v>
      </c>
      <c r="R90" s="306">
        <f t="shared" ca="1" si="49"/>
        <v>3.5454108089144776E-3</v>
      </c>
      <c r="S90" s="307">
        <f t="shared" ca="1" si="50"/>
        <v>3.1860106114070947</v>
      </c>
      <c r="T90" s="304">
        <f t="shared" ca="1" si="30"/>
        <v>31.2547640979036</v>
      </c>
      <c r="U90" s="311">
        <f t="shared" ca="1" si="31"/>
        <v>0</v>
      </c>
      <c r="V90" s="306">
        <f t="shared" ca="1" si="32"/>
        <v>1.143002599853074</v>
      </c>
      <c r="W90" s="304">
        <f t="shared" ca="1" si="33"/>
        <v>54.614145021992407</v>
      </c>
      <c r="Y90" s="314" t="str">
        <f t="shared" ca="1" si="51"/>
        <v/>
      </c>
      <c r="Z90" s="315" t="str">
        <f t="shared" ca="1" si="52"/>
        <v/>
      </c>
      <c r="AA90" s="316" t="str">
        <f t="shared" ca="1" si="53"/>
        <v/>
      </c>
      <c r="AC90" s="310" t="e">
        <f t="shared" ca="1" si="54"/>
        <v>#N/A</v>
      </c>
      <c r="AD90" s="323" t="e">
        <f t="shared" ca="1" si="55"/>
        <v>#N/A</v>
      </c>
      <c r="AE90" s="324">
        <f t="shared" ca="1" si="34"/>
        <v>692.54484899648116</v>
      </c>
      <c r="AG90" s="306">
        <f t="shared" ca="1" si="56"/>
        <v>-24.719614206004863</v>
      </c>
      <c r="AH90" s="304">
        <f t="shared" ca="1" si="57"/>
        <v>-15.261174546699808</v>
      </c>
    </row>
    <row r="91" spans="1:34" x14ac:dyDescent="0.2">
      <c r="A91" s="347">
        <f t="shared" ca="1" si="35"/>
        <v>0.01</v>
      </c>
      <c r="B91" s="304">
        <f t="shared" ca="1" si="36"/>
        <v>5.4699999999999811</v>
      </c>
      <c r="D91" s="306">
        <f t="shared" ca="1" si="37"/>
        <v>-4.322006126841984</v>
      </c>
      <c r="E91" s="307">
        <f t="shared" ca="1" si="38"/>
        <v>-25.506144226703853</v>
      </c>
      <c r="F91" s="304">
        <f t="shared" ca="1" si="39"/>
        <v>25.869733865540208</v>
      </c>
      <c r="G91" s="306">
        <f t="shared" ca="1" si="40"/>
        <v>40.580522817134266</v>
      </c>
      <c r="H91" s="307">
        <f t="shared" ca="1" si="41"/>
        <v>147.2773826437973</v>
      </c>
      <c r="I91" s="304">
        <f t="shared" ca="1" si="42"/>
        <v>152.7658543998607</v>
      </c>
      <c r="J91" s="306">
        <f t="shared" ca="1" si="43"/>
        <v>165.88452879389732</v>
      </c>
      <c r="K91" s="307">
        <f t="shared" ca="1" si="44"/>
        <v>694.01889813013042</v>
      </c>
      <c r="L91" s="304">
        <f t="shared" ca="1" si="29"/>
        <v>713.56843249609472</v>
      </c>
      <c r="M91" s="306">
        <f t="shared" ca="1" si="45"/>
        <v>1.3019299639657069</v>
      </c>
      <c r="N91" s="304">
        <f t="shared" ca="1" si="46"/>
        <v>74.595092156854363</v>
      </c>
      <c r="P91" s="310">
        <f t="shared" ca="1" si="47"/>
        <v>10</v>
      </c>
      <c r="Q91" s="304">
        <f t="shared" ca="1" si="48"/>
        <v>2.7451428571491814</v>
      </c>
      <c r="R91" s="306">
        <f t="shared" ca="1" si="49"/>
        <v>1.5757381372973596E-3</v>
      </c>
      <c r="S91" s="307">
        <f t="shared" ca="1" si="50"/>
        <v>3.1859948540257217</v>
      </c>
      <c r="T91" s="304">
        <f t="shared" ca="1" si="30"/>
        <v>31.254609517992332</v>
      </c>
      <c r="U91" s="311">
        <f t="shared" ca="1" si="31"/>
        <v>0</v>
      </c>
      <c r="V91" s="306">
        <f t="shared" ca="1" si="32"/>
        <v>1.142833925406705</v>
      </c>
      <c r="W91" s="304">
        <f t="shared" ca="1" si="33"/>
        <v>54.422548129321449</v>
      </c>
      <c r="Y91" s="314" t="str">
        <f t="shared" ca="1" si="51"/>
        <v/>
      </c>
      <c r="Z91" s="315" t="str">
        <f t="shared" ca="1" si="52"/>
        <v/>
      </c>
      <c r="AA91" s="316" t="str">
        <f t="shared" ca="1" si="53"/>
        <v/>
      </c>
      <c r="AC91" s="310" t="e">
        <f t="shared" ca="1" si="54"/>
        <v>#N/A</v>
      </c>
      <c r="AD91" s="323" t="e">
        <f t="shared" ca="1" si="55"/>
        <v>#N/A</v>
      </c>
      <c r="AE91" s="324">
        <f t="shared" ca="1" si="34"/>
        <v>694.01889813013042</v>
      </c>
      <c r="AG91" s="306">
        <f t="shared" ca="1" si="56"/>
        <v>-25.738312581889105</v>
      </c>
      <c r="AH91" s="304">
        <f t="shared" ca="1" si="57"/>
        <v>-16.280315738521423</v>
      </c>
    </row>
    <row r="92" spans="1:34" x14ac:dyDescent="0.2">
      <c r="A92" s="347">
        <f t="shared" ca="1" si="35"/>
        <v>0.01</v>
      </c>
      <c r="B92" s="304">
        <f t="shared" ca="1" si="36"/>
        <v>5.4799999999999809</v>
      </c>
      <c r="D92" s="306">
        <f t="shared" ca="1" si="37"/>
        <v>-4.5375888991295676</v>
      </c>
      <c r="E92" s="307">
        <f t="shared" ca="1" si="38"/>
        <v>-26.278102680411592</v>
      </c>
      <c r="F92" s="304">
        <f t="shared" ca="1" si="39"/>
        <v>26.666990709484988</v>
      </c>
      <c r="G92" s="306">
        <f t="shared" ca="1" si="40"/>
        <v>40.535146928142971</v>
      </c>
      <c r="H92" s="307">
        <f t="shared" ca="1" si="41"/>
        <v>147.01460161699319</v>
      </c>
      <c r="I92" s="304">
        <f t="shared" ca="1" si="42"/>
        <v>152.5004630323769</v>
      </c>
      <c r="J92" s="306">
        <f t="shared" ca="1" si="43"/>
        <v>166.2901071426237</v>
      </c>
      <c r="K92" s="307">
        <f t="shared" ca="1" si="44"/>
        <v>695.49035805143433</v>
      </c>
      <c r="L92" s="304">
        <f t="shared" ca="1" si="29"/>
        <v>715.09386647909207</v>
      </c>
      <c r="M92" s="306">
        <f t="shared" ca="1" si="45"/>
        <v>1.3017590847697864</v>
      </c>
      <c r="N92" s="304">
        <f t="shared" ca="1" si="46"/>
        <v>74.585301500121517</v>
      </c>
      <c r="P92" s="310">
        <f t="shared" ca="1" si="47"/>
        <v>22</v>
      </c>
      <c r="Q92" s="304">
        <f t="shared" ca="1" si="48"/>
        <v>0</v>
      </c>
      <c r="R92" s="306">
        <f t="shared" ca="1" si="49"/>
        <v>0</v>
      </c>
      <c r="S92" s="307">
        <f t="shared" ca="1" si="50"/>
        <v>3.1859948540257217</v>
      </c>
      <c r="T92" s="304">
        <f t="shared" ca="1" si="30"/>
        <v>31.254609517992332</v>
      </c>
      <c r="U92" s="311">
        <f t="shared" ca="1" si="31"/>
        <v>0</v>
      </c>
      <c r="V92" s="306">
        <f t="shared" ca="1" si="32"/>
        <v>1.1426655712067677</v>
      </c>
      <c r="W92" s="304">
        <f t="shared" ca="1" si="33"/>
        <v>54.225632713727414</v>
      </c>
      <c r="Y92" s="314" t="str">
        <f t="shared" ca="1" si="51"/>
        <v>Fin de propulsion</v>
      </c>
      <c r="Z92" s="315" t="str">
        <f t="shared" ca="1" si="52"/>
        <v/>
      </c>
      <c r="AA92" s="316" t="str">
        <f t="shared" ca="1" si="53"/>
        <v/>
      </c>
      <c r="AC92" s="310" t="e">
        <f t="shared" ca="1" si="54"/>
        <v>#N/A</v>
      </c>
      <c r="AD92" s="323" t="e">
        <f t="shared" ca="1" si="55"/>
        <v>#N/A</v>
      </c>
      <c r="AE92" s="324">
        <f t="shared" ca="1" si="34"/>
        <v>695.49035805143433</v>
      </c>
      <c r="AG92" s="306">
        <f t="shared" ca="1" si="56"/>
        <v>-26.539359396765647</v>
      </c>
      <c r="AH92" s="304">
        <f t="shared" ca="1" si="57"/>
        <v>-17.081806664111479</v>
      </c>
    </row>
    <row r="93" spans="1:34" x14ac:dyDescent="0.2">
      <c r="A93" s="347">
        <f t="shared" ca="1" si="35"/>
        <v>0.01</v>
      </c>
      <c r="B93" s="304">
        <f t="shared" ca="1" si="36"/>
        <v>5.4899999999999807</v>
      </c>
      <c r="D93" s="306">
        <f t="shared" ca="1" si="37"/>
        <v>-4.5239744902585457</v>
      </c>
      <c r="E93" s="307">
        <f t="shared" ca="1" si="38"/>
        <v>-26.217743842394647</v>
      </c>
      <c r="F93" s="304">
        <f t="shared" ca="1" si="39"/>
        <v>26.605195683812074</v>
      </c>
      <c r="G93" s="306">
        <f t="shared" ca="1" si="40"/>
        <v>40.489907183240383</v>
      </c>
      <c r="H93" s="307">
        <f t="shared" ca="1" si="41"/>
        <v>146.75242417856924</v>
      </c>
      <c r="I93" s="304">
        <f t="shared" ca="1" si="42"/>
        <v>152.23569419158613</v>
      </c>
      <c r="J93" s="306">
        <f t="shared" ca="1" si="43"/>
        <v>166.69523241318061</v>
      </c>
      <c r="K93" s="307">
        <f t="shared" ca="1" si="44"/>
        <v>696.95919318041217</v>
      </c>
      <c r="L93" s="304">
        <f t="shared" ca="1" si="29"/>
        <v>716.61664610025309</v>
      </c>
      <c r="M93" s="306">
        <f t="shared" ca="1" si="45"/>
        <v>1.3015878022249854</v>
      </c>
      <c r="N93" s="304">
        <f t="shared" ca="1" si="46"/>
        <v>74.575487733200163</v>
      </c>
      <c r="P93" s="310">
        <f t="shared" ca="1" si="47"/>
        <v>22</v>
      </c>
      <c r="Q93" s="304">
        <f t="shared" ca="1" si="48"/>
        <v>0</v>
      </c>
      <c r="R93" s="306">
        <f t="shared" ca="1" si="49"/>
        <v>0</v>
      </c>
      <c r="S93" s="307">
        <f t="shared" ca="1" si="50"/>
        <v>3.1859948540257217</v>
      </c>
      <c r="T93" s="304">
        <f t="shared" ca="1" si="30"/>
        <v>31.254609517992332</v>
      </c>
      <c r="U93" s="311">
        <f t="shared" ca="1" si="31"/>
        <v>0</v>
      </c>
      <c r="V93" s="306">
        <f t="shared" ca="1" si="32"/>
        <v>1.1424975411917204</v>
      </c>
      <c r="W93" s="304">
        <f t="shared" ca="1" si="33"/>
        <v>54.029558568140587</v>
      </c>
      <c r="Y93" s="314" t="str">
        <f t="shared" ca="1" si="51"/>
        <v/>
      </c>
      <c r="Z93" s="315" t="str">
        <f t="shared" ca="1" si="52"/>
        <v/>
      </c>
      <c r="AA93" s="316" t="str">
        <f t="shared" ca="1" si="53"/>
        <v/>
      </c>
      <c r="AC93" s="310" t="e">
        <f t="shared" ca="1" si="54"/>
        <v>#N/A</v>
      </c>
      <c r="AD93" s="323" t="e">
        <f t="shared" ca="1" si="55"/>
        <v>#N/A</v>
      </c>
      <c r="AE93" s="324">
        <f t="shared" ca="1" si="34"/>
        <v>696.95919318041217</v>
      </c>
      <c r="AG93" s="306">
        <f t="shared" ca="1" si="56"/>
        <v>-26.4771073914089</v>
      </c>
      <c r="AH93" s="304">
        <f t="shared" ca="1" si="57"/>
        <v>-17.02000009360016</v>
      </c>
    </row>
    <row r="94" spans="1:34" x14ac:dyDescent="0.2">
      <c r="A94" s="347">
        <f t="shared" ca="1" si="35"/>
        <v>0.01</v>
      </c>
      <c r="B94" s="304">
        <f t="shared" ca="1" si="36"/>
        <v>5.4999999999999805</v>
      </c>
      <c r="D94" s="306">
        <f t="shared" ca="1" si="37"/>
        <v>-4.5104164095948658</v>
      </c>
      <c r="E94" s="307">
        <f t="shared" ca="1" si="38"/>
        <v>-26.157642862387817</v>
      </c>
      <c r="F94" s="304">
        <f t="shared" ca="1" si="39"/>
        <v>26.543664711267187</v>
      </c>
      <c r="G94" s="306">
        <f t="shared" ca="1" si="40"/>
        <v>40.444803019144437</v>
      </c>
      <c r="H94" s="307">
        <f t="shared" ca="1" si="41"/>
        <v>146.49084774994537</v>
      </c>
      <c r="I94" s="304">
        <f t="shared" ca="1" si="42"/>
        <v>151.97154525027068</v>
      </c>
      <c r="J94" s="306">
        <f t="shared" ca="1" si="43"/>
        <v>167.09990596419252</v>
      </c>
      <c r="K94" s="307">
        <f t="shared" ca="1" si="44"/>
        <v>698.42540954005472</v>
      </c>
      <c r="L94" s="304">
        <f t="shared" ca="1" si="29"/>
        <v>718.13677754619641</v>
      </c>
      <c r="M94" s="306">
        <f t="shared" ca="1" si="45"/>
        <v>1.3014161153801891</v>
      </c>
      <c r="N94" s="304">
        <f t="shared" ca="1" si="46"/>
        <v>74.565650801595424</v>
      </c>
      <c r="P94" s="310">
        <f t="shared" ca="1" si="47"/>
        <v>22</v>
      </c>
      <c r="Q94" s="304">
        <f t="shared" ca="1" si="48"/>
        <v>0</v>
      </c>
      <c r="R94" s="306">
        <f t="shared" ca="1" si="49"/>
        <v>0</v>
      </c>
      <c r="S94" s="307">
        <f t="shared" ca="1" si="50"/>
        <v>3.1859948540257217</v>
      </c>
      <c r="T94" s="304">
        <f t="shared" ca="1" si="30"/>
        <v>31.254609517992332</v>
      </c>
      <c r="U94" s="311">
        <f t="shared" ca="1" si="31"/>
        <v>0</v>
      </c>
      <c r="V94" s="306">
        <f t="shared" ca="1" si="32"/>
        <v>1.142329834539759</v>
      </c>
      <c r="W94" s="304">
        <f t="shared" ca="1" si="33"/>
        <v>53.834320987311344</v>
      </c>
      <c r="Y94" s="314" t="str">
        <f t="shared" ca="1" si="51"/>
        <v/>
      </c>
      <c r="Z94" s="315" t="str">
        <f t="shared" ca="1" si="52"/>
        <v/>
      </c>
      <c r="AA94" s="316" t="str">
        <f t="shared" ca="1" si="53"/>
        <v/>
      </c>
      <c r="AC94" s="310" t="e">
        <f t="shared" ca="1" si="54"/>
        <v>#N/A</v>
      </c>
      <c r="AD94" s="323" t="e">
        <f t="shared" ca="1" si="55"/>
        <v>#N/A</v>
      </c>
      <c r="AE94" s="324">
        <f t="shared" ca="1" si="34"/>
        <v>698.42540954005472</v>
      </c>
      <c r="AG94" s="306">
        <f t="shared" ca="1" si="56"/>
        <v>-26.415118110041597</v>
      </c>
      <c r="AH94" s="304">
        <f t="shared" ca="1" si="57"/>
        <v>-16.95845757562055</v>
      </c>
    </row>
    <row r="95" spans="1:34" x14ac:dyDescent="0.2">
      <c r="A95" s="347">
        <f t="shared" ca="1" si="35"/>
        <v>0.01</v>
      </c>
      <c r="B95" s="304">
        <f t="shared" ca="1" si="36"/>
        <v>5.5099999999999802</v>
      </c>
      <c r="D95" s="306">
        <f t="shared" ca="1" si="37"/>
        <v>-4.4969143390206057</v>
      </c>
      <c r="E95" s="307">
        <f t="shared" ca="1" si="38"/>
        <v>-26.097798298095128</v>
      </c>
      <c r="F95" s="304">
        <f t="shared" ca="1" si="39"/>
        <v>26.48239631492109</v>
      </c>
      <c r="G95" s="306">
        <f t="shared" ca="1" si="40"/>
        <v>40.399833875754233</v>
      </c>
      <c r="H95" s="307">
        <f t="shared" ca="1" si="41"/>
        <v>146.22986976696441</v>
      </c>
      <c r="I95" s="304">
        <f t="shared" ca="1" si="42"/>
        <v>151.70801359602567</v>
      </c>
      <c r="J95" s="306">
        <f t="shared" ca="1" si="43"/>
        <v>167.504129148667</v>
      </c>
      <c r="K95" s="307">
        <f t="shared" ca="1" si="44"/>
        <v>699.88901312763926</v>
      </c>
      <c r="L95" s="304">
        <f t="shared" ca="1" si="29"/>
        <v>719.65426697729947</v>
      </c>
      <c r="M95" s="306">
        <f t="shared" ca="1" si="45"/>
        <v>1.3012440232807532</v>
      </c>
      <c r="N95" s="304">
        <f t="shared" ca="1" si="46"/>
        <v>74.555790650610192</v>
      </c>
      <c r="P95" s="310">
        <f t="shared" ca="1" si="47"/>
        <v>22</v>
      </c>
      <c r="Q95" s="304">
        <f t="shared" ca="1" si="48"/>
        <v>0</v>
      </c>
      <c r="R95" s="306">
        <f t="shared" ca="1" si="49"/>
        <v>0</v>
      </c>
      <c r="S95" s="307">
        <f t="shared" ca="1" si="50"/>
        <v>3.1859948540257217</v>
      </c>
      <c r="T95" s="304">
        <f t="shared" ca="1" si="30"/>
        <v>31.254609517992332</v>
      </c>
      <c r="U95" s="311">
        <f t="shared" ca="1" si="31"/>
        <v>0</v>
      </c>
      <c r="V95" s="306">
        <f t="shared" ca="1" si="32"/>
        <v>1.142162450432693</v>
      </c>
      <c r="W95" s="304">
        <f t="shared" ca="1" si="33"/>
        <v>53.639915299252884</v>
      </c>
      <c r="Y95" s="314" t="str">
        <f t="shared" ca="1" si="51"/>
        <v/>
      </c>
      <c r="Z95" s="315" t="str">
        <f t="shared" ca="1" si="52"/>
        <v/>
      </c>
      <c r="AA95" s="316" t="str">
        <f t="shared" ca="1" si="53"/>
        <v/>
      </c>
      <c r="AC95" s="310" t="e">
        <f t="shared" ca="1" si="54"/>
        <v>#N/A</v>
      </c>
      <c r="AD95" s="323" t="e">
        <f t="shared" ca="1" si="55"/>
        <v>#N/A</v>
      </c>
      <c r="AE95" s="324">
        <f t="shared" ca="1" si="34"/>
        <v>699.88901312763926</v>
      </c>
      <c r="AG95" s="306">
        <f t="shared" ca="1" si="56"/>
        <v>-26.35339007137955</v>
      </c>
      <c r="AH95" s="304">
        <f t="shared" ca="1" si="57"/>
        <v>-16.897177633318524</v>
      </c>
    </row>
    <row r="96" spans="1:34" x14ac:dyDescent="0.2">
      <c r="A96" s="347">
        <f t="shared" ca="1" si="35"/>
        <v>0.01</v>
      </c>
      <c r="B96" s="304">
        <f t="shared" ca="1" si="36"/>
        <v>5.51999999999998</v>
      </c>
      <c r="D96" s="306">
        <f t="shared" ca="1" si="37"/>
        <v>-4.4834679626637763</v>
      </c>
      <c r="E96" s="307">
        <f t="shared" ca="1" si="38"/>
        <v>-26.038208717416197</v>
      </c>
      <c r="F96" s="304">
        <f t="shared" ca="1" si="39"/>
        <v>26.421389028284665</v>
      </c>
      <c r="G96" s="306">
        <f t="shared" ca="1" si="40"/>
        <v>40.354999196127594</v>
      </c>
      <c r="H96" s="307">
        <f t="shared" ca="1" si="41"/>
        <v>145.96948767979026</v>
      </c>
      <c r="I96" s="304">
        <f t="shared" ca="1" si="42"/>
        <v>151.44509663115508</v>
      </c>
      <c r="J96" s="306">
        <f t="shared" ca="1" si="43"/>
        <v>167.90790331402641</v>
      </c>
      <c r="K96" s="307">
        <f t="shared" ca="1" si="44"/>
        <v>701.350009914873</v>
      </c>
      <c r="L96" s="304">
        <f t="shared" ca="1" si="29"/>
        <v>721.1691205278446</v>
      </c>
      <c r="M96" s="306">
        <f t="shared" ca="1" si="45"/>
        <v>1.3010715249684894</v>
      </c>
      <c r="N96" s="304">
        <f t="shared" ca="1" si="46"/>
        <v>74.545907225344351</v>
      </c>
      <c r="P96" s="310">
        <f t="shared" ca="1" si="47"/>
        <v>22</v>
      </c>
      <c r="Q96" s="304">
        <f t="shared" ca="1" si="48"/>
        <v>0</v>
      </c>
      <c r="R96" s="306">
        <f t="shared" ca="1" si="49"/>
        <v>0</v>
      </c>
      <c r="S96" s="307">
        <f t="shared" ca="1" si="50"/>
        <v>3.1859948540257217</v>
      </c>
      <c r="T96" s="304">
        <f t="shared" ca="1" si="30"/>
        <v>31.254609517992332</v>
      </c>
      <c r="U96" s="311">
        <f t="shared" ca="1" si="31"/>
        <v>0</v>
      </c>
      <c r="V96" s="306">
        <f t="shared" ca="1" si="32"/>
        <v>1.1419953880559259</v>
      </c>
      <c r="W96" s="304">
        <f t="shared" ca="1" si="33"/>
        <v>53.446336864959065</v>
      </c>
      <c r="Y96" s="314" t="str">
        <f t="shared" ca="1" si="51"/>
        <v/>
      </c>
      <c r="Z96" s="315" t="str">
        <f t="shared" ca="1" si="52"/>
        <v/>
      </c>
      <c r="AA96" s="316" t="str">
        <f t="shared" ca="1" si="53"/>
        <v/>
      </c>
      <c r="AC96" s="310" t="e">
        <f t="shared" ca="1" si="54"/>
        <v>#N/A</v>
      </c>
      <c r="AD96" s="323" t="e">
        <f t="shared" ca="1" si="55"/>
        <v>#N/A</v>
      </c>
      <c r="AE96" s="324">
        <f t="shared" ca="1" si="34"/>
        <v>701.350009914873</v>
      </c>
      <c r="AG96" s="306">
        <f t="shared" ca="1" si="56"/>
        <v>-26.291921804559067</v>
      </c>
      <c r="AH96" s="304">
        <f t="shared" ca="1" si="57"/>
        <v>-16.836158800280295</v>
      </c>
    </row>
    <row r="97" spans="1:34" x14ac:dyDescent="0.2">
      <c r="A97" s="347">
        <f t="shared" ca="1" si="35"/>
        <v>0.01</v>
      </c>
      <c r="B97" s="304">
        <f t="shared" ca="1" si="36"/>
        <v>5.5299999999999798</v>
      </c>
      <c r="D97" s="306">
        <f t="shared" ca="1" si="37"/>
        <v>-4.4700769668792564</v>
      </c>
      <c r="E97" s="307">
        <f t="shared" ca="1" si="38"/>
        <v>-25.978872698359723</v>
      </c>
      <c r="F97" s="304">
        <f t="shared" ca="1" si="39"/>
        <v>26.360641395220348</v>
      </c>
      <c r="G97" s="306">
        <f t="shared" ca="1" si="40"/>
        <v>40.3102984264588</v>
      </c>
      <c r="H97" s="307">
        <f t="shared" ca="1" si="41"/>
        <v>145.70969895280666</v>
      </c>
      <c r="I97" s="304">
        <f t="shared" ca="1" si="42"/>
        <v>151.18279177256818</v>
      </c>
      <c r="J97" s="306">
        <f t="shared" ca="1" si="43"/>
        <v>168.31122980213934</v>
      </c>
      <c r="K97" s="307">
        <f t="shared" ca="1" si="44"/>
        <v>702.80840584803593</v>
      </c>
      <c r="L97" s="304">
        <f t="shared" ca="1" si="29"/>
        <v>722.68134430616522</v>
      </c>
      <c r="M97" s="306">
        <f t="shared" ca="1" si="45"/>
        <v>1.3008986194816508</v>
      </c>
      <c r="N97" s="304">
        <f t="shared" ca="1" si="46"/>
        <v>74.536000470693835</v>
      </c>
      <c r="P97" s="310">
        <f t="shared" ca="1" si="47"/>
        <v>22</v>
      </c>
      <c r="Q97" s="304">
        <f t="shared" ca="1" si="48"/>
        <v>0</v>
      </c>
      <c r="R97" s="306">
        <f t="shared" ca="1" si="49"/>
        <v>0</v>
      </c>
      <c r="S97" s="307">
        <f t="shared" ca="1" si="50"/>
        <v>3.1859948540257217</v>
      </c>
      <c r="T97" s="304">
        <f t="shared" ca="1" si="30"/>
        <v>31.254609517992332</v>
      </c>
      <c r="U97" s="311">
        <f t="shared" ca="1" si="31"/>
        <v>0</v>
      </c>
      <c r="V97" s="306">
        <f t="shared" ca="1" si="32"/>
        <v>1.1418286465984346</v>
      </c>
      <c r="W97" s="304">
        <f t="shared" ca="1" si="33"/>
        <v>53.253581078124768</v>
      </c>
      <c r="Y97" s="314" t="str">
        <f t="shared" ca="1" si="51"/>
        <v/>
      </c>
      <c r="Z97" s="315" t="str">
        <f t="shared" ca="1" si="52"/>
        <v/>
      </c>
      <c r="AA97" s="316" t="str">
        <f t="shared" ca="1" si="53"/>
        <v/>
      </c>
      <c r="AC97" s="310" t="e">
        <f t="shared" ca="1" si="54"/>
        <v>#N/A</v>
      </c>
      <c r="AD97" s="323" t="e">
        <f t="shared" ca="1" si="55"/>
        <v>#N/A</v>
      </c>
      <c r="AE97" s="324">
        <f t="shared" ca="1" si="34"/>
        <v>702.80840584803593</v>
      </c>
      <c r="AG97" s="306">
        <f t="shared" ca="1" si="56"/>
        <v>-26.230711849048269</v>
      </c>
      <c r="AH97" s="304">
        <f t="shared" ca="1" si="57"/>
        <v>-16.775399620443824</v>
      </c>
    </row>
    <row r="98" spans="1:34" x14ac:dyDescent="0.2">
      <c r="A98" s="347">
        <f t="shared" ca="1" si="35"/>
        <v>0.01</v>
      </c>
      <c r="B98" s="304">
        <f t="shared" ca="1" si="36"/>
        <v>5.5399999999999796</v>
      </c>
      <c r="D98" s="306">
        <f t="shared" ca="1" si="37"/>
        <v>-4.4567410402299217</v>
      </c>
      <c r="E98" s="307">
        <f t="shared" ca="1" si="38"/>
        <v>-25.919788828957778</v>
      </c>
      <c r="F98" s="304">
        <f t="shared" ca="1" si="39"/>
        <v>26.300151969854358</v>
      </c>
      <c r="G98" s="306">
        <f t="shared" ca="1" si="40"/>
        <v>40.265731016056499</v>
      </c>
      <c r="H98" s="307">
        <f t="shared" ca="1" si="41"/>
        <v>145.45050106451708</v>
      </c>
      <c r="I98" s="304">
        <f t="shared" ca="1" si="42"/>
        <v>150.92109645167736</v>
      </c>
      <c r="J98" s="306">
        <f t="shared" ca="1" si="43"/>
        <v>168.71410994935192</v>
      </c>
      <c r="K98" s="307">
        <f t="shared" ca="1" si="44"/>
        <v>704.26420684812251</v>
      </c>
      <c r="L98" s="304">
        <f t="shared" ca="1" si="29"/>
        <v>724.19094439478954</v>
      </c>
      <c r="M98" s="306">
        <f t="shared" ca="1" si="45"/>
        <v>1.300725305854918</v>
      </c>
      <c r="N98" s="304">
        <f t="shared" ca="1" si="46"/>
        <v>74.526070331349942</v>
      </c>
      <c r="P98" s="310">
        <f t="shared" ca="1" si="47"/>
        <v>22</v>
      </c>
      <c r="Q98" s="304">
        <f t="shared" ca="1" si="48"/>
        <v>0</v>
      </c>
      <c r="R98" s="306">
        <f t="shared" ca="1" si="49"/>
        <v>0</v>
      </c>
      <c r="S98" s="307">
        <f t="shared" ca="1" si="50"/>
        <v>3.1859948540257217</v>
      </c>
      <c r="T98" s="304">
        <f t="shared" ca="1" si="30"/>
        <v>31.254609517992332</v>
      </c>
      <c r="U98" s="311">
        <f t="shared" ca="1" si="31"/>
        <v>0</v>
      </c>
      <c r="V98" s="306">
        <f t="shared" ca="1" si="32"/>
        <v>1.1416622252527482</v>
      </c>
      <c r="W98" s="304">
        <f t="shared" ca="1" si="33"/>
        <v>53.061643364869305</v>
      </c>
      <c r="Y98" s="314" t="str">
        <f t="shared" ca="1" si="51"/>
        <v/>
      </c>
      <c r="Z98" s="315" t="str">
        <f t="shared" ca="1" si="52"/>
        <v/>
      </c>
      <c r="AA98" s="316" t="str">
        <f t="shared" ca="1" si="53"/>
        <v/>
      </c>
      <c r="AC98" s="310" t="e">
        <f t="shared" ca="1" si="54"/>
        <v>#N/A</v>
      </c>
      <c r="AD98" s="323" t="e">
        <f t="shared" ca="1" si="55"/>
        <v>#N/A</v>
      </c>
      <c r="AE98" s="324">
        <f t="shared" ca="1" si="34"/>
        <v>704.26420684812251</v>
      </c>
      <c r="AG98" s="306">
        <f t="shared" ca="1" si="56"/>
        <v>-26.16975875455924</v>
      </c>
      <c r="AH98" s="304">
        <f t="shared" ca="1" si="57"/>
        <v>-16.714898648011072</v>
      </c>
    </row>
    <row r="99" spans="1:34" x14ac:dyDescent="0.2">
      <c r="A99" s="347">
        <f t="shared" ca="1" si="35"/>
        <v>0.01</v>
      </c>
      <c r="B99" s="304">
        <f t="shared" ca="1" si="36"/>
        <v>5.5499999999999794</v>
      </c>
      <c r="D99" s="306">
        <f t="shared" ca="1" si="37"/>
        <v>-4.4434598734679458</v>
      </c>
      <c r="E99" s="307">
        <f t="shared" ca="1" si="38"/>
        <v>-25.860955707181041</v>
      </c>
      <c r="F99" s="304">
        <f t="shared" ca="1" si="39"/>
        <v>26.239919316489893</v>
      </c>
      <c r="G99" s="306">
        <f t="shared" ca="1" si="40"/>
        <v>40.221296417321817</v>
      </c>
      <c r="H99" s="307">
        <f t="shared" ca="1" si="41"/>
        <v>145.19189150744526</v>
      </c>
      <c r="I99" s="304">
        <f t="shared" ca="1" si="42"/>
        <v>150.66000811429629</v>
      </c>
      <c r="J99" s="306">
        <f t="shared" ca="1" si="43"/>
        <v>169.11654508651881</v>
      </c>
      <c r="K99" s="307">
        <f t="shared" ca="1" si="44"/>
        <v>705.71741881098228</v>
      </c>
      <c r="L99" s="304">
        <f t="shared" ca="1" si="29"/>
        <v>725.69792685058428</v>
      </c>
      <c r="M99" s="306">
        <f t="shared" ca="1" si="45"/>
        <v>1.3005515831193832</v>
      </c>
      <c r="N99" s="304">
        <f t="shared" ca="1" si="46"/>
        <v>74.516116751798336</v>
      </c>
      <c r="P99" s="310">
        <f t="shared" ca="1" si="47"/>
        <v>22</v>
      </c>
      <c r="Q99" s="304">
        <f t="shared" ca="1" si="48"/>
        <v>0</v>
      </c>
      <c r="R99" s="306">
        <f t="shared" ca="1" si="49"/>
        <v>0</v>
      </c>
      <c r="S99" s="307">
        <f t="shared" ca="1" si="50"/>
        <v>3.1859948540257217</v>
      </c>
      <c r="T99" s="304">
        <f t="shared" ca="1" si="30"/>
        <v>31.254609517992332</v>
      </c>
      <c r="U99" s="311">
        <f t="shared" ca="1" si="31"/>
        <v>0</v>
      </c>
      <c r="V99" s="306">
        <f t="shared" ca="1" si="32"/>
        <v>1.1414961232149283</v>
      </c>
      <c r="W99" s="304">
        <f t="shared" ca="1" si="33"/>
        <v>52.870519183462285</v>
      </c>
      <c r="Y99" s="314" t="str">
        <f t="shared" ca="1" si="51"/>
        <v/>
      </c>
      <c r="Z99" s="315" t="str">
        <f t="shared" ca="1" si="52"/>
        <v/>
      </c>
      <c r="AA99" s="316" t="str">
        <f t="shared" ca="1" si="53"/>
        <v/>
      </c>
      <c r="AC99" s="310" t="e">
        <f t="shared" ca="1" si="54"/>
        <v>#N/A</v>
      </c>
      <c r="AD99" s="323" t="e">
        <f t="shared" ca="1" si="55"/>
        <v>#N/A</v>
      </c>
      <c r="AE99" s="324">
        <f t="shared" ca="1" si="34"/>
        <v>705.71741881098228</v>
      </c>
      <c r="AG99" s="306">
        <f t="shared" ca="1" si="56"/>
        <v>-26.109061080961098</v>
      </c>
      <c r="AH99" s="304">
        <f t="shared" ca="1" si="57"/>
        <v>-16.654654447361175</v>
      </c>
    </row>
    <row r="100" spans="1:34" x14ac:dyDescent="0.2">
      <c r="A100" s="347">
        <f t="shared" ca="1" si="35"/>
        <v>0.01</v>
      </c>
      <c r="B100" s="304">
        <f t="shared" ca="1" si="36"/>
        <v>5.5599999999999792</v>
      </c>
      <c r="D100" s="306">
        <f t="shared" ca="1" si="37"/>
        <v>-4.430233159516316</v>
      </c>
      <c r="E100" s="307">
        <f t="shared" ca="1" si="38"/>
        <v>-25.802371940854762</v>
      </c>
      <c r="F100" s="304">
        <f t="shared" ca="1" si="39"/>
        <v>26.179942009521088</v>
      </c>
      <c r="G100" s="306">
        <f t="shared" ca="1" si="40"/>
        <v>40.176994085726655</v>
      </c>
      <c r="H100" s="307">
        <f t="shared" ca="1" si="41"/>
        <v>144.93386778803671</v>
      </c>
      <c r="I100" s="304">
        <f t="shared" ca="1" si="42"/>
        <v>150.3995242205394</v>
      </c>
      <c r="J100" s="306">
        <f t="shared" ca="1" si="43"/>
        <v>169.51853653903405</v>
      </c>
      <c r="K100" s="307">
        <f t="shared" ca="1" si="44"/>
        <v>707.1680476074597</v>
      </c>
      <c r="L100" s="304">
        <f t="shared" ca="1" si="29"/>
        <v>727.20229770489743</v>
      </c>
      <c r="M100" s="306">
        <f t="shared" ca="1" si="45"/>
        <v>1.3003774503025374</v>
      </c>
      <c r="N100" s="304">
        <f t="shared" ca="1" si="46"/>
        <v>74.506139676318341</v>
      </c>
      <c r="P100" s="310">
        <f t="shared" ca="1" si="47"/>
        <v>22</v>
      </c>
      <c r="Q100" s="304">
        <f t="shared" ca="1" si="48"/>
        <v>0</v>
      </c>
      <c r="R100" s="306">
        <f t="shared" ca="1" si="49"/>
        <v>0</v>
      </c>
      <c r="S100" s="307">
        <f t="shared" ca="1" si="50"/>
        <v>3.1859948540257217</v>
      </c>
      <c r="T100" s="304">
        <f t="shared" ca="1" si="30"/>
        <v>31.254609517992332</v>
      </c>
      <c r="U100" s="311">
        <f t="shared" ca="1" si="31"/>
        <v>0</v>
      </c>
      <c r="V100" s="306">
        <f t="shared" ca="1" si="32"/>
        <v>1.1413303396845493</v>
      </c>
      <c r="W100" s="304">
        <f t="shared" ca="1" si="33"/>
        <v>52.680204024052458</v>
      </c>
      <c r="Y100" s="314" t="str">
        <f t="shared" ca="1" si="51"/>
        <v/>
      </c>
      <c r="Z100" s="315" t="str">
        <f t="shared" ca="1" si="52"/>
        <v/>
      </c>
      <c r="AA100" s="316" t="str">
        <f t="shared" ca="1" si="53"/>
        <v/>
      </c>
      <c r="AC100" s="310" t="e">
        <f t="shared" ca="1" si="54"/>
        <v>#N/A</v>
      </c>
      <c r="AD100" s="323" t="e">
        <f t="shared" ca="1" si="55"/>
        <v>#N/A</v>
      </c>
      <c r="AE100" s="324">
        <f t="shared" ca="1" si="34"/>
        <v>707.1680476074597</v>
      </c>
      <c r="AG100" s="306">
        <f t="shared" ca="1" si="56"/>
        <v>-26.048617398193873</v>
      </c>
      <c r="AH100" s="304">
        <f t="shared" ca="1" si="57"/>
        <v>-16.5946655929644</v>
      </c>
    </row>
    <row r="101" spans="1:34" x14ac:dyDescent="0.2">
      <c r="A101" s="347">
        <f t="shared" ca="1" si="35"/>
        <v>0.01</v>
      </c>
      <c r="B101" s="304">
        <f t="shared" ca="1" si="36"/>
        <v>5.569999999999979</v>
      </c>
      <c r="D101" s="306">
        <f t="shared" ca="1" si="37"/>
        <v>-4.4170605934504925</v>
      </c>
      <c r="E101" s="307">
        <f t="shared" ca="1" si="38"/>
        <v>-25.744036147575624</v>
      </c>
      <c r="F101" s="304">
        <f t="shared" ca="1" si="39"/>
        <v>26.120218633347879</v>
      </c>
      <c r="G101" s="306">
        <f t="shared" ca="1" si="40"/>
        <v>40.132823479792151</v>
      </c>
      <c r="H101" s="307">
        <f t="shared" ca="1" si="41"/>
        <v>144.67642742656096</v>
      </c>
      <c r="I101" s="304">
        <f t="shared" ca="1" si="42"/>
        <v>150.13964224472201</v>
      </c>
      <c r="J101" s="306">
        <f t="shared" ca="1" si="43"/>
        <v>169.92008562686163</v>
      </c>
      <c r="K101" s="307">
        <f t="shared" ca="1" si="44"/>
        <v>708.61609908353273</v>
      </c>
      <c r="L101" s="304">
        <f t="shared" ca="1" si="29"/>
        <v>728.70406296369936</v>
      </c>
      <c r="M101" s="306">
        <f t="shared" ca="1" si="45"/>
        <v>1.3002029064282539</v>
      </c>
      <c r="N101" s="304">
        <f t="shared" ca="1" si="46"/>
        <v>74.496139048982045</v>
      </c>
      <c r="P101" s="310">
        <f t="shared" ca="1" si="47"/>
        <v>22</v>
      </c>
      <c r="Q101" s="304">
        <f t="shared" ca="1" si="48"/>
        <v>0</v>
      </c>
      <c r="R101" s="306">
        <f t="shared" ca="1" si="49"/>
        <v>0</v>
      </c>
      <c r="S101" s="307">
        <f t="shared" ca="1" si="50"/>
        <v>3.1859948540257217</v>
      </c>
      <c r="T101" s="304">
        <f t="shared" ca="1" si="30"/>
        <v>31.254609517992332</v>
      </c>
      <c r="U101" s="311">
        <f t="shared" ca="1" si="31"/>
        <v>0</v>
      </c>
      <c r="V101" s="306">
        <f t="shared" ca="1" si="32"/>
        <v>1.1411648738646767</v>
      </c>
      <c r="W101" s="304">
        <f t="shared" ca="1" si="33"/>
        <v>52.490693408398997</v>
      </c>
      <c r="Y101" s="314" t="str">
        <f t="shared" ca="1" si="51"/>
        <v/>
      </c>
      <c r="Z101" s="315" t="str">
        <f t="shared" ca="1" si="52"/>
        <v/>
      </c>
      <c r="AA101" s="316" t="str">
        <f t="shared" ca="1" si="53"/>
        <v/>
      </c>
      <c r="AC101" s="310" t="e">
        <f t="shared" ca="1" si="54"/>
        <v>#N/A</v>
      </c>
      <c r="AD101" s="323" t="e">
        <f t="shared" ca="1" si="55"/>
        <v>#N/A</v>
      </c>
      <c r="AE101" s="324">
        <f t="shared" ca="1" si="34"/>
        <v>708.61609908353273</v>
      </c>
      <c r="AG101" s="306">
        <f t="shared" ca="1" si="56"/>
        <v>-25.988426286183248</v>
      </c>
      <c r="AH101" s="304">
        <f t="shared" ca="1" si="57"/>
        <v>-16.53493066929704</v>
      </c>
    </row>
    <row r="102" spans="1:34" x14ac:dyDescent="0.2">
      <c r="A102" s="347">
        <f t="shared" ca="1" si="35"/>
        <v>0.01</v>
      </c>
      <c r="B102" s="304">
        <f t="shared" ca="1" si="36"/>
        <v>5.5799999999999788</v>
      </c>
      <c r="D102" s="306">
        <f t="shared" ca="1" si="37"/>
        <v>-4.4039418724802797</v>
      </c>
      <c r="E102" s="307">
        <f t="shared" ca="1" si="38"/>
        <v>-25.685946954629415</v>
      </c>
      <c r="F102" s="304">
        <f t="shared" ca="1" si="39"/>
        <v>26.060747782291688</v>
      </c>
      <c r="G102" s="306">
        <f t="shared" ca="1" si="40"/>
        <v>40.088784061067351</v>
      </c>
      <c r="H102" s="307">
        <f t="shared" ca="1" si="41"/>
        <v>144.41956795701466</v>
      </c>
      <c r="I102" s="304">
        <f t="shared" ca="1" si="42"/>
        <v>149.88035967526122</v>
      </c>
      <c r="J102" s="306">
        <f t="shared" ca="1" si="43"/>
        <v>170.32119366456593</v>
      </c>
      <c r="K102" s="307">
        <f t="shared" ca="1" si="44"/>
        <v>710.06157906045064</v>
      </c>
      <c r="L102" s="304">
        <f t="shared" ca="1" si="29"/>
        <v>730.20322860772342</v>
      </c>
      <c r="M102" s="306">
        <f t="shared" ca="1" si="45"/>
        <v>1.3000279505167742</v>
      </c>
      <c r="N102" s="304">
        <f t="shared" ca="1" si="46"/>
        <v>74.486114813653387</v>
      </c>
      <c r="P102" s="310">
        <f t="shared" ca="1" si="47"/>
        <v>22</v>
      </c>
      <c r="Q102" s="304">
        <f t="shared" ca="1" si="48"/>
        <v>0</v>
      </c>
      <c r="R102" s="306">
        <f t="shared" ca="1" si="49"/>
        <v>0</v>
      </c>
      <c r="S102" s="307">
        <f t="shared" ca="1" si="50"/>
        <v>3.1859948540257217</v>
      </c>
      <c r="T102" s="304">
        <f t="shared" ca="1" si="30"/>
        <v>31.254609517992332</v>
      </c>
      <c r="U102" s="311">
        <f t="shared" ca="1" si="31"/>
        <v>0</v>
      </c>
      <c r="V102" s="306">
        <f t="shared" ca="1" si="32"/>
        <v>1.1409997249618502</v>
      </c>
      <c r="W102" s="304">
        <f t="shared" ca="1" si="33"/>
        <v>52.301982889605675</v>
      </c>
      <c r="Y102" s="314" t="str">
        <f t="shared" ca="1" si="51"/>
        <v/>
      </c>
      <c r="Z102" s="315" t="str">
        <f t="shared" ca="1" si="52"/>
        <v/>
      </c>
      <c r="AA102" s="316" t="str">
        <f t="shared" ca="1" si="53"/>
        <v/>
      </c>
      <c r="AC102" s="310" t="e">
        <f t="shared" ca="1" si="54"/>
        <v>#N/A</v>
      </c>
      <c r="AD102" s="323" t="e">
        <f t="shared" ca="1" si="55"/>
        <v>#N/A</v>
      </c>
      <c r="AE102" s="324">
        <f t="shared" ca="1" si="34"/>
        <v>710.06157906045064</v>
      </c>
      <c r="AG102" s="306">
        <f t="shared" ca="1" si="56"/>
        <v>-25.928486334756162</v>
      </c>
      <c r="AH102" s="304">
        <f t="shared" ca="1" si="57"/>
        <v>-16.47544827075707</v>
      </c>
    </row>
    <row r="103" spans="1:34" x14ac:dyDescent="0.2">
      <c r="A103" s="347">
        <f t="shared" ca="1" si="35"/>
        <v>0.01</v>
      </c>
      <c r="B103" s="304">
        <f t="shared" ca="1" si="36"/>
        <v>5.5899999999999785</v>
      </c>
      <c r="D103" s="306">
        <f t="shared" ca="1" si="37"/>
        <v>-4.3908766959318699</v>
      </c>
      <c r="E103" s="307">
        <f t="shared" ca="1" si="38"/>
        <v>-25.628102998909501</v>
      </c>
      <c r="F103" s="304">
        <f t="shared" ca="1" si="39"/>
        <v>26.00152806051198</v>
      </c>
      <c r="G103" s="306">
        <f t="shared" ca="1" si="40"/>
        <v>40.044875294108031</v>
      </c>
      <c r="H103" s="307">
        <f t="shared" ca="1" si="41"/>
        <v>144.16328692702558</v>
      </c>
      <c r="I103" s="304">
        <f t="shared" ca="1" si="42"/>
        <v>149.62167401457774</v>
      </c>
      <c r="J103" s="306">
        <f t="shared" ca="1" si="43"/>
        <v>170.7218619613418</v>
      </c>
      <c r="K103" s="307">
        <f t="shared" ca="1" si="44"/>
        <v>711.50449333487086</v>
      </c>
      <c r="L103" s="304">
        <f t="shared" ca="1" si="29"/>
        <v>731.69980059260558</v>
      </c>
      <c r="M103" s="306">
        <f t="shared" ca="1" si="45"/>
        <v>1.2998525815846933</v>
      </c>
      <c r="N103" s="304">
        <f t="shared" ca="1" si="46"/>
        <v>74.476066913987438</v>
      </c>
      <c r="P103" s="310">
        <f t="shared" ca="1" si="47"/>
        <v>22</v>
      </c>
      <c r="Q103" s="304">
        <f t="shared" ca="1" si="48"/>
        <v>0</v>
      </c>
      <c r="R103" s="306">
        <f t="shared" ca="1" si="49"/>
        <v>0</v>
      </c>
      <c r="S103" s="307">
        <f t="shared" ca="1" si="50"/>
        <v>3.1859948540257217</v>
      </c>
      <c r="T103" s="304">
        <f t="shared" ca="1" si="30"/>
        <v>31.254609517992332</v>
      </c>
      <c r="U103" s="311">
        <f t="shared" ca="1" si="31"/>
        <v>0</v>
      </c>
      <c r="V103" s="306">
        <f t="shared" ca="1" si="32"/>
        <v>1.1408348921860603</v>
      </c>
      <c r="W103" s="304">
        <f t="shared" ca="1" si="33"/>
        <v>52.114068051857245</v>
      </c>
      <c r="Y103" s="314" t="str">
        <f t="shared" ca="1" si="51"/>
        <v/>
      </c>
      <c r="Z103" s="315" t="str">
        <f t="shared" ca="1" si="52"/>
        <v/>
      </c>
      <c r="AA103" s="316" t="str">
        <f t="shared" ca="1" si="53"/>
        <v/>
      </c>
      <c r="AC103" s="310" t="e">
        <f t="shared" ca="1" si="54"/>
        <v>#N/A</v>
      </c>
      <c r="AD103" s="323" t="e">
        <f t="shared" ca="1" si="55"/>
        <v>#N/A</v>
      </c>
      <c r="AE103" s="324">
        <f t="shared" ca="1" si="34"/>
        <v>711.50449333487086</v>
      </c>
      <c r="AG103" s="306">
        <f t="shared" ca="1" si="56"/>
        <v>-25.86879614355723</v>
      </c>
      <c r="AH103" s="304">
        <f t="shared" ca="1" si="57"/>
        <v>-16.416217001580701</v>
      </c>
    </row>
    <row r="104" spans="1:34" x14ac:dyDescent="0.2">
      <c r="A104" s="347">
        <f t="shared" ca="1" si="35"/>
        <v>0.01</v>
      </c>
      <c r="B104" s="304">
        <f t="shared" ca="1" si="36"/>
        <v>5.5999999999999783</v>
      </c>
      <c r="D104" s="306">
        <f t="shared" ca="1" si="37"/>
        <v>-4.3778647652300418</v>
      </c>
      <c r="E104" s="307">
        <f t="shared" ca="1" si="38"/>
        <v>-25.570502926836049</v>
      </c>
      <c r="F104" s="304">
        <f t="shared" ca="1" si="39"/>
        <v>25.942558081923487</v>
      </c>
      <c r="G104" s="306">
        <f t="shared" ca="1" si="40"/>
        <v>40.001096646455728</v>
      </c>
      <c r="H104" s="307">
        <f t="shared" ca="1" si="41"/>
        <v>143.90758189775721</v>
      </c>
      <c r="I104" s="304">
        <f t="shared" ca="1" si="42"/>
        <v>149.36358277899868</v>
      </c>
      <c r="J104" s="306">
        <f t="shared" ca="1" si="43"/>
        <v>171.12209182104462</v>
      </c>
      <c r="K104" s="307">
        <f t="shared" ca="1" si="44"/>
        <v>712.94484767899473</v>
      </c>
      <c r="L104" s="304">
        <f t="shared" ca="1" si="29"/>
        <v>733.19378484902268</v>
      </c>
      <c r="M104" s="306">
        <f t="shared" ca="1" si="45"/>
        <v>1.2996767986449442</v>
      </c>
      <c r="N104" s="304">
        <f t="shared" ca="1" si="46"/>
        <v>74.465995293429415</v>
      </c>
      <c r="P104" s="310">
        <f t="shared" ca="1" si="47"/>
        <v>22</v>
      </c>
      <c r="Q104" s="304">
        <f t="shared" ca="1" si="48"/>
        <v>0</v>
      </c>
      <c r="R104" s="306">
        <f t="shared" ca="1" si="49"/>
        <v>0</v>
      </c>
      <c r="S104" s="307">
        <f t="shared" ca="1" si="50"/>
        <v>3.1859948540257217</v>
      </c>
      <c r="T104" s="304">
        <f t="shared" ca="1" si="30"/>
        <v>31.254609517992332</v>
      </c>
      <c r="U104" s="311">
        <f t="shared" ca="1" si="31"/>
        <v>0</v>
      </c>
      <c r="V104" s="306">
        <f t="shared" ca="1" si="32"/>
        <v>1.1406703747507314</v>
      </c>
      <c r="W104" s="304">
        <f t="shared" ca="1" si="33"/>
        <v>51.926944510158961</v>
      </c>
      <c r="Y104" s="314" t="str">
        <f t="shared" ca="1" si="51"/>
        <v/>
      </c>
      <c r="Z104" s="315" t="str">
        <f t="shared" ca="1" si="52"/>
        <v/>
      </c>
      <c r="AA104" s="316" t="str">
        <f t="shared" ca="1" si="53"/>
        <v/>
      </c>
      <c r="AC104" s="310" t="e">
        <f t="shared" ca="1" si="54"/>
        <v>#N/A</v>
      </c>
      <c r="AD104" s="323" t="e">
        <f t="shared" ca="1" si="55"/>
        <v>#N/A</v>
      </c>
      <c r="AE104" s="324">
        <f t="shared" ca="1" si="34"/>
        <v>712.94484767899473</v>
      </c>
      <c r="AG104" s="306">
        <f t="shared" ca="1" si="56"/>
        <v>-25.809354321965927</v>
      </c>
      <c r="AH104" s="304">
        <f t="shared" ca="1" si="57"/>
        <v>-16.357235475759659</v>
      </c>
    </row>
    <row r="105" spans="1:34" x14ac:dyDescent="0.2">
      <c r="A105" s="347">
        <f t="shared" ca="1" si="35"/>
        <v>0.01</v>
      </c>
      <c r="B105" s="304">
        <f t="shared" ca="1" si="36"/>
        <v>5.6099999999999781</v>
      </c>
      <c r="D105" s="306">
        <f t="shared" ca="1" si="37"/>
        <v>-4.3649057838805696</v>
      </c>
      <c r="E105" s="307">
        <f t="shared" ca="1" si="38"/>
        <v>-25.513145394276172</v>
      </c>
      <c r="F105" s="304">
        <f t="shared" ca="1" si="39"/>
        <v>25.883836470114499</v>
      </c>
      <c r="G105" s="306">
        <f t="shared" ca="1" si="40"/>
        <v>39.957447588616922</v>
      </c>
      <c r="H105" s="307">
        <f t="shared" ca="1" si="41"/>
        <v>143.65245044381444</v>
      </c>
      <c r="I105" s="304">
        <f t="shared" ca="1" si="42"/>
        <v>149.10608349866089</v>
      </c>
      <c r="J105" s="306">
        <f t="shared" ca="1" si="43"/>
        <v>171.52188454221999</v>
      </c>
      <c r="K105" s="307">
        <f t="shared" ca="1" si="44"/>
        <v>714.38264784070259</v>
      </c>
      <c r="L105" s="304">
        <f t="shared" ca="1" si="29"/>
        <v>734.68518728283061</v>
      </c>
      <c r="M105" s="306">
        <f t="shared" ca="1" si="45"/>
        <v>1.2995006007067833</v>
      </c>
      <c r="N105" s="304">
        <f t="shared" ca="1" si="46"/>
        <v>74.455899895213889</v>
      </c>
      <c r="P105" s="310">
        <f t="shared" ca="1" si="47"/>
        <v>22</v>
      </c>
      <c r="Q105" s="304">
        <f t="shared" ca="1" si="48"/>
        <v>0</v>
      </c>
      <c r="R105" s="306">
        <f t="shared" ca="1" si="49"/>
        <v>0</v>
      </c>
      <c r="S105" s="307">
        <f t="shared" ca="1" si="50"/>
        <v>3.1859948540257217</v>
      </c>
      <c r="T105" s="304">
        <f t="shared" ca="1" si="30"/>
        <v>31.254609517992332</v>
      </c>
      <c r="U105" s="311">
        <f t="shared" ca="1" si="31"/>
        <v>0</v>
      </c>
      <c r="V105" s="306">
        <f t="shared" ca="1" si="32"/>
        <v>1.1405061718727028</v>
      </c>
      <c r="W105" s="304">
        <f t="shared" ca="1" si="33"/>
        <v>51.740607910078261</v>
      </c>
      <c r="Y105" s="314" t="str">
        <f t="shared" ca="1" si="51"/>
        <v/>
      </c>
      <c r="Z105" s="315" t="str">
        <f t="shared" ca="1" si="52"/>
        <v/>
      </c>
      <c r="AA105" s="316" t="str">
        <f t="shared" ca="1" si="53"/>
        <v/>
      </c>
      <c r="AC105" s="310" t="e">
        <f t="shared" ca="1" si="54"/>
        <v>#N/A</v>
      </c>
      <c r="AD105" s="323" t="e">
        <f t="shared" ca="1" si="55"/>
        <v>#N/A</v>
      </c>
      <c r="AE105" s="324">
        <f t="shared" ca="1" si="34"/>
        <v>714.38264784070259</v>
      </c>
      <c r="AG105" s="306">
        <f t="shared" ca="1" si="56"/>
        <v>-25.750159489014706</v>
      </c>
      <c r="AH105" s="304">
        <f t="shared" ca="1" si="57"/>
        <v>-16.298502316959404</v>
      </c>
    </row>
    <row r="106" spans="1:34" x14ac:dyDescent="0.2">
      <c r="A106" s="347">
        <f t="shared" ca="1" si="35"/>
        <v>0.01</v>
      </c>
      <c r="B106" s="304">
        <f t="shared" ca="1" si="36"/>
        <v>5.6199999999999779</v>
      </c>
      <c r="D106" s="306">
        <f t="shared" ca="1" si="37"/>
        <v>-4.3519994574527789</v>
      </c>
      <c r="E106" s="307">
        <f t="shared" ca="1" si="38"/>
        <v>-25.456029066464765</v>
      </c>
      <c r="F106" s="304">
        <f t="shared" ca="1" si="39"/>
        <v>25.825361858265769</v>
      </c>
      <c r="G106" s="306">
        <f t="shared" ca="1" si="40"/>
        <v>39.913927594042391</v>
      </c>
      <c r="H106" s="307">
        <f t="shared" ca="1" si="41"/>
        <v>143.3978901531498</v>
      </c>
      <c r="I106" s="304">
        <f t="shared" ca="1" si="42"/>
        <v>148.84917371741528</v>
      </c>
      <c r="J106" s="306">
        <f t="shared" ca="1" si="43"/>
        <v>171.92124141813329</v>
      </c>
      <c r="K106" s="307">
        <f t="shared" ca="1" si="44"/>
        <v>715.81789954368742</v>
      </c>
      <c r="L106" s="304">
        <f t="shared" ca="1" si="29"/>
        <v>736.17401377520014</v>
      </c>
      <c r="M106" s="306">
        <f t="shared" ca="1" si="45"/>
        <v>1.2993239867757747</v>
      </c>
      <c r="N106" s="304">
        <f t="shared" ca="1" si="46"/>
        <v>74.445780662363873</v>
      </c>
      <c r="P106" s="310">
        <f t="shared" ca="1" si="47"/>
        <v>22</v>
      </c>
      <c r="Q106" s="304">
        <f t="shared" ca="1" si="48"/>
        <v>0</v>
      </c>
      <c r="R106" s="306">
        <f t="shared" ca="1" si="49"/>
        <v>0</v>
      </c>
      <c r="S106" s="307">
        <f t="shared" ca="1" si="50"/>
        <v>3.1859948540257217</v>
      </c>
      <c r="T106" s="304">
        <f t="shared" ca="1" si="30"/>
        <v>31.254609517992332</v>
      </c>
      <c r="U106" s="311">
        <f t="shared" ca="1" si="31"/>
        <v>0</v>
      </c>
      <c r="V106" s="306">
        <f t="shared" ca="1" si="32"/>
        <v>1.1403422827722065</v>
      </c>
      <c r="W106" s="304">
        <f t="shared" ca="1" si="33"/>
        <v>51.555053927489006</v>
      </c>
      <c r="Y106" s="314" t="str">
        <f t="shared" ca="1" si="51"/>
        <v/>
      </c>
      <c r="Z106" s="315" t="str">
        <f t="shared" ca="1" si="52"/>
        <v/>
      </c>
      <c r="AA106" s="316" t="str">
        <f t="shared" ca="1" si="53"/>
        <v/>
      </c>
      <c r="AC106" s="310" t="e">
        <f t="shared" ca="1" si="54"/>
        <v>#N/A</v>
      </c>
      <c r="AD106" s="323" t="e">
        <f t="shared" ca="1" si="55"/>
        <v>#N/A</v>
      </c>
      <c r="AE106" s="324">
        <f t="shared" ca="1" si="34"/>
        <v>715.81789954368742</v>
      </c>
      <c r="AG106" s="306">
        <f t="shared" ca="1" si="56"/>
        <v>-25.69121027330781</v>
      </c>
      <c r="AH106" s="304">
        <f t="shared" ca="1" si="57"/>
        <v>-16.24001615843807</v>
      </c>
    </row>
    <row r="107" spans="1:34" x14ac:dyDescent="0.2">
      <c r="A107" s="347">
        <f t="shared" ca="1" si="35"/>
        <v>0.01</v>
      </c>
      <c r="B107" s="304">
        <f t="shared" ca="1" si="36"/>
        <v>5.6299999999999777</v>
      </c>
      <c r="D107" s="306">
        <f t="shared" ca="1" si="37"/>
        <v>-4.3391454935622757</v>
      </c>
      <c r="E107" s="307">
        <f t="shared" ca="1" si="38"/>
        <v>-25.399152617926084</v>
      </c>
      <c r="F107" s="304">
        <f t="shared" ca="1" si="39"/>
        <v>25.767132889070201</v>
      </c>
      <c r="G107" s="306">
        <f t="shared" ca="1" si="40"/>
        <v>39.870536139106768</v>
      </c>
      <c r="H107" s="307">
        <f t="shared" ca="1" si="41"/>
        <v>143.14389862697055</v>
      </c>
      <c r="I107" s="304">
        <f t="shared" ca="1" si="42"/>
        <v>148.59285099273194</v>
      </c>
      <c r="J107" s="306">
        <f t="shared" ca="1" si="43"/>
        <v>172.32016373679903</v>
      </c>
      <c r="K107" s="307">
        <f t="shared" ca="1" si="44"/>
        <v>717.25060848758801</v>
      </c>
      <c r="L107" s="304">
        <f t="shared" ca="1" si="29"/>
        <v>737.66027018275327</v>
      </c>
      <c r="M107" s="306">
        <f t="shared" ca="1" si="45"/>
        <v>1.2991469558537758</v>
      </c>
      <c r="N107" s="304">
        <f t="shared" ca="1" si="46"/>
        <v>74.435637537690027</v>
      </c>
      <c r="P107" s="310">
        <f t="shared" ca="1" si="47"/>
        <v>22</v>
      </c>
      <c r="Q107" s="304">
        <f t="shared" ca="1" si="48"/>
        <v>0</v>
      </c>
      <c r="R107" s="306">
        <f t="shared" ca="1" si="49"/>
        <v>0</v>
      </c>
      <c r="S107" s="307">
        <f t="shared" ca="1" si="50"/>
        <v>3.1859948540257217</v>
      </c>
      <c r="T107" s="304">
        <f t="shared" ca="1" si="30"/>
        <v>31.254609517992332</v>
      </c>
      <c r="U107" s="311">
        <f t="shared" ca="1" si="31"/>
        <v>0</v>
      </c>
      <c r="V107" s="306">
        <f t="shared" ca="1" si="32"/>
        <v>1.1401787066728504</v>
      </c>
      <c r="W107" s="304">
        <f t="shared" ca="1" si="33"/>
        <v>51.370278268318351</v>
      </c>
      <c r="Y107" s="314" t="str">
        <f t="shared" ca="1" si="51"/>
        <v/>
      </c>
      <c r="Z107" s="315" t="str">
        <f t="shared" ca="1" si="52"/>
        <v/>
      </c>
      <c r="AA107" s="316" t="str">
        <f t="shared" ca="1" si="53"/>
        <v/>
      </c>
      <c r="AC107" s="310" t="e">
        <f t="shared" ca="1" si="54"/>
        <v>#N/A</v>
      </c>
      <c r="AD107" s="323" t="e">
        <f t="shared" ca="1" si="55"/>
        <v>#N/A</v>
      </c>
      <c r="AE107" s="324">
        <f t="shared" ca="1" si="34"/>
        <v>717.25060848758801</v>
      </c>
      <c r="AG107" s="306">
        <f t="shared" ca="1" si="56"/>
        <v>-25.632505312940907</v>
      </c>
      <c r="AH107" s="304">
        <f t="shared" ca="1" si="57"/>
        <v>-16.181775642966176</v>
      </c>
    </row>
    <row r="108" spans="1:34" x14ac:dyDescent="0.2">
      <c r="A108" s="347">
        <f t="shared" ca="1" si="35"/>
        <v>0.01</v>
      </c>
      <c r="B108" s="304">
        <f t="shared" ca="1" si="36"/>
        <v>5.6399999999999775</v>
      </c>
      <c r="D108" s="306">
        <f t="shared" ca="1" si="37"/>
        <v>-4.3263436018538455</v>
      </c>
      <c r="E108" s="307">
        <f t="shared" ca="1" si="38"/>
        <v>-25.342514732396161</v>
      </c>
      <c r="F108" s="304">
        <f t="shared" ca="1" si="39"/>
        <v>25.709148214653439</v>
      </c>
      <c r="G108" s="306">
        <f t="shared" ca="1" si="40"/>
        <v>39.827272703088227</v>
      </c>
      <c r="H108" s="307">
        <f t="shared" ca="1" si="41"/>
        <v>142.8904734796466</v>
      </c>
      <c r="I108" s="304">
        <f t="shared" ca="1" si="42"/>
        <v>148.33711289560594</v>
      </c>
      <c r="J108" s="306">
        <f t="shared" ca="1" si="43"/>
        <v>172.71865278101001</v>
      </c>
      <c r="K108" s="307">
        <f t="shared" ca="1" si="44"/>
        <v>718.68078034812106</v>
      </c>
      <c r="L108" s="304">
        <f t="shared" ca="1" si="29"/>
        <v>739.1439623376973</v>
      </c>
      <c r="M108" s="306">
        <f t="shared" ca="1" si="45"/>
        <v>1.2989695069389211</v>
      </c>
      <c r="N108" s="304">
        <f t="shared" ca="1" si="46"/>
        <v>74.425470463789679</v>
      </c>
      <c r="P108" s="310">
        <f t="shared" ca="1" si="47"/>
        <v>22</v>
      </c>
      <c r="Q108" s="304">
        <f t="shared" ca="1" si="48"/>
        <v>0</v>
      </c>
      <c r="R108" s="306">
        <f t="shared" ca="1" si="49"/>
        <v>0</v>
      </c>
      <c r="S108" s="307">
        <f t="shared" ca="1" si="50"/>
        <v>3.1859948540257217</v>
      </c>
      <c r="T108" s="304">
        <f t="shared" ca="1" si="30"/>
        <v>31.254609517992332</v>
      </c>
      <c r="U108" s="311">
        <f t="shared" ca="1" si="31"/>
        <v>0</v>
      </c>
      <c r="V108" s="306">
        <f t="shared" ca="1" si="32"/>
        <v>1.1400154428015996</v>
      </c>
      <c r="W108" s="304">
        <f t="shared" ca="1" si="33"/>
        <v>51.186276668296131</v>
      </c>
      <c r="Y108" s="314" t="str">
        <f t="shared" ca="1" si="51"/>
        <v/>
      </c>
      <c r="Z108" s="315" t="str">
        <f t="shared" ca="1" si="52"/>
        <v/>
      </c>
      <c r="AA108" s="316" t="str">
        <f t="shared" ca="1" si="53"/>
        <v/>
      </c>
      <c r="AC108" s="310" t="e">
        <f t="shared" ca="1" si="54"/>
        <v>#N/A</v>
      </c>
      <c r="AD108" s="323" t="e">
        <f t="shared" ca="1" si="55"/>
        <v>#N/A</v>
      </c>
      <c r="AE108" s="324">
        <f t="shared" ca="1" si="34"/>
        <v>718.68078034812106</v>
      </c>
      <c r="AG108" s="306">
        <f t="shared" ca="1" si="56"/>
        <v>-25.574043255421515</v>
      </c>
      <c r="AH108" s="304">
        <f t="shared" ca="1" si="57"/>
        <v>-16.123779422747184</v>
      </c>
    </row>
    <row r="109" spans="1:34" x14ac:dyDescent="0.2">
      <c r="A109" s="347">
        <f t="shared" ca="1" si="35"/>
        <v>0.01</v>
      </c>
      <c r="B109" s="304">
        <f t="shared" ca="1" si="36"/>
        <v>5.6499999999999773</v>
      </c>
      <c r="D109" s="306">
        <f t="shared" ca="1" si="37"/>
        <v>-4.3135934939845439</v>
      </c>
      <c r="E109" s="307">
        <f t="shared" ca="1" si="38"/>
        <v>-25.286114102746001</v>
      </c>
      <c r="F109" s="304">
        <f t="shared" ca="1" si="39"/>
        <v>25.651406496495195</v>
      </c>
      <c r="G109" s="306">
        <f t="shared" ca="1" si="40"/>
        <v>39.784136768148379</v>
      </c>
      <c r="H109" s="307">
        <f t="shared" ca="1" si="41"/>
        <v>142.63761233861914</v>
      </c>
      <c r="I109" s="304">
        <f t="shared" ca="1" si="42"/>
        <v>148.08195701046407</v>
      </c>
      <c r="J109" s="306">
        <f t="shared" ca="1" si="43"/>
        <v>173.1167098283662</v>
      </c>
      <c r="K109" s="307">
        <f t="shared" ca="1" si="44"/>
        <v>720.10842077721236</v>
      </c>
      <c r="L109" s="304">
        <f t="shared" ca="1" si="29"/>
        <v>740.62509604795969</v>
      </c>
      <c r="M109" s="306">
        <f t="shared" ca="1" si="45"/>
        <v>1.2987916390256073</v>
      </c>
      <c r="N109" s="304">
        <f t="shared" ca="1" si="46"/>
        <v>74.415279383045998</v>
      </c>
      <c r="P109" s="310">
        <f t="shared" ca="1" si="47"/>
        <v>22</v>
      </c>
      <c r="Q109" s="304">
        <f t="shared" ca="1" si="48"/>
        <v>0</v>
      </c>
      <c r="R109" s="306">
        <f t="shared" ca="1" si="49"/>
        <v>0</v>
      </c>
      <c r="S109" s="307">
        <f t="shared" ca="1" si="50"/>
        <v>3.1859948540257217</v>
      </c>
      <c r="T109" s="304">
        <f t="shared" ca="1" si="30"/>
        <v>31.254609517992332</v>
      </c>
      <c r="U109" s="311">
        <f t="shared" ca="1" si="31"/>
        <v>0</v>
      </c>
      <c r="V109" s="306">
        <f t="shared" ca="1" si="32"/>
        <v>1.139852490388755</v>
      </c>
      <c r="W109" s="304">
        <f t="shared" ca="1" si="33"/>
        <v>51.003044892706363</v>
      </c>
      <c r="Y109" s="314" t="str">
        <f t="shared" ca="1" si="51"/>
        <v/>
      </c>
      <c r="Z109" s="315" t="str">
        <f t="shared" ca="1" si="52"/>
        <v/>
      </c>
      <c r="AA109" s="316" t="str">
        <f t="shared" ca="1" si="53"/>
        <v/>
      </c>
      <c r="AC109" s="310" t="e">
        <f t="shared" ca="1" si="54"/>
        <v>#N/A</v>
      </c>
      <c r="AD109" s="323" t="e">
        <f t="shared" ca="1" si="55"/>
        <v>#N/A</v>
      </c>
      <c r="AE109" s="324">
        <f t="shared" ca="1" si="34"/>
        <v>720.10842077721236</v>
      </c>
      <c r="AG109" s="306">
        <f t="shared" ca="1" si="56"/>
        <v>-25.515822757590243</v>
      </c>
      <c r="AH109" s="304">
        <f t="shared" ca="1" si="57"/>
        <v>-16.066026159338826</v>
      </c>
    </row>
    <row r="110" spans="1:34" x14ac:dyDescent="0.2">
      <c r="A110" s="347">
        <f t="shared" ca="1" si="35"/>
        <v>0.01</v>
      </c>
      <c r="B110" s="304">
        <f t="shared" ca="1" si="36"/>
        <v>5.659999999999977</v>
      </c>
      <c r="D110" s="306">
        <f t="shared" ca="1" si="37"/>
        <v>-4.3008948836069036</v>
      </c>
      <c r="E110" s="307">
        <f t="shared" ca="1" si="38"/>
        <v>-25.229949430905396</v>
      </c>
      <c r="F110" s="304">
        <f t="shared" ca="1" si="39"/>
        <v>25.593906405351248</v>
      </c>
      <c r="G110" s="306">
        <f t="shared" ca="1" si="40"/>
        <v>39.741127819312311</v>
      </c>
      <c r="H110" s="307">
        <f t="shared" ca="1" si="41"/>
        <v>142.38531284431008</v>
      </c>
      <c r="I110" s="304">
        <f t="shared" ca="1" si="42"/>
        <v>147.82738093507228</v>
      </c>
      <c r="J110" s="306">
        <f t="shared" ca="1" si="43"/>
        <v>173.5143361513035</v>
      </c>
      <c r="K110" s="307">
        <f t="shared" ca="1" si="44"/>
        <v>721.53353540312696</v>
      </c>
      <c r="L110" s="304">
        <f t="shared" ca="1" si="29"/>
        <v>742.10367709731975</v>
      </c>
      <c r="M110" s="306">
        <f t="shared" ca="1" si="45"/>
        <v>1.2986133511044782</v>
      </c>
      <c r="N110" s="304">
        <f t="shared" ca="1" si="46"/>
        <v>74.405064237627144</v>
      </c>
      <c r="P110" s="310">
        <f t="shared" ca="1" si="47"/>
        <v>22</v>
      </c>
      <c r="Q110" s="304">
        <f t="shared" ca="1" si="48"/>
        <v>0</v>
      </c>
      <c r="R110" s="306">
        <f t="shared" ca="1" si="49"/>
        <v>0</v>
      </c>
      <c r="S110" s="307">
        <f t="shared" ca="1" si="50"/>
        <v>3.1859948540257217</v>
      </c>
      <c r="T110" s="304">
        <f t="shared" ca="1" si="30"/>
        <v>31.254609517992332</v>
      </c>
      <c r="U110" s="311">
        <f t="shared" ca="1" si="31"/>
        <v>0</v>
      </c>
      <c r="V110" s="306">
        <f t="shared" ca="1" si="32"/>
        <v>1.139689848667937</v>
      </c>
      <c r="W110" s="304">
        <f t="shared" ca="1" si="33"/>
        <v>50.820578736141599</v>
      </c>
      <c r="Y110" s="314" t="str">
        <f t="shared" ca="1" si="51"/>
        <v/>
      </c>
      <c r="Z110" s="315" t="str">
        <f t="shared" ca="1" si="52"/>
        <v/>
      </c>
      <c r="AA110" s="316" t="str">
        <f t="shared" ca="1" si="53"/>
        <v/>
      </c>
      <c r="AC110" s="310" t="e">
        <f t="shared" ca="1" si="54"/>
        <v>#N/A</v>
      </c>
      <c r="AD110" s="323" t="e">
        <f t="shared" ca="1" si="55"/>
        <v>#N/A</v>
      </c>
      <c r="AE110" s="324">
        <f t="shared" ca="1" si="34"/>
        <v>721.53353540312696</v>
      </c>
      <c r="AG110" s="306">
        <f t="shared" ca="1" si="56"/>
        <v>-25.457842485542667</v>
      </c>
      <c r="AH110" s="304">
        <f t="shared" ca="1" si="57"/>
        <v>-16.008514523575123</v>
      </c>
    </row>
    <row r="111" spans="1:34" x14ac:dyDescent="0.2">
      <c r="A111" s="347">
        <f t="shared" ca="1" si="35"/>
        <v>0.01</v>
      </c>
      <c r="B111" s="304">
        <f t="shared" ca="1" si="36"/>
        <v>5.6699999999999768</v>
      </c>
      <c r="D111" s="306">
        <f t="shared" ca="1" si="37"/>
        <v>-4.2882474863523452</v>
      </c>
      <c r="E111" s="307">
        <f t="shared" ca="1" si="38"/>
        <v>-25.174019427787613</v>
      </c>
      <c r="F111" s="304">
        <f t="shared" ca="1" si="39"/>
        <v>25.53664662117631</v>
      </c>
      <c r="G111" s="306">
        <f t="shared" ca="1" si="40"/>
        <v>39.698245344448786</v>
      </c>
      <c r="H111" s="307">
        <f t="shared" ca="1" si="41"/>
        <v>142.13357265003219</v>
      </c>
      <c r="I111" s="304">
        <f t="shared" ca="1" si="42"/>
        <v>147.57338228044389</v>
      </c>
      <c r="J111" s="306">
        <f t="shared" ca="1" si="43"/>
        <v>173.91153301712231</v>
      </c>
      <c r="K111" s="307">
        <f t="shared" ca="1" si="44"/>
        <v>722.95612983059868</v>
      </c>
      <c r="L111" s="304">
        <f t="shared" ca="1" si="29"/>
        <v>743.5797112455416</v>
      </c>
      <c r="M111" s="306">
        <f t="shared" ca="1" si="45"/>
        <v>1.2984346421624078</v>
      </c>
      <c r="N111" s="304">
        <f t="shared" ca="1" si="46"/>
        <v>74.394824969485256</v>
      </c>
      <c r="P111" s="310">
        <f t="shared" ca="1" si="47"/>
        <v>22</v>
      </c>
      <c r="Q111" s="304">
        <f t="shared" ca="1" si="48"/>
        <v>0</v>
      </c>
      <c r="R111" s="306">
        <f t="shared" ca="1" si="49"/>
        <v>0</v>
      </c>
      <c r="S111" s="307">
        <f t="shared" ca="1" si="50"/>
        <v>3.1859948540257217</v>
      </c>
      <c r="T111" s="304">
        <f t="shared" ca="1" si="30"/>
        <v>31.254609517992332</v>
      </c>
      <c r="U111" s="311">
        <f t="shared" ca="1" si="31"/>
        <v>0</v>
      </c>
      <c r="V111" s="306">
        <f t="shared" ca="1" si="32"/>
        <v>1.1395275168760661</v>
      </c>
      <c r="W111" s="304">
        <f t="shared" ca="1" si="33"/>
        <v>50.63887402225938</v>
      </c>
      <c r="Y111" s="314" t="str">
        <f t="shared" ca="1" si="51"/>
        <v/>
      </c>
      <c r="Z111" s="315" t="str">
        <f t="shared" ca="1" si="52"/>
        <v/>
      </c>
      <c r="AA111" s="316" t="str">
        <f t="shared" ca="1" si="53"/>
        <v/>
      </c>
      <c r="AC111" s="310" t="e">
        <f t="shared" ca="1" si="54"/>
        <v>#N/A</v>
      </c>
      <c r="AD111" s="323" t="e">
        <f t="shared" ca="1" si="55"/>
        <v>#N/A</v>
      </c>
      <c r="AE111" s="324">
        <f t="shared" ca="1" si="34"/>
        <v>722.95612983059868</v>
      </c>
      <c r="AG111" s="306">
        <f t="shared" ca="1" si="56"/>
        <v>-25.400101114552136</v>
      </c>
      <c r="AH111" s="304">
        <f t="shared" ca="1" si="57"/>
        <v>-15.951243195489262</v>
      </c>
    </row>
    <row r="112" spans="1:34" x14ac:dyDescent="0.2">
      <c r="A112" s="347">
        <f t="shared" ca="1" si="35"/>
        <v>0.01</v>
      </c>
      <c r="B112" s="304">
        <f t="shared" ca="1" si="36"/>
        <v>5.6799999999999766</v>
      </c>
      <c r="D112" s="306">
        <f t="shared" ca="1" si="37"/>
        <v>-4.2756510198147462</v>
      </c>
      <c r="E112" s="307">
        <f t="shared" ca="1" si="38"/>
        <v>-25.118322813214789</v>
      </c>
      <c r="F112" s="304">
        <f t="shared" ca="1" si="39"/>
        <v>25.479625833047656</v>
      </c>
      <c r="G112" s="306">
        <f t="shared" ca="1" si="40"/>
        <v>39.65548883425064</v>
      </c>
      <c r="H112" s="307">
        <f t="shared" ca="1" si="41"/>
        <v>141.88238942190006</v>
      </c>
      <c r="I112" s="304">
        <f t="shared" ca="1" si="42"/>
        <v>147.31995867074858</v>
      </c>
      <c r="J112" s="306">
        <f t="shared" ca="1" si="43"/>
        <v>174.3083016880158</v>
      </c>
      <c r="K112" s="307">
        <f t="shared" ca="1" si="44"/>
        <v>724.37620964095834</v>
      </c>
      <c r="L112" s="304">
        <f t="shared" ca="1" si="29"/>
        <v>745.05320422850468</v>
      </c>
      <c r="M112" s="306">
        <f t="shared" ca="1" si="45"/>
        <v>1.2982555111824867</v>
      </c>
      <c r="N112" s="304">
        <f t="shared" ca="1" si="46"/>
        <v>74.384561520355746</v>
      </c>
      <c r="P112" s="310">
        <f t="shared" ca="1" si="47"/>
        <v>22</v>
      </c>
      <c r="Q112" s="304">
        <f t="shared" ca="1" si="48"/>
        <v>0</v>
      </c>
      <c r="R112" s="306">
        <f t="shared" ca="1" si="49"/>
        <v>0</v>
      </c>
      <c r="S112" s="307">
        <f t="shared" ca="1" si="50"/>
        <v>3.1859948540257217</v>
      </c>
      <c r="T112" s="304">
        <f t="shared" ca="1" si="30"/>
        <v>31.254609517992332</v>
      </c>
      <c r="U112" s="311">
        <f t="shared" ca="1" si="31"/>
        <v>0</v>
      </c>
      <c r="V112" s="306">
        <f t="shared" ca="1" si="32"/>
        <v>1.1393654942533444</v>
      </c>
      <c r="W112" s="304">
        <f t="shared" ca="1" si="33"/>
        <v>50.457926603541168</v>
      </c>
      <c r="Y112" s="314" t="str">
        <f t="shared" ca="1" si="51"/>
        <v/>
      </c>
      <c r="Z112" s="315" t="str">
        <f t="shared" ca="1" si="52"/>
        <v/>
      </c>
      <c r="AA112" s="316" t="str">
        <f t="shared" ca="1" si="53"/>
        <v/>
      </c>
      <c r="AC112" s="310" t="e">
        <f t="shared" ca="1" si="54"/>
        <v>#N/A</v>
      </c>
      <c r="AD112" s="323" t="e">
        <f t="shared" ca="1" si="55"/>
        <v>#N/A</v>
      </c>
      <c r="AE112" s="324">
        <f t="shared" ca="1" si="34"/>
        <v>724.37620964095834</v>
      </c>
      <c r="AG112" s="306">
        <f t="shared" ca="1" si="56"/>
        <v>-25.342597328993229</v>
      </c>
      <c r="AH112" s="304">
        <f t="shared" ca="1" si="57"/>
        <v>-15.894210864237182</v>
      </c>
    </row>
    <row r="113" spans="1:34" x14ac:dyDescent="0.2">
      <c r="A113" s="347">
        <f t="shared" ca="1" si="35"/>
        <v>0.01</v>
      </c>
      <c r="B113" s="304">
        <f t="shared" ca="1" si="36"/>
        <v>5.6899999999999764</v>
      </c>
      <c r="D113" s="306">
        <f t="shared" ca="1" si="37"/>
        <v>-4.263105203534133</v>
      </c>
      <c r="E113" s="307">
        <f t="shared" ca="1" si="38"/>
        <v>-25.062858315843986</v>
      </c>
      <c r="F113" s="304">
        <f t="shared" ca="1" si="39"/>
        <v>25.422842739089383</v>
      </c>
      <c r="G113" s="306">
        <f t="shared" ca="1" si="40"/>
        <v>39.612857782215301</v>
      </c>
      <c r="H113" s="307">
        <f t="shared" ca="1" si="41"/>
        <v>141.63176083874163</v>
      </c>
      <c r="I113" s="304">
        <f t="shared" ca="1" si="42"/>
        <v>147.06710774322218</v>
      </c>
      <c r="J113" s="306">
        <f t="shared" ca="1" si="43"/>
        <v>174.70464342109813</v>
      </c>
      <c r="K113" s="307">
        <f t="shared" ca="1" si="44"/>
        <v>725.79378039226151</v>
      </c>
      <c r="L113" s="304">
        <f t="shared" ca="1" si="29"/>
        <v>746.52416175833412</v>
      </c>
      <c r="M113" s="306">
        <f t="shared" ca="1" si="45"/>
        <v>1.2980759571440048</v>
      </c>
      <c r="N113" s="304">
        <f t="shared" ca="1" si="46"/>
        <v>74.374273831756199</v>
      </c>
      <c r="P113" s="310">
        <f t="shared" ca="1" si="47"/>
        <v>22</v>
      </c>
      <c r="Q113" s="304">
        <f t="shared" ca="1" si="48"/>
        <v>0</v>
      </c>
      <c r="R113" s="306">
        <f t="shared" ca="1" si="49"/>
        <v>0</v>
      </c>
      <c r="S113" s="307">
        <f t="shared" ca="1" si="50"/>
        <v>3.1859948540257217</v>
      </c>
      <c r="T113" s="304">
        <f t="shared" ca="1" si="30"/>
        <v>31.254609517992332</v>
      </c>
      <c r="U113" s="311">
        <f t="shared" ca="1" si="31"/>
        <v>0</v>
      </c>
      <c r="V113" s="306">
        <f t="shared" ca="1" si="32"/>
        <v>1.1392037800432373</v>
      </c>
      <c r="W113" s="304">
        <f t="shared" ca="1" si="33"/>
        <v>50.277732361053545</v>
      </c>
      <c r="Y113" s="314" t="str">
        <f t="shared" ca="1" si="51"/>
        <v/>
      </c>
      <c r="Z113" s="315" t="str">
        <f t="shared" ca="1" si="52"/>
        <v/>
      </c>
      <c r="AA113" s="316" t="str">
        <f t="shared" ca="1" si="53"/>
        <v/>
      </c>
      <c r="AC113" s="310" t="e">
        <f t="shared" ca="1" si="54"/>
        <v>#N/A</v>
      </c>
      <c r="AD113" s="323" t="e">
        <f t="shared" ca="1" si="55"/>
        <v>#N/A</v>
      </c>
      <c r="AE113" s="324">
        <f t="shared" ca="1" si="34"/>
        <v>725.79378039226151</v>
      </c>
      <c r="AG113" s="306">
        <f t="shared" ca="1" si="56"/>
        <v>-25.28532982226595</v>
      </c>
      <c r="AH113" s="304">
        <f t="shared" ca="1" si="57"/>
        <v>-15.837416228021882</v>
      </c>
    </row>
    <row r="114" spans="1:34" x14ac:dyDescent="0.2">
      <c r="A114" s="347">
        <f t="shared" ca="1" si="35"/>
        <v>0.01</v>
      </c>
      <c r="B114" s="304">
        <f t="shared" ca="1" si="36"/>
        <v>5.6999999999999762</v>
      </c>
      <c r="D114" s="306">
        <f t="shared" ca="1" si="37"/>
        <v>-4.2506097589805849</v>
      </c>
      <c r="E114" s="307">
        <f t="shared" ca="1" si="38"/>
        <v>-25.007624673094014</v>
      </c>
      <c r="F114" s="304">
        <f t="shared" ca="1" si="39"/>
        <v>25.366296046397501</v>
      </c>
      <c r="G114" s="306">
        <f t="shared" ca="1" si="40"/>
        <v>39.570351684625493</v>
      </c>
      <c r="H114" s="307">
        <f t="shared" ca="1" si="41"/>
        <v>141.38168459201069</v>
      </c>
      <c r="I114" s="304">
        <f t="shared" ca="1" si="42"/>
        <v>146.81482714807703</v>
      </c>
      <c r="J114" s="306">
        <f t="shared" ca="1" si="43"/>
        <v>175.10055946843232</v>
      </c>
      <c r="K114" s="307">
        <f t="shared" ca="1" si="44"/>
        <v>727.20884761941522</v>
      </c>
      <c r="L114" s="304">
        <f t="shared" ca="1" si="29"/>
        <v>747.99258952352989</v>
      </c>
      <c r="M114" s="306">
        <f t="shared" ca="1" si="45"/>
        <v>1.297895979022436</v>
      </c>
      <c r="N114" s="304">
        <f t="shared" ca="1" si="46"/>
        <v>74.36396184498561</v>
      </c>
      <c r="P114" s="310">
        <f t="shared" ca="1" si="47"/>
        <v>22</v>
      </c>
      <c r="Q114" s="304">
        <f t="shared" ca="1" si="48"/>
        <v>0</v>
      </c>
      <c r="R114" s="306">
        <f t="shared" ca="1" si="49"/>
        <v>0</v>
      </c>
      <c r="S114" s="307">
        <f t="shared" ca="1" si="50"/>
        <v>3.1859948540257217</v>
      </c>
      <c r="T114" s="304">
        <f t="shared" ca="1" si="30"/>
        <v>31.254609517992332</v>
      </c>
      <c r="U114" s="311">
        <f t="shared" ca="1" si="31"/>
        <v>0</v>
      </c>
      <c r="V114" s="306">
        <f t="shared" ca="1" si="32"/>
        <v>1.1390423734924544</v>
      </c>
      <c r="W114" s="304">
        <f t="shared" ca="1" si="33"/>
        <v>50.098287204211729</v>
      </c>
      <c r="Y114" s="314" t="str">
        <f t="shared" ca="1" si="51"/>
        <v/>
      </c>
      <c r="Z114" s="315" t="str">
        <f t="shared" ca="1" si="52"/>
        <v/>
      </c>
      <c r="AA114" s="316" t="str">
        <f t="shared" ca="1" si="53"/>
        <v/>
      </c>
      <c r="AC114" s="310" t="e">
        <f t="shared" ca="1" si="54"/>
        <v>#N/A</v>
      </c>
      <c r="AD114" s="323" t="e">
        <f t="shared" ca="1" si="55"/>
        <v>#N/A</v>
      </c>
      <c r="AE114" s="324">
        <f t="shared" ca="1" si="34"/>
        <v>727.20884761941522</v>
      </c>
      <c r="AG114" s="306">
        <f t="shared" ca="1" si="56"/>
        <v>-25.228297296720672</v>
      </c>
      <c r="AH114" s="304">
        <f t="shared" ca="1" si="57"/>
        <v>-15.780857994018477</v>
      </c>
    </row>
    <row r="115" spans="1:34" x14ac:dyDescent="0.2">
      <c r="A115" s="347">
        <f t="shared" ca="1" si="35"/>
        <v>0.01</v>
      </c>
      <c r="B115" s="304">
        <f t="shared" ca="1" si="36"/>
        <v>5.709999999999976</v>
      </c>
      <c r="D115" s="306">
        <f t="shared" ca="1" si="37"/>
        <v>-4.2381644095382489</v>
      </c>
      <c r="E115" s="307">
        <f t="shared" ca="1" si="38"/>
        <v>-24.952620631072946</v>
      </c>
      <c r="F115" s="304">
        <f t="shared" ca="1" si="39"/>
        <v>25.309984470965681</v>
      </c>
      <c r="G115" s="306">
        <f t="shared" ca="1" si="40"/>
        <v>39.527970040530107</v>
      </c>
      <c r="H115" s="307">
        <f t="shared" ca="1" si="41"/>
        <v>141.13215838569997</v>
      </c>
      <c r="I115" s="304">
        <f t="shared" ca="1" si="42"/>
        <v>146.56311454841341</v>
      </c>
      <c r="J115" s="306">
        <f t="shared" ca="1" si="43"/>
        <v>175.4960510770581</v>
      </c>
      <c r="K115" s="307">
        <f t="shared" ca="1" si="44"/>
        <v>728.62141683430377</v>
      </c>
      <c r="L115" s="304">
        <f t="shared" ca="1" si="29"/>
        <v>749.45849318909563</v>
      </c>
      <c r="M115" s="306">
        <f t="shared" ca="1" si="45"/>
        <v>1.2977155757894223</v>
      </c>
      <c r="N115" s="304">
        <f t="shared" ca="1" si="46"/>
        <v>74.353625501123418</v>
      </c>
      <c r="P115" s="310">
        <f t="shared" ca="1" si="47"/>
        <v>22</v>
      </c>
      <c r="Q115" s="304">
        <f t="shared" ca="1" si="48"/>
        <v>0</v>
      </c>
      <c r="R115" s="306">
        <f t="shared" ca="1" si="49"/>
        <v>0</v>
      </c>
      <c r="S115" s="307">
        <f t="shared" ca="1" si="50"/>
        <v>3.1859948540257217</v>
      </c>
      <c r="T115" s="304">
        <f t="shared" ca="1" si="30"/>
        <v>31.254609517992332</v>
      </c>
      <c r="U115" s="311">
        <f t="shared" ca="1" si="31"/>
        <v>0</v>
      </c>
      <c r="V115" s="306">
        <f t="shared" ca="1" si="32"/>
        <v>1.1388812738509329</v>
      </c>
      <c r="W115" s="304">
        <f t="shared" ca="1" si="33"/>
        <v>49.919587070545504</v>
      </c>
      <c r="Y115" s="314" t="str">
        <f t="shared" ca="1" si="51"/>
        <v/>
      </c>
      <c r="Z115" s="315" t="str">
        <f t="shared" ca="1" si="52"/>
        <v/>
      </c>
      <c r="AA115" s="316" t="str">
        <f t="shared" ca="1" si="53"/>
        <v/>
      </c>
      <c r="AC115" s="310" t="e">
        <f t="shared" ca="1" si="54"/>
        <v>#N/A</v>
      </c>
      <c r="AD115" s="323" t="e">
        <f t="shared" ca="1" si="55"/>
        <v>#N/A</v>
      </c>
      <c r="AE115" s="324">
        <f t="shared" ca="1" si="34"/>
        <v>728.62141683430377</v>
      </c>
      <c r="AG115" s="306">
        <f t="shared" ca="1" si="56"/>
        <v>-25.171498463583823</v>
      </c>
      <c r="AH115" s="304">
        <f t="shared" ca="1" si="57"/>
        <v>-15.724534878299984</v>
      </c>
    </row>
    <row r="116" spans="1:34" x14ac:dyDescent="0.2">
      <c r="A116" s="347">
        <f t="shared" ca="1" si="35"/>
        <v>0.01</v>
      </c>
      <c r="B116" s="304">
        <f t="shared" ca="1" si="36"/>
        <v>5.7199999999999758</v>
      </c>
      <c r="D116" s="306">
        <f t="shared" ca="1" si="37"/>
        <v>-4.225768880489535</v>
      </c>
      <c r="E116" s="307">
        <f t="shared" ca="1" si="38"/>
        <v>-24.89784494450636</v>
      </c>
      <c r="F116" s="304">
        <f t="shared" ca="1" si="39"/>
        <v>25.2539067376118</v>
      </c>
      <c r="G116" s="306">
        <f t="shared" ca="1" si="40"/>
        <v>39.485712351725212</v>
      </c>
      <c r="H116" s="307">
        <f t="shared" ca="1" si="41"/>
        <v>140.88317993625489</v>
      </c>
      <c r="I116" s="304">
        <f t="shared" ca="1" si="42"/>
        <v>146.31196762013133</v>
      </c>
      <c r="J116" s="306">
        <f t="shared" ca="1" si="43"/>
        <v>175.89111948901939</v>
      </c>
      <c r="K116" s="307">
        <f t="shared" ca="1" si="44"/>
        <v>730.03149352591356</v>
      </c>
      <c r="L116" s="304">
        <f t="shared" ca="1" si="29"/>
        <v>750.92187839666553</v>
      </c>
      <c r="M116" s="306">
        <f t="shared" ca="1" si="45"/>
        <v>1.2975347464127582</v>
      </c>
      <c r="N116" s="304">
        <f t="shared" ca="1" si="46"/>
        <v>74.343264741028577</v>
      </c>
      <c r="P116" s="310">
        <f t="shared" ca="1" si="47"/>
        <v>22</v>
      </c>
      <c r="Q116" s="304">
        <f t="shared" ca="1" si="48"/>
        <v>0</v>
      </c>
      <c r="R116" s="306">
        <f t="shared" ca="1" si="49"/>
        <v>0</v>
      </c>
      <c r="S116" s="307">
        <f t="shared" ca="1" si="50"/>
        <v>3.1859948540257217</v>
      </c>
      <c r="T116" s="304">
        <f t="shared" ca="1" si="30"/>
        <v>31.254609517992332</v>
      </c>
      <c r="U116" s="311">
        <f t="shared" ca="1" si="31"/>
        <v>0</v>
      </c>
      <c r="V116" s="306">
        <f t="shared" ca="1" si="32"/>
        <v>1.1387204803718187</v>
      </c>
      <c r="W116" s="304">
        <f t="shared" ca="1" si="33"/>
        <v>49.741627925467206</v>
      </c>
      <c r="Y116" s="314" t="str">
        <f t="shared" ca="1" si="51"/>
        <v/>
      </c>
      <c r="Z116" s="315" t="str">
        <f t="shared" ca="1" si="52"/>
        <v/>
      </c>
      <c r="AA116" s="316" t="str">
        <f t="shared" ca="1" si="53"/>
        <v/>
      </c>
      <c r="AC116" s="310" t="e">
        <f t="shared" ca="1" si="54"/>
        <v>#N/A</v>
      </c>
      <c r="AD116" s="323" t="e">
        <f t="shared" ca="1" si="55"/>
        <v>#N/A</v>
      </c>
      <c r="AE116" s="324">
        <f t="shared" ca="1" si="34"/>
        <v>730.03149352591356</v>
      </c>
      <c r="AG116" s="306">
        <f t="shared" ca="1" si="56"/>
        <v>-25.114932042884273</v>
      </c>
      <c r="AH116" s="304">
        <f t="shared" ca="1" si="57"/>
        <v>-15.668445605763832</v>
      </c>
    </row>
    <row r="117" spans="1:34" x14ac:dyDescent="0.2">
      <c r="A117" s="347">
        <f t="shared" ca="1" si="35"/>
        <v>0.01</v>
      </c>
      <c r="B117" s="304">
        <f t="shared" ca="1" si="36"/>
        <v>5.7299999999999756</v>
      </c>
      <c r="D117" s="306">
        <f t="shared" ca="1" si="37"/>
        <v>-4.2134228989994469</v>
      </c>
      <c r="E117" s="307">
        <f t="shared" ca="1" si="38"/>
        <v>-24.843296376666235</v>
      </c>
      <c r="F117" s="304">
        <f t="shared" ca="1" si="39"/>
        <v>25.198061579905119</v>
      </c>
      <c r="G117" s="306">
        <f t="shared" ca="1" si="40"/>
        <v>39.443578122735218</v>
      </c>
      <c r="H117" s="307">
        <f t="shared" ca="1" si="41"/>
        <v>140.63474697248822</v>
      </c>
      <c r="I117" s="304">
        <f t="shared" ca="1" si="42"/>
        <v>146.06138405184342</v>
      </c>
      <c r="J117" s="306">
        <f t="shared" ca="1" si="43"/>
        <v>176.2857659413917</v>
      </c>
      <c r="K117" s="307">
        <f t="shared" ca="1" si="44"/>
        <v>731.43908316045724</v>
      </c>
      <c r="L117" s="304">
        <f t="shared" ca="1" si="29"/>
        <v>752.3827507646314</v>
      </c>
      <c r="M117" s="306">
        <f t="shared" ca="1" si="45"/>
        <v>1.2973534898563743</v>
      </c>
      <c r="N117" s="304">
        <f t="shared" ca="1" si="46"/>
        <v>74.33287950533871</v>
      </c>
      <c r="P117" s="310">
        <f t="shared" ca="1" si="47"/>
        <v>22</v>
      </c>
      <c r="Q117" s="304">
        <f t="shared" ca="1" si="48"/>
        <v>0</v>
      </c>
      <c r="R117" s="306">
        <f t="shared" ca="1" si="49"/>
        <v>0</v>
      </c>
      <c r="S117" s="307">
        <f t="shared" ca="1" si="50"/>
        <v>3.1859948540257217</v>
      </c>
      <c r="T117" s="304">
        <f t="shared" ca="1" si="30"/>
        <v>31.254609517992332</v>
      </c>
      <c r="U117" s="311">
        <f t="shared" ca="1" si="31"/>
        <v>0</v>
      </c>
      <c r="V117" s="306">
        <f t="shared" ca="1" si="32"/>
        <v>1.1385599923114489</v>
      </c>
      <c r="W117" s="304">
        <f t="shared" ca="1" si="33"/>
        <v>49.564405762042178</v>
      </c>
      <c r="Y117" s="314" t="str">
        <f t="shared" ca="1" si="51"/>
        <v/>
      </c>
      <c r="Z117" s="315" t="str">
        <f t="shared" ca="1" si="52"/>
        <v/>
      </c>
      <c r="AA117" s="316" t="str">
        <f t="shared" ca="1" si="53"/>
        <v/>
      </c>
      <c r="AC117" s="310" t="e">
        <f t="shared" ca="1" si="54"/>
        <v>#N/A</v>
      </c>
      <c r="AD117" s="323" t="e">
        <f t="shared" ca="1" si="55"/>
        <v>#N/A</v>
      </c>
      <c r="AE117" s="324">
        <f t="shared" ca="1" si="34"/>
        <v>731.43908316045724</v>
      </c>
      <c r="AG117" s="306">
        <f t="shared" ca="1" si="56"/>
        <v>-25.058596763380415</v>
      </c>
      <c r="AH117" s="304">
        <f t="shared" ca="1" si="57"/>
        <v>-15.612588910059056</v>
      </c>
    </row>
    <row r="118" spans="1:34" x14ac:dyDescent="0.2">
      <c r="A118" s="347">
        <f t="shared" ca="1" si="35"/>
        <v>0.01</v>
      </c>
      <c r="B118" s="304">
        <f t="shared" ca="1" si="36"/>
        <v>5.7399999999999753</v>
      </c>
      <c r="D118" s="306">
        <f t="shared" ca="1" si="37"/>
        <v>-4.2011261941000866</v>
      </c>
      <c r="E118" s="307">
        <f t="shared" ca="1" si="38"/>
        <v>-24.788973699300563</v>
      </c>
      <c r="F118" s="304">
        <f t="shared" ca="1" si="39"/>
        <v>25.142447740094219</v>
      </c>
      <c r="G118" s="306">
        <f t="shared" ca="1" si="40"/>
        <v>39.401566860794219</v>
      </c>
      <c r="H118" s="307">
        <f t="shared" ca="1" si="41"/>
        <v>140.3868572354952</v>
      </c>
      <c r="I118" s="304">
        <f t="shared" ca="1" si="42"/>
        <v>145.81136154478821</v>
      </c>
      <c r="J118" s="306">
        <f t="shared" ca="1" si="43"/>
        <v>176.67999166630935</v>
      </c>
      <c r="K118" s="307">
        <f t="shared" ca="1" si="44"/>
        <v>732.84419118149719</v>
      </c>
      <c r="L118" s="304">
        <f t="shared" ca="1" si="29"/>
        <v>753.84111588826852</v>
      </c>
      <c r="M118" s="306">
        <f t="shared" ca="1" si="45"/>
        <v>1.2971718050803216</v>
      </c>
      <c r="N118" s="304">
        <f t="shared" ca="1" si="46"/>
        <v>74.322469734469109</v>
      </c>
      <c r="P118" s="310">
        <f t="shared" ca="1" si="47"/>
        <v>22</v>
      </c>
      <c r="Q118" s="304">
        <f t="shared" ca="1" si="48"/>
        <v>0</v>
      </c>
      <c r="R118" s="306">
        <f t="shared" ca="1" si="49"/>
        <v>0</v>
      </c>
      <c r="S118" s="307">
        <f t="shared" ca="1" si="50"/>
        <v>3.1859948540257217</v>
      </c>
      <c r="T118" s="304">
        <f t="shared" ca="1" si="30"/>
        <v>31.254609517992332</v>
      </c>
      <c r="U118" s="311">
        <f t="shared" ca="1" si="31"/>
        <v>0</v>
      </c>
      <c r="V118" s="306">
        <f t="shared" ca="1" si="32"/>
        <v>1.1383998089293339</v>
      </c>
      <c r="W118" s="304">
        <f t="shared" ca="1" si="33"/>
        <v>49.38791660076118</v>
      </c>
      <c r="Y118" s="314" t="str">
        <f t="shared" ca="1" si="51"/>
        <v/>
      </c>
      <c r="Z118" s="315" t="str">
        <f t="shared" ca="1" si="52"/>
        <v/>
      </c>
      <c r="AA118" s="316" t="str">
        <f t="shared" ca="1" si="53"/>
        <v/>
      </c>
      <c r="AC118" s="310" t="e">
        <f t="shared" ca="1" si="54"/>
        <v>#N/A</v>
      </c>
      <c r="AD118" s="323" t="e">
        <f t="shared" ca="1" si="55"/>
        <v>#N/A</v>
      </c>
      <c r="AE118" s="324">
        <f t="shared" ca="1" si="34"/>
        <v>732.84419118149719</v>
      </c>
      <c r="AG118" s="306">
        <f t="shared" ca="1" si="56"/>
        <v>-25.002491362487987</v>
      </c>
      <c r="AH118" s="304">
        <f t="shared" ca="1" si="57"/>
        <v>-15.55696353351424</v>
      </c>
    </row>
    <row r="119" spans="1:34" x14ac:dyDescent="0.2">
      <c r="A119" s="347">
        <f t="shared" ca="1" si="35"/>
        <v>0.01</v>
      </c>
      <c r="B119" s="304">
        <f t="shared" ca="1" si="36"/>
        <v>5.7499999999999751</v>
      </c>
      <c r="D119" s="306">
        <f t="shared" ca="1" si="37"/>
        <v>-4.188878496675275</v>
      </c>
      <c r="E119" s="307">
        <f t="shared" ca="1" si="38"/>
        <v>-24.734875692563616</v>
      </c>
      <c r="F119" s="304">
        <f t="shared" ca="1" si="39"/>
        <v>25.087063969035576</v>
      </c>
      <c r="G119" s="306">
        <f t="shared" ca="1" si="40"/>
        <v>39.359678075827468</v>
      </c>
      <c r="H119" s="307">
        <f t="shared" ca="1" si="41"/>
        <v>140.13950847856955</v>
      </c>
      <c r="I119" s="304">
        <f t="shared" ca="1" si="42"/>
        <v>145.56189781274441</v>
      </c>
      <c r="J119" s="306">
        <f t="shared" ca="1" si="43"/>
        <v>177.07379789099247</v>
      </c>
      <c r="K119" s="307">
        <f t="shared" ca="1" si="44"/>
        <v>734.24682301006749</v>
      </c>
      <c r="L119" s="304">
        <f t="shared" ca="1" si="29"/>
        <v>755.2969793398604</v>
      </c>
      <c r="M119" s="306">
        <f t="shared" ca="1" si="45"/>
        <v>1.2969896910407541</v>
      </c>
      <c r="N119" s="304">
        <f t="shared" ca="1" si="46"/>
        <v>74.312035368611816</v>
      </c>
      <c r="P119" s="310">
        <f t="shared" ca="1" si="47"/>
        <v>22</v>
      </c>
      <c r="Q119" s="304">
        <f t="shared" ca="1" si="48"/>
        <v>0</v>
      </c>
      <c r="R119" s="306">
        <f t="shared" ca="1" si="49"/>
        <v>0</v>
      </c>
      <c r="S119" s="307">
        <f t="shared" ca="1" si="50"/>
        <v>3.1859948540257217</v>
      </c>
      <c r="T119" s="304">
        <f t="shared" ca="1" si="30"/>
        <v>31.254609517992332</v>
      </c>
      <c r="U119" s="311">
        <f t="shared" ca="1" si="31"/>
        <v>0</v>
      </c>
      <c r="V119" s="306">
        <f t="shared" ca="1" si="32"/>
        <v>1.1382399294881398</v>
      </c>
      <c r="W119" s="304">
        <f t="shared" ca="1" si="33"/>
        <v>49.212156489315234</v>
      </c>
      <c r="Y119" s="314" t="str">
        <f t="shared" ca="1" si="51"/>
        <v/>
      </c>
      <c r="Z119" s="315" t="str">
        <f t="shared" ca="1" si="52"/>
        <v/>
      </c>
      <c r="AA119" s="316" t="str">
        <f t="shared" ca="1" si="53"/>
        <v/>
      </c>
      <c r="AC119" s="310" t="e">
        <f t="shared" ca="1" si="54"/>
        <v>#N/A</v>
      </c>
      <c r="AD119" s="323" t="e">
        <f t="shared" ca="1" si="55"/>
        <v>#N/A</v>
      </c>
      <c r="AE119" s="324">
        <f t="shared" ca="1" si="34"/>
        <v>734.24682301006749</v>
      </c>
      <c r="AG119" s="306">
        <f t="shared" ca="1" si="56"/>
        <v>-24.946614586208554</v>
      </c>
      <c r="AH119" s="304">
        <f t="shared" ca="1" si="57"/>
        <v>-15.501568227066086</v>
      </c>
    </row>
    <row r="120" spans="1:34" x14ac:dyDescent="0.2">
      <c r="A120" s="347">
        <f t="shared" ca="1" si="35"/>
        <v>0.01</v>
      </c>
      <c r="B120" s="304">
        <f t="shared" ca="1" si="36"/>
        <v>5.7599999999999749</v>
      </c>
      <c r="D120" s="306">
        <f t="shared" ca="1" si="37"/>
        <v>-4.1766795394453675</v>
      </c>
      <c r="E120" s="307">
        <f t="shared" ca="1" si="38"/>
        <v>-24.681001144946912</v>
      </c>
      <c r="F120" s="304">
        <f t="shared" ca="1" si="39"/>
        <v>25.031909026122882</v>
      </c>
      <c r="G120" s="306">
        <f t="shared" ca="1" si="40"/>
        <v>39.317911280433016</v>
      </c>
      <c r="H120" s="307">
        <f t="shared" ca="1" si="41"/>
        <v>139.89269846712008</v>
      </c>
      <c r="I120" s="304">
        <f t="shared" ca="1" si="42"/>
        <v>145.31299058194551</v>
      </c>
      <c r="J120" s="306">
        <f t="shared" ca="1" si="43"/>
        <v>177.46718583777377</v>
      </c>
      <c r="K120" s="307">
        <f t="shared" ca="1" si="44"/>
        <v>735.64698404479589</v>
      </c>
      <c r="L120" s="304">
        <f t="shared" ca="1" si="29"/>
        <v>756.75034666882254</v>
      </c>
      <c r="M120" s="306">
        <f t="shared" ca="1" si="45"/>
        <v>1.2968071466899147</v>
      </c>
      <c r="N120" s="304">
        <f t="shared" ca="1" si="46"/>
        <v>74.301576347734752</v>
      </c>
      <c r="P120" s="310">
        <f t="shared" ca="1" si="47"/>
        <v>22</v>
      </c>
      <c r="Q120" s="304">
        <f t="shared" ca="1" si="48"/>
        <v>0</v>
      </c>
      <c r="R120" s="306">
        <f t="shared" ca="1" si="49"/>
        <v>0</v>
      </c>
      <c r="S120" s="307">
        <f t="shared" ca="1" si="50"/>
        <v>3.1859948540257217</v>
      </c>
      <c r="T120" s="304">
        <f t="shared" ca="1" si="30"/>
        <v>31.254609517992332</v>
      </c>
      <c r="U120" s="311">
        <f t="shared" ca="1" si="31"/>
        <v>0</v>
      </c>
      <c r="V120" s="306">
        <f t="shared" ca="1" si="32"/>
        <v>1.1380803532536712</v>
      </c>
      <c r="W120" s="304">
        <f t="shared" ca="1" si="33"/>
        <v>49.037121502372344</v>
      </c>
      <c r="Y120" s="314" t="str">
        <f t="shared" ca="1" si="51"/>
        <v/>
      </c>
      <c r="Z120" s="315" t="str">
        <f t="shared" ca="1" si="52"/>
        <v/>
      </c>
      <c r="AA120" s="316" t="str">
        <f t="shared" ca="1" si="53"/>
        <v/>
      </c>
      <c r="AC120" s="310" t="e">
        <f t="shared" ca="1" si="54"/>
        <v>#N/A</v>
      </c>
      <c r="AD120" s="323" t="e">
        <f t="shared" ca="1" si="55"/>
        <v>#N/A</v>
      </c>
      <c r="AE120" s="324">
        <f t="shared" ca="1" si="34"/>
        <v>735.64698404479589</v>
      </c>
      <c r="AG120" s="306">
        <f t="shared" ca="1" si="56"/>
        <v>-24.890965189058679</v>
      </c>
      <c r="AH120" s="304">
        <f t="shared" ca="1" si="57"/>
        <v>-15.446401750188743</v>
      </c>
    </row>
    <row r="121" spans="1:34" x14ac:dyDescent="0.2">
      <c r="A121" s="347">
        <f t="shared" ca="1" si="35"/>
        <v>0.01</v>
      </c>
      <c r="B121" s="304">
        <f t="shared" ca="1" si="36"/>
        <v>5.7699999999999747</v>
      </c>
      <c r="D121" s="306">
        <f t="shared" ca="1" si="37"/>
        <v>-4.1645290569521469</v>
      </c>
      <c r="E121" s="307">
        <f t="shared" ca="1" si="38"/>
        <v>-24.627348853210769</v>
      </c>
      <c r="F121" s="304">
        <f t="shared" ca="1" si="39"/>
        <v>24.976981679216976</v>
      </c>
      <c r="G121" s="306">
        <f t="shared" ca="1" si="40"/>
        <v>39.276265989863496</v>
      </c>
      <c r="H121" s="307">
        <f t="shared" ca="1" si="41"/>
        <v>139.64642497858799</v>
      </c>
      <c r="I121" s="304">
        <f t="shared" ca="1" si="42"/>
        <v>145.06463759099566</v>
      </c>
      <c r="J121" s="306">
        <f t="shared" ca="1" si="43"/>
        <v>177.86015672412526</v>
      </c>
      <c r="K121" s="307">
        <f t="shared" ca="1" si="44"/>
        <v>737.04467966202446</v>
      </c>
      <c r="L121" s="304">
        <f t="shared" ca="1" si="29"/>
        <v>758.20122340182661</v>
      </c>
      <c r="M121" s="306">
        <f t="shared" ca="1" si="45"/>
        <v>1.2966241709761164</v>
      </c>
      <c r="N121" s="304">
        <f t="shared" ca="1" si="46"/>
        <v>74.291092611580723</v>
      </c>
      <c r="P121" s="310">
        <f t="shared" ca="1" si="47"/>
        <v>22</v>
      </c>
      <c r="Q121" s="304">
        <f t="shared" ca="1" si="48"/>
        <v>0</v>
      </c>
      <c r="R121" s="306">
        <f t="shared" ca="1" si="49"/>
        <v>0</v>
      </c>
      <c r="S121" s="307">
        <f t="shared" ca="1" si="50"/>
        <v>3.1859948540257217</v>
      </c>
      <c r="T121" s="304">
        <f t="shared" ca="1" si="30"/>
        <v>31.254609517992332</v>
      </c>
      <c r="U121" s="311">
        <f t="shared" ca="1" si="31"/>
        <v>0</v>
      </c>
      <c r="V121" s="306">
        <f t="shared" ca="1" si="32"/>
        <v>1.1379210794948538</v>
      </c>
      <c r="W121" s="304">
        <f t="shared" ca="1" si="33"/>
        <v>48.862807741356718</v>
      </c>
      <c r="Y121" s="314" t="str">
        <f t="shared" ca="1" si="51"/>
        <v/>
      </c>
      <c r="Z121" s="315" t="str">
        <f t="shared" ca="1" si="52"/>
        <v/>
      </c>
      <c r="AA121" s="316" t="str">
        <f t="shared" ca="1" si="53"/>
        <v/>
      </c>
      <c r="AC121" s="310" t="e">
        <f t="shared" ca="1" si="54"/>
        <v>#N/A</v>
      </c>
      <c r="AD121" s="323" t="e">
        <f t="shared" ca="1" si="55"/>
        <v>#N/A</v>
      </c>
      <c r="AE121" s="324">
        <f t="shared" ca="1" si="34"/>
        <v>737.04467966202446</v>
      </c>
      <c r="AG121" s="306">
        <f t="shared" ca="1" si="56"/>
        <v>-24.83554193399976</v>
      </c>
      <c r="AH121" s="304">
        <f t="shared" ca="1" si="57"/>
        <v>-15.391462870823723</v>
      </c>
    </row>
    <row r="122" spans="1:34" x14ac:dyDescent="0.2">
      <c r="A122" s="347">
        <f t="shared" ca="1" si="35"/>
        <v>0.01</v>
      </c>
      <c r="B122" s="304">
        <f t="shared" ca="1" si="36"/>
        <v>5.7799999999999745</v>
      </c>
      <c r="D122" s="306">
        <f t="shared" ca="1" si="37"/>
        <v>-4.1524267855439474</v>
      </c>
      <c r="E122" s="307">
        <f t="shared" ca="1" si="38"/>
        <v>-24.573917622316657</v>
      </c>
      <c r="F122" s="304">
        <f t="shared" ca="1" si="39"/>
        <v>24.922280704576536</v>
      </c>
      <c r="G122" s="306">
        <f t="shared" ca="1" si="40"/>
        <v>39.23474172200806</v>
      </c>
      <c r="H122" s="307">
        <f t="shared" ca="1" si="41"/>
        <v>139.40068580236482</v>
      </c>
      <c r="I122" s="304">
        <f t="shared" ca="1" si="42"/>
        <v>144.81683659078567</v>
      </c>
      <c r="J122" s="306">
        <f t="shared" ca="1" si="43"/>
        <v>178.25271176268461</v>
      </c>
      <c r="K122" s="307">
        <f t="shared" ca="1" si="44"/>
        <v>738.4399152159292</v>
      </c>
      <c r="L122" s="304">
        <f t="shared" ca="1" si="29"/>
        <v>759.64961504292182</v>
      </c>
      <c r="M122" s="306">
        <f t="shared" ca="1" si="45"/>
        <v>1.2964407628437278</v>
      </c>
      <c r="N122" s="304">
        <f t="shared" ca="1" si="46"/>
        <v>74.28058409966647</v>
      </c>
      <c r="P122" s="310">
        <f t="shared" ca="1" si="47"/>
        <v>22</v>
      </c>
      <c r="Q122" s="304">
        <f t="shared" ca="1" si="48"/>
        <v>0</v>
      </c>
      <c r="R122" s="306">
        <f t="shared" ca="1" si="49"/>
        <v>0</v>
      </c>
      <c r="S122" s="307">
        <f t="shared" ca="1" si="50"/>
        <v>3.1859948540257217</v>
      </c>
      <c r="T122" s="304">
        <f t="shared" ca="1" si="30"/>
        <v>31.254609517992332</v>
      </c>
      <c r="U122" s="311">
        <f t="shared" ca="1" si="31"/>
        <v>0</v>
      </c>
      <c r="V122" s="306">
        <f t="shared" ca="1" si="32"/>
        <v>1.1377621074837159</v>
      </c>
      <c r="W122" s="304">
        <f t="shared" ca="1" si="33"/>
        <v>48.689211334229761</v>
      </c>
      <c r="Y122" s="314" t="str">
        <f t="shared" ca="1" si="51"/>
        <v/>
      </c>
      <c r="Z122" s="315" t="str">
        <f t="shared" ca="1" si="52"/>
        <v/>
      </c>
      <c r="AA122" s="316" t="str">
        <f t="shared" ca="1" si="53"/>
        <v/>
      </c>
      <c r="AC122" s="310" t="e">
        <f t="shared" ca="1" si="54"/>
        <v>#N/A</v>
      </c>
      <c r="AD122" s="323" t="e">
        <f t="shared" ca="1" si="55"/>
        <v>#N/A</v>
      </c>
      <c r="AE122" s="324">
        <f t="shared" ca="1" si="34"/>
        <v>738.4399152159292</v>
      </c>
      <c r="AG122" s="306">
        <f t="shared" ca="1" si="56"/>
        <v>-24.780343592368602</v>
      </c>
      <c r="AH122" s="304">
        <f t="shared" ca="1" si="57"/>
        <v>-15.336750365310612</v>
      </c>
    </row>
    <row r="123" spans="1:34" x14ac:dyDescent="0.2">
      <c r="A123" s="347">
        <f t="shared" ca="1" si="35"/>
        <v>0.01</v>
      </c>
      <c r="B123" s="304">
        <f t="shared" ca="1" si="36"/>
        <v>5.7899999999999743</v>
      </c>
      <c r="D123" s="306">
        <f t="shared" ca="1" si="37"/>
        <v>-4.1403724633608343</v>
      </c>
      <c r="E123" s="307">
        <f t="shared" ca="1" si="38"/>
        <v>-24.52070626536004</v>
      </c>
      <c r="F123" s="304">
        <f t="shared" ca="1" si="39"/>
        <v>24.86780488678934</v>
      </c>
      <c r="G123" s="306">
        <f t="shared" ca="1" si="40"/>
        <v>39.193337997374449</v>
      </c>
      <c r="H123" s="307">
        <f t="shared" ca="1" si="41"/>
        <v>139.15547873971121</v>
      </c>
      <c r="I123" s="304">
        <f t="shared" ca="1" si="42"/>
        <v>144.56958534441003</v>
      </c>
      <c r="J123" s="306">
        <f t="shared" ca="1" si="43"/>
        <v>178.64485216128153</v>
      </c>
      <c r="K123" s="307">
        <f t="shared" ca="1" si="44"/>
        <v>739.8326960386396</v>
      </c>
      <c r="L123" s="304">
        <f t="shared" ca="1" si="29"/>
        <v>761.09552707365731</v>
      </c>
      <c r="M123" s="306">
        <f t="shared" ca="1" si="45"/>
        <v>1.2962569212331556</v>
      </c>
      <c r="N123" s="304">
        <f t="shared" ca="1" si="46"/>
        <v>74.270050751281801</v>
      </c>
      <c r="P123" s="310">
        <f t="shared" ca="1" si="47"/>
        <v>22</v>
      </c>
      <c r="Q123" s="304">
        <f t="shared" ca="1" si="48"/>
        <v>0</v>
      </c>
      <c r="R123" s="306">
        <f t="shared" ca="1" si="49"/>
        <v>0</v>
      </c>
      <c r="S123" s="307">
        <f t="shared" ca="1" si="50"/>
        <v>3.1859948540257217</v>
      </c>
      <c r="T123" s="304">
        <f t="shared" ca="1" si="30"/>
        <v>31.254609517992332</v>
      </c>
      <c r="U123" s="311">
        <f t="shared" ca="1" si="31"/>
        <v>0</v>
      </c>
      <c r="V123" s="306">
        <f t="shared" ca="1" si="32"/>
        <v>1.1376034364953738</v>
      </c>
      <c r="W123" s="304">
        <f t="shared" ca="1" si="33"/>
        <v>48.516328435273344</v>
      </c>
      <c r="Y123" s="314" t="str">
        <f t="shared" ca="1" si="51"/>
        <v/>
      </c>
      <c r="Z123" s="315" t="str">
        <f t="shared" ca="1" si="52"/>
        <v/>
      </c>
      <c r="AA123" s="316" t="str">
        <f t="shared" ca="1" si="53"/>
        <v/>
      </c>
      <c r="AC123" s="310" t="e">
        <f t="shared" ca="1" si="54"/>
        <v>#N/A</v>
      </c>
      <c r="AD123" s="323" t="e">
        <f t="shared" ca="1" si="55"/>
        <v>#N/A</v>
      </c>
      <c r="AE123" s="324">
        <f t="shared" ca="1" si="34"/>
        <v>739.8326960386396</v>
      </c>
      <c r="AG123" s="306">
        <f t="shared" ca="1" si="56"/>
        <v>-24.725368943808554</v>
      </c>
      <c r="AH123" s="304">
        <f t="shared" ca="1" si="57"/>
        <v>-15.28226301831832</v>
      </c>
    </row>
    <row r="124" spans="1:34" x14ac:dyDescent="0.2">
      <c r="A124" s="347">
        <f t="shared" ca="1" si="35"/>
        <v>0.01</v>
      </c>
      <c r="B124" s="304">
        <f t="shared" ca="1" si="36"/>
        <v>5.7999999999999741</v>
      </c>
      <c r="D124" s="306">
        <f t="shared" ca="1" si="37"/>
        <v>-4.1283658303199893</v>
      </c>
      <c r="E124" s="307">
        <f t="shared" ca="1" si="38"/>
        <v>-24.467713603503945</v>
      </c>
      <c r="F124" s="304">
        <f t="shared" ca="1" si="39"/>
        <v>24.813553018704226</v>
      </c>
      <c r="G124" s="306">
        <f t="shared" ca="1" si="40"/>
        <v>39.152054339071249</v>
      </c>
      <c r="H124" s="307">
        <f t="shared" ca="1" si="41"/>
        <v>138.91080160367616</v>
      </c>
      <c r="I124" s="304">
        <f t="shared" ca="1" si="42"/>
        <v>144.3228816270846</v>
      </c>
      <c r="J124" s="306">
        <f t="shared" ca="1" si="43"/>
        <v>179.03657912296376</v>
      </c>
      <c r="K124" s="307">
        <f t="shared" ca="1" si="44"/>
        <v>741.22302744035653</v>
      </c>
      <c r="L124" s="304">
        <f t="shared" ca="1" si="29"/>
        <v>762.53896495320214</v>
      </c>
      <c r="M124" s="306">
        <f t="shared" ca="1" si="45"/>
        <v>1.296072645080828</v>
      </c>
      <c r="N124" s="304">
        <f t="shared" ca="1" si="46"/>
        <v>74.259492505488524</v>
      </c>
      <c r="P124" s="310">
        <f t="shared" ca="1" si="47"/>
        <v>22</v>
      </c>
      <c r="Q124" s="304">
        <f t="shared" ca="1" si="48"/>
        <v>0</v>
      </c>
      <c r="R124" s="306">
        <f t="shared" ca="1" si="49"/>
        <v>0</v>
      </c>
      <c r="S124" s="307">
        <f t="shared" ca="1" si="50"/>
        <v>3.1859948540257217</v>
      </c>
      <c r="T124" s="304">
        <f t="shared" ca="1" si="30"/>
        <v>31.254609517992332</v>
      </c>
      <c r="U124" s="311">
        <f t="shared" ca="1" si="31"/>
        <v>0</v>
      </c>
      <c r="V124" s="306">
        <f t="shared" ca="1" si="32"/>
        <v>1.1374450658080129</v>
      </c>
      <c r="W124" s="304">
        <f t="shared" ca="1" si="33"/>
        <v>48.344155224875209</v>
      </c>
      <c r="Y124" s="314" t="str">
        <f t="shared" ca="1" si="51"/>
        <v/>
      </c>
      <c r="Z124" s="315" t="str">
        <f t="shared" ca="1" si="52"/>
        <v/>
      </c>
      <c r="AA124" s="316" t="str">
        <f t="shared" ca="1" si="53"/>
        <v/>
      </c>
      <c r="AC124" s="310" t="e">
        <f t="shared" ca="1" si="54"/>
        <v>#N/A</v>
      </c>
      <c r="AD124" s="323" t="e">
        <f t="shared" ca="1" si="55"/>
        <v>#N/A</v>
      </c>
      <c r="AE124" s="324">
        <f t="shared" ca="1" si="34"/>
        <v>741.22302744035653</v>
      </c>
      <c r="AG124" s="306">
        <f t="shared" ca="1" si="56"/>
        <v>-24.670616776201378</v>
      </c>
      <c r="AH124" s="304">
        <f t="shared" ca="1" si="57"/>
        <v>-15.227999622777061</v>
      </c>
    </row>
    <row r="125" spans="1:34" x14ac:dyDescent="0.2">
      <c r="A125" s="347">
        <f t="shared" ca="1" si="35"/>
        <v>0.01</v>
      </c>
      <c r="B125" s="304">
        <f t="shared" ca="1" si="36"/>
        <v>5.8099999999999739</v>
      </c>
      <c r="D125" s="306">
        <f t="shared" ca="1" si="37"/>
        <v>-4.116406628101215</v>
      </c>
      <c r="E125" s="307">
        <f t="shared" ca="1" si="38"/>
        <v>-24.414938465913202</v>
      </c>
      <c r="F125" s="304">
        <f t="shared" ca="1" si="39"/>
        <v>24.759523901363767</v>
      </c>
      <c r="G125" s="306">
        <f t="shared" ca="1" si="40"/>
        <v>39.110890272790236</v>
      </c>
      <c r="H125" s="307">
        <f t="shared" ca="1" si="41"/>
        <v>138.66665221901704</v>
      </c>
      <c r="I125" s="304">
        <f t="shared" ca="1" si="42"/>
        <v>144.07672322606473</v>
      </c>
      <c r="J125" s="306">
        <f t="shared" ca="1" si="43"/>
        <v>179.42789384602307</v>
      </c>
      <c r="K125" s="307">
        <f t="shared" ca="1" si="44"/>
        <v>742.61091470946997</v>
      </c>
      <c r="L125" s="304">
        <f t="shared" ca="1" si="29"/>
        <v>763.97993411846585</v>
      </c>
      <c r="M125" s="306">
        <f t="shared" ca="1" si="45"/>
        <v>1.2958879333191784</v>
      </c>
      <c r="N125" s="304">
        <f t="shared" ca="1" si="46"/>
        <v>74.248909301119568</v>
      </c>
      <c r="P125" s="310">
        <f t="shared" ca="1" si="47"/>
        <v>22</v>
      </c>
      <c r="Q125" s="304">
        <f t="shared" ca="1" si="48"/>
        <v>0</v>
      </c>
      <c r="R125" s="306">
        <f t="shared" ca="1" si="49"/>
        <v>0</v>
      </c>
      <c r="S125" s="307">
        <f t="shared" ca="1" si="50"/>
        <v>3.1859948540257217</v>
      </c>
      <c r="T125" s="304">
        <f t="shared" ca="1" si="30"/>
        <v>31.254609517992332</v>
      </c>
      <c r="U125" s="311">
        <f t="shared" ca="1" si="31"/>
        <v>0</v>
      </c>
      <c r="V125" s="306">
        <f t="shared" ca="1" si="32"/>
        <v>1.137286994702871</v>
      </c>
      <c r="W125" s="304">
        <f t="shared" ca="1" si="33"/>
        <v>48.172687909316139</v>
      </c>
      <c r="Y125" s="314" t="str">
        <f t="shared" ca="1" si="51"/>
        <v/>
      </c>
      <c r="Z125" s="315" t="str">
        <f t="shared" ca="1" si="52"/>
        <v/>
      </c>
      <c r="AA125" s="316" t="str">
        <f t="shared" ca="1" si="53"/>
        <v/>
      </c>
      <c r="AC125" s="310" t="e">
        <f t="shared" ca="1" si="54"/>
        <v>#N/A</v>
      </c>
      <c r="AD125" s="323" t="e">
        <f t="shared" ca="1" si="55"/>
        <v>#N/A</v>
      </c>
      <c r="AE125" s="324">
        <f t="shared" ca="1" si="34"/>
        <v>742.61091470946997</v>
      </c>
      <c r="AG125" s="306">
        <f t="shared" ca="1" si="56"/>
        <v>-24.616085885599766</v>
      </c>
      <c r="AH125" s="304">
        <f t="shared" ca="1" si="57"/>
        <v>-15.173958979810992</v>
      </c>
    </row>
    <row r="126" spans="1:34" x14ac:dyDescent="0.2">
      <c r="A126" s="347">
        <f t="shared" ca="1" si="35"/>
        <v>0.01</v>
      </c>
      <c r="B126" s="304">
        <f t="shared" ca="1" si="36"/>
        <v>5.8199999999999736</v>
      </c>
      <c r="D126" s="306">
        <f t="shared" ca="1" si="37"/>
        <v>-4.1044946001325551</v>
      </c>
      <c r="E126" s="307">
        <f t="shared" ca="1" si="38"/>
        <v>-24.362379689689178</v>
      </c>
      <c r="F126" s="304">
        <f t="shared" ca="1" si="39"/>
        <v>24.705716343937429</v>
      </c>
      <c r="G126" s="306">
        <f t="shared" ca="1" si="40"/>
        <v>39.069845326788908</v>
      </c>
      <c r="H126" s="307">
        <f t="shared" ca="1" si="41"/>
        <v>138.42302842212015</v>
      </c>
      <c r="I126" s="304">
        <f t="shared" ca="1" si="42"/>
        <v>143.83110794056441</v>
      </c>
      <c r="J126" s="306">
        <f t="shared" ca="1" si="43"/>
        <v>179.81879752402097</v>
      </c>
      <c r="K126" s="307">
        <f t="shared" ca="1" si="44"/>
        <v>743.99636311267568</v>
      </c>
      <c r="L126" s="304">
        <f t="shared" ca="1" si="29"/>
        <v>765.41843998421757</v>
      </c>
      <c r="M126" s="306">
        <f t="shared" ca="1" si="45"/>
        <v>1.295702784876628</v>
      </c>
      <c r="N126" s="304">
        <f t="shared" ca="1" si="46"/>
        <v>74.238301076778015</v>
      </c>
      <c r="P126" s="310">
        <f t="shared" ca="1" si="47"/>
        <v>22</v>
      </c>
      <c r="Q126" s="304">
        <f t="shared" ca="1" si="48"/>
        <v>0</v>
      </c>
      <c r="R126" s="306">
        <f t="shared" ca="1" si="49"/>
        <v>0</v>
      </c>
      <c r="S126" s="307">
        <f t="shared" ca="1" si="50"/>
        <v>3.1859948540257217</v>
      </c>
      <c r="T126" s="304">
        <f t="shared" ca="1" si="30"/>
        <v>31.254609517992332</v>
      </c>
      <c r="U126" s="311">
        <f t="shared" ca="1" si="31"/>
        <v>0</v>
      </c>
      <c r="V126" s="306">
        <f t="shared" ca="1" si="32"/>
        <v>1.1371292224642224</v>
      </c>
      <c r="W126" s="304">
        <f t="shared" ca="1" si="33"/>
        <v>48.001922720559477</v>
      </c>
      <c r="Y126" s="314" t="str">
        <f t="shared" ca="1" si="51"/>
        <v/>
      </c>
      <c r="Z126" s="315" t="str">
        <f t="shared" ca="1" si="52"/>
        <v/>
      </c>
      <c r="AA126" s="316" t="str">
        <f t="shared" ca="1" si="53"/>
        <v/>
      </c>
      <c r="AC126" s="310" t="e">
        <f t="shared" ca="1" si="54"/>
        <v>#N/A</v>
      </c>
      <c r="AD126" s="323" t="e">
        <f t="shared" ca="1" si="55"/>
        <v>#N/A</v>
      </c>
      <c r="AE126" s="324">
        <f t="shared" ca="1" si="34"/>
        <v>743.99636311267568</v>
      </c>
      <c r="AG126" s="306">
        <f t="shared" ca="1" si="56"/>
        <v>-24.561775076160409</v>
      </c>
      <c r="AH126" s="304">
        <f t="shared" ca="1" si="57"/>
        <v>-15.12013989867142</v>
      </c>
    </row>
    <row r="127" spans="1:34" x14ac:dyDescent="0.2">
      <c r="A127" s="347">
        <f t="shared" ca="1" si="35"/>
        <v>0.01</v>
      </c>
      <c r="B127" s="304">
        <f t="shared" ca="1" si="36"/>
        <v>5.8299999999999734</v>
      </c>
      <c r="D127" s="306">
        <f t="shared" ca="1" si="37"/>
        <v>-4.0926294915760941</v>
      </c>
      <c r="E127" s="307">
        <f t="shared" ca="1" si="38"/>
        <v>-24.310036119805282</v>
      </c>
      <c r="F127" s="304">
        <f t="shared" ca="1" si="39"/>
        <v>24.652129163655541</v>
      </c>
      <c r="G127" s="306">
        <f t="shared" ca="1" si="40"/>
        <v>39.028919031873144</v>
      </c>
      <c r="H127" s="307">
        <f t="shared" ca="1" si="41"/>
        <v>138.17992806092209</v>
      </c>
      <c r="I127" s="304">
        <f t="shared" ca="1" si="42"/>
        <v>143.58603358167574</v>
      </c>
      <c r="J127" s="306">
        <f t="shared" ca="1" si="43"/>
        <v>180.20929134581428</v>
      </c>
      <c r="K127" s="307">
        <f t="shared" ca="1" si="44"/>
        <v>745.3793778950909</v>
      </c>
      <c r="L127" s="304">
        <f t="shared" ca="1" si="29"/>
        <v>766.85448794320382</v>
      </c>
      <c r="M127" s="306">
        <f t="shared" ca="1" si="45"/>
        <v>1.2955171986775702</v>
      </c>
      <c r="N127" s="304">
        <f t="shared" ca="1" si="46"/>
        <v>74.227667770836135</v>
      </c>
      <c r="P127" s="310">
        <f t="shared" ca="1" si="47"/>
        <v>22</v>
      </c>
      <c r="Q127" s="304">
        <f t="shared" ca="1" si="48"/>
        <v>0</v>
      </c>
      <c r="R127" s="306">
        <f t="shared" ca="1" si="49"/>
        <v>0</v>
      </c>
      <c r="S127" s="307">
        <f t="shared" ca="1" si="50"/>
        <v>3.1859948540257217</v>
      </c>
      <c r="T127" s="304">
        <f t="shared" ca="1" si="30"/>
        <v>31.254609517992332</v>
      </c>
      <c r="U127" s="311">
        <f t="shared" ca="1" si="31"/>
        <v>0</v>
      </c>
      <c r="V127" s="306">
        <f t="shared" ca="1" si="32"/>
        <v>1.1369717483793609</v>
      </c>
      <c r="W127" s="304">
        <f t="shared" ca="1" si="33"/>
        <v>47.831855916042436</v>
      </c>
      <c r="Y127" s="314" t="str">
        <f t="shared" ca="1" si="51"/>
        <v/>
      </c>
      <c r="Z127" s="315" t="str">
        <f t="shared" ca="1" si="52"/>
        <v/>
      </c>
      <c r="AA127" s="316" t="str">
        <f t="shared" ca="1" si="53"/>
        <v/>
      </c>
      <c r="AC127" s="310" t="e">
        <f t="shared" ca="1" si="54"/>
        <v>#N/A</v>
      </c>
      <c r="AD127" s="323" t="e">
        <f t="shared" ca="1" si="55"/>
        <v>#N/A</v>
      </c>
      <c r="AE127" s="324">
        <f t="shared" ca="1" si="34"/>
        <v>745.3793778950909</v>
      </c>
      <c r="AG127" s="306">
        <f t="shared" ca="1" si="56"/>
        <v>-24.507683160077828</v>
      </c>
      <c r="AH127" s="304">
        <f t="shared" ca="1" si="57"/>
        <v>-15.066541196670729</v>
      </c>
    </row>
    <row r="128" spans="1:34" x14ac:dyDescent="0.2">
      <c r="A128" s="347">
        <f t="shared" ca="1" si="35"/>
        <v>0.01</v>
      </c>
      <c r="B128" s="304">
        <f t="shared" ca="1" si="36"/>
        <v>5.8399999999999732</v>
      </c>
      <c r="D128" s="306">
        <f t="shared" ca="1" si="37"/>
        <v>-4.0808110493138479</v>
      </c>
      <c r="E128" s="307">
        <f t="shared" ca="1" si="38"/>
        <v>-24.257906609042987</v>
      </c>
      <c r="F128" s="304">
        <f t="shared" ca="1" si="39"/>
        <v>24.598761185743754</v>
      </c>
      <c r="G128" s="306">
        <f t="shared" ca="1" si="40"/>
        <v>38.988110921380006</v>
      </c>
      <c r="H128" s="307">
        <f t="shared" ca="1" si="41"/>
        <v>137.93734899483167</v>
      </c>
      <c r="I128" s="304">
        <f t="shared" ca="1" si="42"/>
        <v>143.34149797228932</v>
      </c>
      <c r="J128" s="306">
        <f t="shared" ca="1" si="43"/>
        <v>180.59937649558054</v>
      </c>
      <c r="K128" s="307">
        <f t="shared" ca="1" si="44"/>
        <v>746.75996428036967</v>
      </c>
      <c r="L128" s="304">
        <f t="shared" ca="1" si="29"/>
        <v>768.28808336626662</v>
      </c>
      <c r="M128" s="306">
        <f t="shared" ca="1" si="45"/>
        <v>1.2953311736423516</v>
      </c>
      <c r="N128" s="304">
        <f t="shared" ca="1" si="46"/>
        <v>74.217009321434332</v>
      </c>
      <c r="P128" s="310">
        <f t="shared" ca="1" si="47"/>
        <v>22</v>
      </c>
      <c r="Q128" s="304">
        <f t="shared" ca="1" si="48"/>
        <v>0</v>
      </c>
      <c r="R128" s="306">
        <f t="shared" ca="1" si="49"/>
        <v>0</v>
      </c>
      <c r="S128" s="307">
        <f t="shared" ca="1" si="50"/>
        <v>3.1859948540257217</v>
      </c>
      <c r="T128" s="304">
        <f t="shared" ca="1" si="30"/>
        <v>31.254609517992332</v>
      </c>
      <c r="U128" s="311">
        <f t="shared" ca="1" si="31"/>
        <v>0</v>
      </c>
      <c r="V128" s="306">
        <f t="shared" ca="1" si="32"/>
        <v>1.1368145717385822</v>
      </c>
      <c r="W128" s="304">
        <f t="shared" ca="1" si="33"/>
        <v>47.662483778469472</v>
      </c>
      <c r="Y128" s="314" t="str">
        <f t="shared" ca="1" si="51"/>
        <v/>
      </c>
      <c r="Z128" s="315" t="str">
        <f t="shared" ca="1" si="52"/>
        <v/>
      </c>
      <c r="AA128" s="316" t="str">
        <f t="shared" ca="1" si="53"/>
        <v/>
      </c>
      <c r="AC128" s="310" t="e">
        <f t="shared" ca="1" si="54"/>
        <v>#N/A</v>
      </c>
      <c r="AD128" s="323" t="e">
        <f t="shared" ca="1" si="55"/>
        <v>#N/A</v>
      </c>
      <c r="AE128" s="324">
        <f t="shared" ca="1" si="34"/>
        <v>746.75996428036967</v>
      </c>
      <c r="AG128" s="306">
        <f t="shared" ca="1" si="56"/>
        <v>-24.453808957518749</v>
      </c>
      <c r="AH128" s="304">
        <f t="shared" ca="1" si="57"/>
        <v>-15.013161699116878</v>
      </c>
    </row>
    <row r="129" spans="1:34" x14ac:dyDescent="0.2">
      <c r="A129" s="347">
        <f t="shared" ca="1" si="35"/>
        <v>0.01</v>
      </c>
      <c r="B129" s="304">
        <f t="shared" ca="1" si="36"/>
        <v>5.849999999999973</v>
      </c>
      <c r="D129" s="306">
        <f t="shared" ca="1" si="37"/>
        <v>-4.0690390219338308</v>
      </c>
      <c r="E129" s="307">
        <f t="shared" ca="1" si="38"/>
        <v>-24.205990017928492</v>
      </c>
      <c r="F129" s="304">
        <f t="shared" ca="1" si="39"/>
        <v>24.545611243358231</v>
      </c>
      <c r="G129" s="306">
        <f t="shared" ca="1" si="40"/>
        <v>38.947420531160667</v>
      </c>
      <c r="H129" s="307">
        <f t="shared" ca="1" si="41"/>
        <v>137.6952890946524</v>
      </c>
      <c r="I129" s="304">
        <f t="shared" ca="1" si="42"/>
        <v>143.09749894701505</v>
      </c>
      <c r="J129" s="306">
        <f t="shared" ca="1" si="43"/>
        <v>180.98905415284324</v>
      </c>
      <c r="K129" s="307">
        <f t="shared" ca="1" si="44"/>
        <v>748.13812747081704</v>
      </c>
      <c r="L129" s="304">
        <f t="shared" ca="1" si="29"/>
        <v>769.7192316024599</v>
      </c>
      <c r="M129" s="306">
        <f t="shared" ca="1" si="45"/>
        <v>1.295144708687257</v>
      </c>
      <c r="N129" s="304">
        <f t="shared" ca="1" si="46"/>
        <v>74.206325666480311</v>
      </c>
      <c r="P129" s="310">
        <f t="shared" ca="1" si="47"/>
        <v>22</v>
      </c>
      <c r="Q129" s="304">
        <f t="shared" ca="1" si="48"/>
        <v>0</v>
      </c>
      <c r="R129" s="306">
        <f t="shared" ca="1" si="49"/>
        <v>0</v>
      </c>
      <c r="S129" s="307">
        <f t="shared" ca="1" si="50"/>
        <v>3.1859948540257217</v>
      </c>
      <c r="T129" s="304">
        <f t="shared" ca="1" si="30"/>
        <v>31.254609517992332</v>
      </c>
      <c r="U129" s="311">
        <f t="shared" ca="1" si="31"/>
        <v>0</v>
      </c>
      <c r="V129" s="306">
        <f t="shared" ca="1" si="32"/>
        <v>1.1366576918351692</v>
      </c>
      <c r="W129" s="304">
        <f t="shared" ca="1" si="33"/>
        <v>47.493802615607514</v>
      </c>
      <c r="Y129" s="314" t="str">
        <f t="shared" ca="1" si="51"/>
        <v/>
      </c>
      <c r="Z129" s="315" t="str">
        <f t="shared" ca="1" si="52"/>
        <v/>
      </c>
      <c r="AA129" s="316" t="str">
        <f t="shared" ca="1" si="53"/>
        <v/>
      </c>
      <c r="AC129" s="310" t="e">
        <f t="shared" ca="1" si="54"/>
        <v>#N/A</v>
      </c>
      <c r="AD129" s="323" t="e">
        <f t="shared" ca="1" si="55"/>
        <v>#N/A</v>
      </c>
      <c r="AE129" s="324">
        <f t="shared" ca="1" si="34"/>
        <v>748.13812747081704</v>
      </c>
      <c r="AG129" s="306">
        <f t="shared" ca="1" si="56"/>
        <v>-24.400151296557112</v>
      </c>
      <c r="AH129" s="304">
        <f t="shared" ca="1" si="57"/>
        <v>-14.960000239248558</v>
      </c>
    </row>
    <row r="130" spans="1:34" x14ac:dyDescent="0.2">
      <c r="A130" s="347">
        <f t="shared" ca="1" si="35"/>
        <v>0.01</v>
      </c>
      <c r="B130" s="304">
        <f t="shared" ca="1" si="36"/>
        <v>5.8599999999999728</v>
      </c>
      <c r="D130" s="306">
        <f t="shared" ca="1" si="37"/>
        <v>-4.0573131597162071</v>
      </c>
      <c r="E130" s="307">
        <f t="shared" ca="1" si="38"/>
        <v>-24.154285214669947</v>
      </c>
      <c r="F130" s="304">
        <f t="shared" ca="1" si="39"/>
        <v>24.492678177521331</v>
      </c>
      <c r="G130" s="306">
        <f t="shared" ca="1" si="40"/>
        <v>38.906847399563503</v>
      </c>
      <c r="H130" s="307">
        <f t="shared" ca="1" si="41"/>
        <v>137.4537462425057</v>
      </c>
      <c r="I130" s="304">
        <f t="shared" ca="1" si="42"/>
        <v>142.85403435210387</v>
      </c>
      <c r="J130" s="306">
        <f t="shared" ca="1" si="43"/>
        <v>181.37832549249686</v>
      </c>
      <c r="K130" s="307">
        <f t="shared" ca="1" si="44"/>
        <v>749.51387264750281</v>
      </c>
      <c r="L130" s="304">
        <f t="shared" ca="1" si="29"/>
        <v>771.1479379791657</v>
      </c>
      <c r="M130" s="306">
        <f t="shared" ca="1" si="45"/>
        <v>1.2949578027244908</v>
      </c>
      <c r="N130" s="304">
        <f t="shared" ca="1" si="46"/>
        <v>74.195616743647975</v>
      </c>
      <c r="P130" s="310">
        <f t="shared" ca="1" si="47"/>
        <v>22</v>
      </c>
      <c r="Q130" s="304">
        <f t="shared" ca="1" si="48"/>
        <v>0</v>
      </c>
      <c r="R130" s="306">
        <f t="shared" ca="1" si="49"/>
        <v>0</v>
      </c>
      <c r="S130" s="307">
        <f t="shared" ca="1" si="50"/>
        <v>3.1859948540257217</v>
      </c>
      <c r="T130" s="304">
        <f t="shared" ca="1" si="30"/>
        <v>31.254609517992332</v>
      </c>
      <c r="U130" s="311">
        <f t="shared" ca="1" si="31"/>
        <v>0</v>
      </c>
      <c r="V130" s="306">
        <f t="shared" ca="1" si="32"/>
        <v>1.1365011079653753</v>
      </c>
      <c r="W130" s="304">
        <f t="shared" ca="1" si="33"/>
        <v>47.32580876008344</v>
      </c>
      <c r="Y130" s="314" t="str">
        <f t="shared" ca="1" si="51"/>
        <v/>
      </c>
      <c r="Z130" s="315" t="str">
        <f t="shared" ca="1" si="52"/>
        <v/>
      </c>
      <c r="AA130" s="316" t="str">
        <f t="shared" ca="1" si="53"/>
        <v/>
      </c>
      <c r="AC130" s="310" t="e">
        <f t="shared" ca="1" si="54"/>
        <v>#N/A</v>
      </c>
      <c r="AD130" s="323" t="e">
        <f t="shared" ca="1" si="55"/>
        <v>#N/A</v>
      </c>
      <c r="AE130" s="324">
        <f t="shared" ca="1" si="34"/>
        <v>749.51387264750281</v>
      </c>
      <c r="AG130" s="306">
        <f t="shared" ca="1" si="56"/>
        <v>-24.346709013109688</v>
      </c>
      <c r="AH130" s="304">
        <f t="shared" ca="1" si="57"/>
        <v>-14.907055658170902</v>
      </c>
    </row>
    <row r="131" spans="1:34" x14ac:dyDescent="0.2">
      <c r="A131" s="347">
        <f t="shared" ca="1" si="35"/>
        <v>0.01</v>
      </c>
      <c r="B131" s="304">
        <f t="shared" ca="1" si="36"/>
        <v>5.8699999999999726</v>
      </c>
      <c r="D131" s="306">
        <f t="shared" ca="1" si="37"/>
        <v>-4.0456332146196337</v>
      </c>
      <c r="E131" s="307">
        <f t="shared" ca="1" si="38"/>
        <v>-24.102791075095393</v>
      </c>
      <c r="F131" s="304">
        <f t="shared" ca="1" si="39"/>
        <v>24.439960837058059</v>
      </c>
      <c r="G131" s="306">
        <f t="shared" ca="1" si="40"/>
        <v>38.866391067417304</v>
      </c>
      <c r="H131" s="307">
        <f t="shared" ca="1" si="41"/>
        <v>137.21271833175476</v>
      </c>
      <c r="I131" s="304">
        <f t="shared" ca="1" si="42"/>
        <v>142.61110204536982</v>
      </c>
      <c r="J131" s="306">
        <f t="shared" ca="1" si="43"/>
        <v>181.76719168483177</v>
      </c>
      <c r="K131" s="307">
        <f t="shared" ca="1" si="44"/>
        <v>750.88720497037411</v>
      </c>
      <c r="L131" s="304">
        <f t="shared" ca="1" si="29"/>
        <v>772.57420780220912</v>
      </c>
      <c r="M131" s="306">
        <f t="shared" ca="1" si="45"/>
        <v>1.2947704546621608</v>
      </c>
      <c r="N131" s="304">
        <f t="shared" ca="1" si="46"/>
        <v>74.184882490376523</v>
      </c>
      <c r="P131" s="310">
        <f t="shared" ca="1" si="47"/>
        <v>22</v>
      </c>
      <c r="Q131" s="304">
        <f t="shared" ca="1" si="48"/>
        <v>0</v>
      </c>
      <c r="R131" s="306">
        <f t="shared" ca="1" si="49"/>
        <v>0</v>
      </c>
      <c r="S131" s="307">
        <f t="shared" ca="1" si="50"/>
        <v>3.1859948540257217</v>
      </c>
      <c r="T131" s="304">
        <f t="shared" ca="1" si="30"/>
        <v>31.254609517992332</v>
      </c>
      <c r="U131" s="311">
        <f t="shared" ca="1" si="31"/>
        <v>0</v>
      </c>
      <c r="V131" s="306">
        <f t="shared" ca="1" si="32"/>
        <v>1.1363448194284065</v>
      </c>
      <c r="W131" s="304">
        <f t="shared" ca="1" si="33"/>
        <v>47.158498569182946</v>
      </c>
      <c r="Y131" s="314" t="str">
        <f t="shared" ca="1" si="51"/>
        <v/>
      </c>
      <c r="Z131" s="315" t="str">
        <f t="shared" ca="1" si="52"/>
        <v/>
      </c>
      <c r="AA131" s="316" t="str">
        <f t="shared" ca="1" si="53"/>
        <v/>
      </c>
      <c r="AC131" s="310" t="e">
        <f t="shared" ca="1" si="54"/>
        <v>#N/A</v>
      </c>
      <c r="AD131" s="323" t="e">
        <f t="shared" ca="1" si="55"/>
        <v>#N/A</v>
      </c>
      <c r="AE131" s="324">
        <f t="shared" ca="1" si="34"/>
        <v>750.88720497037411</v>
      </c>
      <c r="AG131" s="306">
        <f t="shared" ca="1" si="56"/>
        <v>-24.293480950872386</v>
      </c>
      <c r="AH131" s="304">
        <f t="shared" ca="1" si="57"/>
        <v>-14.854326804791933</v>
      </c>
    </row>
    <row r="132" spans="1:34" x14ac:dyDescent="0.2">
      <c r="A132" s="347">
        <f t="shared" ca="1" si="35"/>
        <v>0.01</v>
      </c>
      <c r="B132" s="304">
        <f t="shared" ca="1" si="36"/>
        <v>5.8799999999999724</v>
      </c>
      <c r="D132" s="306">
        <f t="shared" ca="1" si="37"/>
        <v>-4.033998940267665</v>
      </c>
      <c r="E132" s="307">
        <f t="shared" ca="1" si="38"/>
        <v>-24.051506482591094</v>
      </c>
      <c r="F132" s="304">
        <f t="shared" ca="1" si="39"/>
        <v>24.387458078532951</v>
      </c>
      <c r="G132" s="306">
        <f t="shared" ca="1" si="40"/>
        <v>38.826051078014629</v>
      </c>
      <c r="H132" s="307">
        <f t="shared" ca="1" si="41"/>
        <v>136.97220326692886</v>
      </c>
      <c r="I132" s="304">
        <f t="shared" ca="1" si="42"/>
        <v>142.36869989611299</v>
      </c>
      <c r="J132" s="306">
        <f t="shared" ca="1" si="43"/>
        <v>182.15565389555894</v>
      </c>
      <c r="K132" s="307">
        <f t="shared" ca="1" si="44"/>
        <v>752.25812957836752</v>
      </c>
      <c r="L132" s="304">
        <f t="shared" ref="L132:L195" ca="1" si="58">SQRT(pos_x^2+pos_z^2)</f>
        <v>773.99804635597275</v>
      </c>
      <c r="M132" s="306">
        <f t="shared" ca="1" si="45"/>
        <v>1.2945826634042601</v>
      </c>
      <c r="N132" s="304">
        <f t="shared" ca="1" si="46"/>
        <v>74.174122843869355</v>
      </c>
      <c r="P132" s="310">
        <f t="shared" ca="1" si="47"/>
        <v>22</v>
      </c>
      <c r="Q132" s="304">
        <f t="shared" ca="1" si="48"/>
        <v>0</v>
      </c>
      <c r="R132" s="306">
        <f t="shared" ca="1" si="49"/>
        <v>0</v>
      </c>
      <c r="S132" s="307">
        <f t="shared" ca="1" si="50"/>
        <v>3.1859948540257217</v>
      </c>
      <c r="T132" s="304">
        <f t="shared" ref="T132:T195" ca="1" si="59">m*g</f>
        <v>31.254609517992332</v>
      </c>
      <c r="U132" s="311">
        <f t="shared" ref="U132:U195" ca="1" si="60">IF(pos_xz&lt;L_rampe,Poids*COS(Beta),0)</f>
        <v>0</v>
      </c>
      <c r="V132" s="306">
        <f t="shared" ref="V132:V195" ca="1" si="61">Rho_moyen*(20000-Alt_rampe-pos_z)/(20000+Alt_rampe+pos_z)</f>
        <v>1.1361888255264083</v>
      </c>
      <c r="W132" s="304">
        <f t="shared" ref="W132:W195" ca="1" si="62">1/2*Rho*Sref*Cx*vit_xz^2</f>
        <v>46.991868424651877</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752.25812957836752</v>
      </c>
      <c r="AG132" s="306">
        <f t="shared" ca="1" si="56"/>
        <v>-24.240465961257001</v>
      </c>
      <c r="AH132" s="304">
        <f t="shared" ca="1" si="57"/>
        <v>-14.801812535759424</v>
      </c>
    </row>
    <row r="133" spans="1:34" x14ac:dyDescent="0.2">
      <c r="A133" s="347">
        <f t="shared" ref="A133:A196" ca="1" si="64">IF(B132+0.01&lt;=T_ini+ROUNDUP(Temps_fin_propu,0), 0.01, IF(K132&gt;0, 0.1, 0.0001))</f>
        <v>0.01</v>
      </c>
      <c r="B133" s="304">
        <f t="shared" ref="B133:B196" ca="1" si="65">B132+pas</f>
        <v>5.8899999999999721</v>
      </c>
      <c r="D133" s="306">
        <f t="shared" ref="D133:D196" ca="1" si="66">IF(AND(L132&lt;L_rampe,Poussee&lt;Poids*SIN(M132)),0,(-W132+Poussee)/m*COS(M132)-U132/m*SIN(M132))</f>
        <v>-4.0224100919353436</v>
      </c>
      <c r="E133" s="307">
        <f t="shared" ref="E133:E196" ca="1" si="67">IF(AND(L132&lt;L_rampe,Poussee&lt;Poids*SIN(M132)),0,(-W132+Poussee)/m*SIN(M132)+U132/m*COS(M132)-Poids/m)</f>
        <v>-24.00043032804065</v>
      </c>
      <c r="F133" s="304">
        <f t="shared" ref="F133:F196" ca="1" si="68">SQRT(acc_x^2+acc_z^2)</f>
        <v>24.335168766187685</v>
      </c>
      <c r="G133" s="306">
        <f t="shared" ref="G133:G196" ca="1" si="69">G132+acc_x*pas</f>
        <v>38.785826977095276</v>
      </c>
      <c r="H133" s="307">
        <f t="shared" ref="H133:H196" ca="1" si="70">H132+acc_z*pas</f>
        <v>136.73219896364844</v>
      </c>
      <c r="I133" s="304">
        <f t="shared" ref="I133:I196" ca="1" si="71">SQRT(vit_x^2+vit_z^2)</f>
        <v>142.12682578504283</v>
      </c>
      <c r="J133" s="306">
        <f t="shared" ref="J133:J196" ca="1" si="72">J132+0.5*(vit_x+G132)*pas*(K132&gt;=0)</f>
        <v>182.54371328583449</v>
      </c>
      <c r="K133" s="307">
        <f t="shared" ref="K133:K196" ca="1" si="73">K132+0.5*(vit_z+H132)*pas</f>
        <v>753.62665158952041</v>
      </c>
      <c r="L133" s="304">
        <f t="shared" ca="1" si="58"/>
        <v>775.41945890351076</v>
      </c>
      <c r="M133" s="306">
        <f t="shared" ref="M133:M196" ca="1" si="74">IF(AND(L132&gt;L_rampe,G133&gt;0),ATAN2(G133,H133),$M$4)</f>
        <v>1.2943944278506496</v>
      </c>
      <c r="N133" s="304">
        <f t="shared" ref="N133:N196" ca="1" si="75">DEGREES(Beta)</f>
        <v>74.163337741093159</v>
      </c>
      <c r="P133" s="310">
        <f t="shared" ref="P133:P196" ca="1" si="76">MATCH(t-pas/2-T_ini,CdP_t)</f>
        <v>22</v>
      </c>
      <c r="Q133" s="304">
        <f t="shared" ref="Q133:Q196" ca="1" si="77">(INDEX(CdP,2,i_P+1)-INDEX(CdP,2,i_P+0))/(INDEX(CdP,1,i_P+1)-INDEX(CdP,1,i_P+0))*(t-pas/2-T_ini-INDEX(CdP,1,i_P+0))+INDEX(CdP,2,i_P+0)</f>
        <v>0</v>
      </c>
      <c r="R133" s="306">
        <f t="shared" ref="R133:R196" ca="1" si="78">Poussee/(g*ISP)</f>
        <v>0</v>
      </c>
      <c r="S133" s="307">
        <f t="shared" ref="S133:S196" ca="1" si="79">S132-Débit*pas</f>
        <v>3.1859948540257217</v>
      </c>
      <c r="T133" s="304">
        <f t="shared" ca="1" si="59"/>
        <v>31.254609517992332</v>
      </c>
      <c r="U133" s="311">
        <f t="shared" ca="1" si="60"/>
        <v>0</v>
      </c>
      <c r="V133" s="306">
        <f t="shared" ca="1" si="61"/>
        <v>1.1360331255644467</v>
      </c>
      <c r="W133" s="304">
        <f t="shared" ca="1" si="62"/>
        <v>46.82591473249893</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753.62665158952041</v>
      </c>
      <c r="AG133" s="306">
        <f t="shared" ref="AG133:AG196" ca="1" si="85">IF(AND(L132&lt;L_rampe,Poussee&lt;Poids*SIN(M132)),0,(-W132+Poussee)/m-Poids*SIN(M132)/m)</f>
        <v>-24.187662903328722</v>
      </c>
      <c r="AH133" s="304">
        <f t="shared" ref="AH133:AH196" ca="1" si="86">IF(AND(L132&lt;L_rampe,Poussee&lt;Poids*SIN(M132)), g*SIN(M132), (-W132+Poussee)/m)</f>
        <v>-14.749511715398551</v>
      </c>
    </row>
    <row r="134" spans="1:34" x14ac:dyDescent="0.2">
      <c r="A134" s="347">
        <f t="shared" ca="1" si="64"/>
        <v>0.01</v>
      </c>
      <c r="B134" s="304">
        <f t="shared" ca="1" si="65"/>
        <v>5.8999999999999719</v>
      </c>
      <c r="D134" s="306">
        <f t="shared" ca="1" si="66"/>
        <v>-4.0108664265358813</v>
      </c>
      <c r="E134" s="307">
        <f t="shared" ca="1" si="67"/>
        <v>-23.949561509764493</v>
      </c>
      <c r="F134" s="304">
        <f t="shared" ca="1" si="68"/>
        <v>24.283091771879167</v>
      </c>
      <c r="G134" s="306">
        <f t="shared" ca="1" si="69"/>
        <v>38.745718312829915</v>
      </c>
      <c r="H134" s="307">
        <f t="shared" ca="1" si="70"/>
        <v>136.4927033485508</v>
      </c>
      <c r="I134" s="304">
        <f t="shared" ca="1" si="71"/>
        <v>141.88547760420252</v>
      </c>
      <c r="J134" s="306">
        <f t="shared" ca="1" si="72"/>
        <v>182.9313710122841</v>
      </c>
      <c r="K134" s="307">
        <f t="shared" ca="1" si="73"/>
        <v>754.9927761010814</v>
      </c>
      <c r="L134" s="304">
        <f t="shared" ca="1" si="58"/>
        <v>776.83845068666074</v>
      </c>
      <c r="M134" s="306">
        <f t="shared" ca="1" si="74"/>
        <v>1.294205746897042</v>
      </c>
      <c r="N134" s="304">
        <f t="shared" ca="1" si="75"/>
        <v>74.152527118776945</v>
      </c>
      <c r="P134" s="310">
        <f t="shared" ca="1" si="76"/>
        <v>22</v>
      </c>
      <c r="Q134" s="304">
        <f t="shared" ca="1" si="77"/>
        <v>0</v>
      </c>
      <c r="R134" s="306">
        <f t="shared" ca="1" si="78"/>
        <v>0</v>
      </c>
      <c r="S134" s="307">
        <f t="shared" ca="1" si="79"/>
        <v>3.1859948540257217</v>
      </c>
      <c r="T134" s="304">
        <f t="shared" ca="1" si="59"/>
        <v>31.254609517992332</v>
      </c>
      <c r="U134" s="311">
        <f t="shared" ca="1" si="60"/>
        <v>0</v>
      </c>
      <c r="V134" s="306">
        <f t="shared" ca="1" si="61"/>
        <v>1.135877718850494</v>
      </c>
      <c r="W134" s="304">
        <f t="shared" ca="1" si="62"/>
        <v>46.660633922800706</v>
      </c>
      <c r="Y134" s="314" t="str">
        <f t="shared" ca="1" si="80"/>
        <v/>
      </c>
      <c r="Z134" s="315" t="str">
        <f t="shared" ca="1" si="81"/>
        <v/>
      </c>
      <c r="AA134" s="316" t="str">
        <f t="shared" ca="1" si="82"/>
        <v/>
      </c>
      <c r="AC134" s="310" t="e">
        <f t="shared" ca="1" si="83"/>
        <v>#N/A</v>
      </c>
      <c r="AD134" s="323" t="e">
        <f t="shared" ca="1" si="84"/>
        <v>#N/A</v>
      </c>
      <c r="AE134" s="324">
        <f t="shared" ca="1" si="63"/>
        <v>754.9927761010814</v>
      </c>
      <c r="AG134" s="306">
        <f t="shared" ca="1" si="85"/>
        <v>-24.135070643744079</v>
      </c>
      <c r="AH134" s="304">
        <f t="shared" ca="1" si="86"/>
        <v>-14.697423215649955</v>
      </c>
    </row>
    <row r="135" spans="1:34" x14ac:dyDescent="0.2">
      <c r="A135" s="347">
        <f t="shared" ca="1" si="64"/>
        <v>0.01</v>
      </c>
      <c r="B135" s="304">
        <f t="shared" ca="1" si="65"/>
        <v>5.9099999999999717</v>
      </c>
      <c r="D135" s="306">
        <f t="shared" ca="1" si="66"/>
        <v>-3.9993677026074792</v>
      </c>
      <c r="E135" s="307">
        <f t="shared" ca="1" si="67"/>
        <v>-23.898898933460174</v>
      </c>
      <c r="F135" s="304">
        <f t="shared" ca="1" si="68"/>
        <v>24.23122597501834</v>
      </c>
      <c r="G135" s="306">
        <f t="shared" ca="1" si="69"/>
        <v>38.70572463580384</v>
      </c>
      <c r="H135" s="307">
        <f t="shared" ca="1" si="70"/>
        <v>136.25371435921619</v>
      </c>
      <c r="I135" s="304">
        <f t="shared" ca="1" si="71"/>
        <v>141.64465325689335</v>
      </c>
      <c r="J135" s="306">
        <f t="shared" ca="1" si="72"/>
        <v>183.31862822702726</v>
      </c>
      <c r="K135" s="307">
        <f t="shared" ca="1" si="73"/>
        <v>756.35650818962029</v>
      </c>
      <c r="L135" s="304">
        <f t="shared" ca="1" si="58"/>
        <v>778.25502692615748</v>
      </c>
      <c r="M135" s="306">
        <f t="shared" ca="1" si="74"/>
        <v>1.2940166194349823</v>
      </c>
      <c r="N135" s="304">
        <f t="shared" ca="1" si="75"/>
        <v>74.141690913410898</v>
      </c>
      <c r="P135" s="310">
        <f t="shared" ca="1" si="76"/>
        <v>22</v>
      </c>
      <c r="Q135" s="304">
        <f t="shared" ca="1" si="77"/>
        <v>0</v>
      </c>
      <c r="R135" s="306">
        <f t="shared" ca="1" si="78"/>
        <v>0</v>
      </c>
      <c r="S135" s="307">
        <f t="shared" ca="1" si="79"/>
        <v>3.1859948540257217</v>
      </c>
      <c r="T135" s="304">
        <f t="shared" ca="1" si="59"/>
        <v>31.254609517992332</v>
      </c>
      <c r="U135" s="311">
        <f t="shared" ca="1" si="60"/>
        <v>0</v>
      </c>
      <c r="V135" s="306">
        <f t="shared" ca="1" si="61"/>
        <v>1.1357226046954139</v>
      </c>
      <c r="W135" s="304">
        <f t="shared" ca="1" si="62"/>
        <v>46.496022449508118</v>
      </c>
      <c r="Y135" s="314" t="str">
        <f t="shared" ca="1" si="80"/>
        <v/>
      </c>
      <c r="Z135" s="315" t="str">
        <f t="shared" ca="1" si="81"/>
        <v/>
      </c>
      <c r="AA135" s="316" t="str">
        <f t="shared" ca="1" si="82"/>
        <v/>
      </c>
      <c r="AC135" s="310" t="e">
        <f t="shared" ca="1" si="83"/>
        <v>#N/A</v>
      </c>
      <c r="AD135" s="323" t="e">
        <f t="shared" ca="1" si="84"/>
        <v>#N/A</v>
      </c>
      <c r="AE135" s="324">
        <f t="shared" ca="1" si="63"/>
        <v>756.35650818962029</v>
      </c>
      <c r="AG135" s="306">
        <f t="shared" ca="1" si="85"/>
        <v>-24.082688056689658</v>
      </c>
      <c r="AH135" s="304">
        <f t="shared" ca="1" si="86"/>
        <v>-14.645545916008563</v>
      </c>
    </row>
    <row r="136" spans="1:34" x14ac:dyDescent="0.2">
      <c r="A136" s="347">
        <f t="shared" ca="1" si="64"/>
        <v>0.01</v>
      </c>
      <c r="B136" s="304">
        <f t="shared" ca="1" si="65"/>
        <v>5.9199999999999715</v>
      </c>
      <c r="D136" s="306">
        <f t="shared" ca="1" si="66"/>
        <v>-3.9879136803002733</v>
      </c>
      <c r="E136" s="307">
        <f t="shared" ca="1" si="67"/>
        <v>-23.84844151214299</v>
      </c>
      <c r="F136" s="304">
        <f t="shared" ca="1" si="68"/>
        <v>24.179570262509447</v>
      </c>
      <c r="G136" s="306">
        <f t="shared" ca="1" si="69"/>
        <v>38.665845499000838</v>
      </c>
      <c r="H136" s="307">
        <f t="shared" ca="1" si="70"/>
        <v>136.01522994409476</v>
      </c>
      <c r="I136" s="304">
        <f t="shared" ca="1" si="71"/>
        <v>141.40435065760025</v>
      </c>
      <c r="J136" s="306">
        <f t="shared" ca="1" si="72"/>
        <v>183.70548607770129</v>
      </c>
      <c r="K136" s="307">
        <f t="shared" ca="1" si="73"/>
        <v>757.71785291113679</v>
      </c>
      <c r="L136" s="304">
        <f t="shared" ca="1" si="58"/>
        <v>779.66919282174251</v>
      </c>
      <c r="M136" s="306">
        <f t="shared" ca="1" si="74"/>
        <v>1.2938270443518307</v>
      </c>
      <c r="N136" s="304">
        <f t="shared" ca="1" si="75"/>
        <v>74.130829061245478</v>
      </c>
      <c r="P136" s="310">
        <f t="shared" ca="1" si="76"/>
        <v>22</v>
      </c>
      <c r="Q136" s="304">
        <f t="shared" ca="1" si="77"/>
        <v>0</v>
      </c>
      <c r="R136" s="306">
        <f t="shared" ca="1" si="78"/>
        <v>0</v>
      </c>
      <c r="S136" s="307">
        <f t="shared" ca="1" si="79"/>
        <v>3.1859948540257217</v>
      </c>
      <c r="T136" s="304">
        <f t="shared" ca="1" si="59"/>
        <v>31.254609517992332</v>
      </c>
      <c r="U136" s="311">
        <f t="shared" ca="1" si="60"/>
        <v>0</v>
      </c>
      <c r="V136" s="306">
        <f t="shared" ca="1" si="61"/>
        <v>1.1355677824129431</v>
      </c>
      <c r="W136" s="304">
        <f t="shared" ca="1" si="62"/>
        <v>46.332076790254931</v>
      </c>
      <c r="Y136" s="314" t="str">
        <f t="shared" ca="1" si="80"/>
        <v/>
      </c>
      <c r="Z136" s="315" t="str">
        <f t="shared" ca="1" si="81"/>
        <v/>
      </c>
      <c r="AA136" s="316" t="str">
        <f t="shared" ca="1" si="82"/>
        <v/>
      </c>
      <c r="AC136" s="310" t="e">
        <f t="shared" ca="1" si="83"/>
        <v>#N/A</v>
      </c>
      <c r="AD136" s="323" t="e">
        <f t="shared" ca="1" si="84"/>
        <v>#N/A</v>
      </c>
      <c r="AE136" s="324">
        <f t="shared" ca="1" si="63"/>
        <v>757.71785291113679</v>
      </c>
      <c r="AG136" s="306">
        <f t="shared" ca="1" si="85"/>
        <v>-24.030514023821169</v>
      </c>
      <c r="AH136" s="304">
        <f t="shared" ca="1" si="86"/>
        <v>-14.593878703462821</v>
      </c>
    </row>
    <row r="137" spans="1:34" x14ac:dyDescent="0.2">
      <c r="A137" s="347">
        <f t="shared" ca="1" si="64"/>
        <v>0.01</v>
      </c>
      <c r="B137" s="304">
        <f t="shared" ca="1" si="65"/>
        <v>5.9299999999999713</v>
      </c>
      <c r="D137" s="306">
        <f t="shared" ca="1" si="66"/>
        <v>-3.9765041213634</v>
      </c>
      <c r="E137" s="307">
        <f t="shared" ca="1" si="67"/>
        <v>-23.7981881660873</v>
      </c>
      <c r="F137" s="304">
        <f t="shared" ca="1" si="68"/>
        <v>24.128123528689869</v>
      </c>
      <c r="G137" s="306">
        <f t="shared" ca="1" si="69"/>
        <v>38.626080457787204</v>
      </c>
      <c r="H137" s="307">
        <f t="shared" ca="1" si="70"/>
        <v>135.77724806243387</v>
      </c>
      <c r="I137" s="304">
        <f t="shared" ca="1" si="71"/>
        <v>141.1645677319176</v>
      </c>
      <c r="J137" s="306">
        <f t="shared" ca="1" si="72"/>
        <v>184.09194570748522</v>
      </c>
      <c r="K137" s="307">
        <f t="shared" ca="1" si="73"/>
        <v>759.0768153011694</v>
      </c>
      <c r="L137" s="304">
        <f t="shared" ca="1" si="58"/>
        <v>781.08095355227636</v>
      </c>
      <c r="M137" s="306">
        <f t="shared" ca="1" si="74"/>
        <v>1.2936370205307457</v>
      </c>
      <c r="N137" s="304">
        <f t="shared" ca="1" si="75"/>
        <v>74.119941498290359</v>
      </c>
      <c r="P137" s="310">
        <f t="shared" ca="1" si="76"/>
        <v>22</v>
      </c>
      <c r="Q137" s="304">
        <f t="shared" ca="1" si="77"/>
        <v>0</v>
      </c>
      <c r="R137" s="306">
        <f t="shared" ca="1" si="78"/>
        <v>0</v>
      </c>
      <c r="S137" s="307">
        <f t="shared" ca="1" si="79"/>
        <v>3.1859948540257217</v>
      </c>
      <c r="T137" s="304">
        <f t="shared" ca="1" si="59"/>
        <v>31.254609517992332</v>
      </c>
      <c r="U137" s="311">
        <f t="shared" ca="1" si="60"/>
        <v>0</v>
      </c>
      <c r="V137" s="306">
        <f t="shared" ca="1" si="61"/>
        <v>1.1354132513196789</v>
      </c>
      <c r="W137" s="304">
        <f t="shared" ca="1" si="62"/>
        <v>46.168793446168053</v>
      </c>
      <c r="Y137" s="314" t="str">
        <f t="shared" ca="1" si="80"/>
        <v/>
      </c>
      <c r="Z137" s="315" t="str">
        <f t="shared" ca="1" si="81"/>
        <v/>
      </c>
      <c r="AA137" s="316" t="str">
        <f t="shared" ca="1" si="82"/>
        <v/>
      </c>
      <c r="AC137" s="310" t="e">
        <f t="shared" ca="1" si="83"/>
        <v>#N/A</v>
      </c>
      <c r="AD137" s="323" t="e">
        <f t="shared" ca="1" si="84"/>
        <v>#N/A</v>
      </c>
      <c r="AE137" s="324">
        <f t="shared" ca="1" si="63"/>
        <v>759.0768153011694</v>
      </c>
      <c r="AG137" s="306">
        <f t="shared" ca="1" si="85"/>
        <v>-23.978547434203243</v>
      </c>
      <c r="AH137" s="304">
        <f t="shared" ca="1" si="86"/>
        <v>-14.542420472434596</v>
      </c>
    </row>
    <row r="138" spans="1:34" x14ac:dyDescent="0.2">
      <c r="A138" s="347">
        <f t="shared" ca="1" si="64"/>
        <v>0.01</v>
      </c>
      <c r="B138" s="304">
        <f t="shared" ca="1" si="65"/>
        <v>5.9399999999999711</v>
      </c>
      <c r="D138" s="306">
        <f t="shared" ca="1" si="66"/>
        <v>-3.9651387891321792</v>
      </c>
      <c r="E138" s="307">
        <f t="shared" ca="1" si="67"/>
        <v>-23.748137822768378</v>
      </c>
      <c r="F138" s="304">
        <f t="shared" ca="1" si="68"/>
        <v>24.076884675270648</v>
      </c>
      <c r="G138" s="306">
        <f t="shared" ca="1" si="69"/>
        <v>38.586429069895885</v>
      </c>
      <c r="H138" s="307">
        <f t="shared" ca="1" si="70"/>
        <v>135.5397666842062</v>
      </c>
      <c r="I138" s="304">
        <f t="shared" ca="1" si="71"/>
        <v>140.9253024164758</v>
      </c>
      <c r="J138" s="306">
        <f t="shared" ca="1" si="72"/>
        <v>184.47800825512363</v>
      </c>
      <c r="K138" s="307">
        <f t="shared" ca="1" si="73"/>
        <v>760.43340037490259</v>
      </c>
      <c r="L138" s="304">
        <f t="shared" ca="1" si="58"/>
        <v>782.49031427584737</v>
      </c>
      <c r="M138" s="306">
        <f t="shared" ca="1" si="74"/>
        <v>1.2934465468506655</v>
      </c>
      <c r="N138" s="304">
        <f t="shared" ca="1" si="75"/>
        <v>74.109028160313443</v>
      </c>
      <c r="P138" s="310">
        <f t="shared" ca="1" si="76"/>
        <v>22</v>
      </c>
      <c r="Q138" s="304">
        <f t="shared" ca="1" si="77"/>
        <v>0</v>
      </c>
      <c r="R138" s="306">
        <f t="shared" ca="1" si="78"/>
        <v>0</v>
      </c>
      <c r="S138" s="307">
        <f t="shared" ca="1" si="79"/>
        <v>3.1859948540257217</v>
      </c>
      <c r="T138" s="304">
        <f t="shared" ca="1" si="59"/>
        <v>31.254609517992332</v>
      </c>
      <c r="U138" s="311">
        <f t="shared" ca="1" si="60"/>
        <v>0</v>
      </c>
      <c r="V138" s="306">
        <f t="shared" ca="1" si="61"/>
        <v>1.1352590107350617</v>
      </c>
      <c r="W138" s="304">
        <f t="shared" ca="1" si="62"/>
        <v>46.006168941679476</v>
      </c>
      <c r="Y138" s="314" t="str">
        <f t="shared" ca="1" si="80"/>
        <v/>
      </c>
      <c r="Z138" s="315" t="str">
        <f t="shared" ca="1" si="81"/>
        <v/>
      </c>
      <c r="AA138" s="316" t="str">
        <f t="shared" ca="1" si="82"/>
        <v/>
      </c>
      <c r="AC138" s="310" t="e">
        <f t="shared" ca="1" si="83"/>
        <v>#N/A</v>
      </c>
      <c r="AD138" s="323" t="e">
        <f t="shared" ca="1" si="84"/>
        <v>#N/A</v>
      </c>
      <c r="AE138" s="324">
        <f t="shared" ca="1" si="63"/>
        <v>760.43340037490259</v>
      </c>
      <c r="AG138" s="306">
        <f t="shared" ca="1" si="85"/>
        <v>-23.926787184249758</v>
      </c>
      <c r="AH138" s="304">
        <f t="shared" ca="1" si="86"/>
        <v>-14.491170124719641</v>
      </c>
    </row>
    <row r="139" spans="1:34" x14ac:dyDescent="0.2">
      <c r="A139" s="347">
        <f t="shared" ca="1" si="64"/>
        <v>0.01</v>
      </c>
      <c r="B139" s="304">
        <f t="shared" ca="1" si="65"/>
        <v>5.9499999999999709</v>
      </c>
      <c r="D139" s="306">
        <f t="shared" ca="1" si="66"/>
        <v>-3.9538174485154185</v>
      </c>
      <c r="E139" s="307">
        <f t="shared" ca="1" si="67"/>
        <v>-23.698289416804776</v>
      </c>
      <c r="F139" s="304">
        <f t="shared" ca="1" si="68"/>
        <v>24.025852611277426</v>
      </c>
      <c r="G139" s="306">
        <f t="shared" ca="1" si="69"/>
        <v>38.546890895410733</v>
      </c>
      <c r="H139" s="307">
        <f t="shared" ca="1" si="70"/>
        <v>135.30278379003815</v>
      </c>
      <c r="I139" s="304">
        <f t="shared" ca="1" si="71"/>
        <v>140.68655265886827</v>
      </c>
      <c r="J139" s="306">
        <f t="shared" ca="1" si="72"/>
        <v>184.86367485495015</v>
      </c>
      <c r="K139" s="307">
        <f t="shared" ca="1" si="73"/>
        <v>761.78761312727386</v>
      </c>
      <c r="L139" s="304">
        <f t="shared" ca="1" si="58"/>
        <v>783.89728012988144</v>
      </c>
      <c r="M139" s="306">
        <f t="shared" ca="1" si="74"/>
        <v>1.2932556221862896</v>
      </c>
      <c r="N139" s="304">
        <f t="shared" ca="1" si="75"/>
        <v>74.098088982839741</v>
      </c>
      <c r="P139" s="310">
        <f t="shared" ca="1" si="76"/>
        <v>22</v>
      </c>
      <c r="Q139" s="304">
        <f t="shared" ca="1" si="77"/>
        <v>0</v>
      </c>
      <c r="R139" s="306">
        <f t="shared" ca="1" si="78"/>
        <v>0</v>
      </c>
      <c r="S139" s="307">
        <f t="shared" ca="1" si="79"/>
        <v>3.1859948540257217</v>
      </c>
      <c r="T139" s="304">
        <f t="shared" ca="1" si="59"/>
        <v>31.254609517992332</v>
      </c>
      <c r="U139" s="311">
        <f t="shared" ca="1" si="60"/>
        <v>0</v>
      </c>
      <c r="V139" s="306">
        <f t="shared" ca="1" si="61"/>
        <v>1.1351050599813599</v>
      </c>
      <c r="W139" s="304">
        <f t="shared" ca="1" si="62"/>
        <v>45.844199824340009</v>
      </c>
      <c r="Y139" s="314" t="str">
        <f t="shared" ca="1" si="80"/>
        <v/>
      </c>
      <c r="Z139" s="315" t="str">
        <f t="shared" ca="1" si="81"/>
        <v/>
      </c>
      <c r="AA139" s="316" t="str">
        <f t="shared" ca="1" si="82"/>
        <v/>
      </c>
      <c r="AC139" s="310" t="e">
        <f t="shared" ca="1" si="83"/>
        <v>#N/A</v>
      </c>
      <c r="AD139" s="323" t="e">
        <f t="shared" ca="1" si="84"/>
        <v>#N/A</v>
      </c>
      <c r="AE139" s="324">
        <f t="shared" ca="1" si="63"/>
        <v>761.78761312727386</v>
      </c>
      <c r="AG139" s="306">
        <f t="shared" ca="1" si="85"/>
        <v>-23.875232177664682</v>
      </c>
      <c r="AH139" s="304">
        <f t="shared" ca="1" si="86"/>
        <v>-14.440126569428555</v>
      </c>
    </row>
    <row r="140" spans="1:34" x14ac:dyDescent="0.2">
      <c r="A140" s="347">
        <f t="shared" ca="1" si="64"/>
        <v>0.01</v>
      </c>
      <c r="B140" s="304">
        <f t="shared" ca="1" si="65"/>
        <v>5.9599999999999707</v>
      </c>
      <c r="D140" s="306">
        <f t="shared" ca="1" si="66"/>
        <v>-3.9425398659828428</v>
      </c>
      <c r="E140" s="307">
        <f t="shared" ca="1" si="67"/>
        <v>-23.648641889901207</v>
      </c>
      <c r="F140" s="304">
        <f t="shared" ca="1" si="68"/>
        <v>23.975026252991967</v>
      </c>
      <c r="G140" s="306">
        <f t="shared" ca="1" si="69"/>
        <v>38.507465496750903</v>
      </c>
      <c r="H140" s="307">
        <f t="shared" ca="1" si="70"/>
        <v>135.06629737113914</v>
      </c>
      <c r="I140" s="304">
        <f t="shared" ca="1" si="71"/>
        <v>140.44831641757921</v>
      </c>
      <c r="J140" s="306">
        <f t="shared" ca="1" si="72"/>
        <v>185.24894663691094</v>
      </c>
      <c r="K140" s="307">
        <f t="shared" ca="1" si="73"/>
        <v>763.13945853307973</v>
      </c>
      <c r="L140" s="304">
        <f t="shared" ca="1" si="58"/>
        <v>785.30185623125033</v>
      </c>
      <c r="M140" s="306">
        <f t="shared" ca="1" si="74"/>
        <v>1.2930642454080621</v>
      </c>
      <c r="N140" s="304">
        <f t="shared" ca="1" si="75"/>
        <v>74.087123901150491</v>
      </c>
      <c r="P140" s="310">
        <f t="shared" ca="1" si="76"/>
        <v>22</v>
      </c>
      <c r="Q140" s="304">
        <f t="shared" ca="1" si="77"/>
        <v>0</v>
      </c>
      <c r="R140" s="306">
        <f t="shared" ca="1" si="78"/>
        <v>0</v>
      </c>
      <c r="S140" s="307">
        <f t="shared" ca="1" si="79"/>
        <v>3.1859948540257217</v>
      </c>
      <c r="T140" s="304">
        <f t="shared" ca="1" si="59"/>
        <v>31.254609517992332</v>
      </c>
      <c r="U140" s="311">
        <f t="shared" ca="1" si="60"/>
        <v>0</v>
      </c>
      <c r="V140" s="306">
        <f t="shared" ca="1" si="61"/>
        <v>1.1349513983836559</v>
      </c>
      <c r="W140" s="304">
        <f t="shared" ca="1" si="62"/>
        <v>45.682882664634946</v>
      </c>
      <c r="Y140" s="314" t="str">
        <f t="shared" ca="1" si="80"/>
        <v/>
      </c>
      <c r="Z140" s="315" t="str">
        <f t="shared" ca="1" si="81"/>
        <v/>
      </c>
      <c r="AA140" s="316" t="str">
        <f t="shared" ca="1" si="82"/>
        <v/>
      </c>
      <c r="AC140" s="310" t="e">
        <f t="shared" ca="1" si="83"/>
        <v>#N/A</v>
      </c>
      <c r="AD140" s="323" t="e">
        <f t="shared" ca="1" si="84"/>
        <v>#N/A</v>
      </c>
      <c r="AE140" s="324">
        <f t="shared" ca="1" si="63"/>
        <v>763.13945853307973</v>
      </c>
      <c r="AG140" s="306">
        <f t="shared" ca="1" si="85"/>
        <v>-23.823881325383475</v>
      </c>
      <c r="AH140" s="304">
        <f t="shared" ca="1" si="86"/>
        <v>-14.389288722928331</v>
      </c>
    </row>
    <row r="141" spans="1:34" x14ac:dyDescent="0.2">
      <c r="A141" s="347">
        <f t="shared" ca="1" si="64"/>
        <v>0.01</v>
      </c>
      <c r="B141" s="304">
        <f t="shared" ca="1" si="65"/>
        <v>5.9699999999999704</v>
      </c>
      <c r="D141" s="306">
        <f t="shared" ca="1" si="66"/>
        <v>-3.9313058095526339</v>
      </c>
      <c r="E141" s="307">
        <f t="shared" ca="1" si="67"/>
        <v>-23.599194190792058</v>
      </c>
      <c r="F141" s="304">
        <f t="shared" ca="1" si="68"/>
        <v>23.924404523894339</v>
      </c>
      <c r="G141" s="306">
        <f t="shared" ca="1" si="69"/>
        <v>38.46815243865538</v>
      </c>
      <c r="H141" s="307">
        <f t="shared" ca="1" si="70"/>
        <v>134.83030542923123</v>
      </c>
      <c r="I141" s="304">
        <f t="shared" ca="1" si="71"/>
        <v>140.21059166191193</v>
      </c>
      <c r="J141" s="306">
        <f t="shared" ca="1" si="72"/>
        <v>185.63382472658799</v>
      </c>
      <c r="K141" s="307">
        <f t="shared" ca="1" si="73"/>
        <v>764.48894154708159</v>
      </c>
      <c r="L141" s="304">
        <f t="shared" ca="1" si="58"/>
        <v>786.70404767637922</v>
      </c>
      <c r="M141" s="306">
        <f t="shared" ca="1" si="74"/>
        <v>1.2928724153821514</v>
      </c>
      <c r="N141" s="304">
        <f t="shared" ca="1" si="75"/>
        <v>74.076132850281923</v>
      </c>
      <c r="P141" s="310">
        <f t="shared" ca="1" si="76"/>
        <v>22</v>
      </c>
      <c r="Q141" s="304">
        <f t="shared" ca="1" si="77"/>
        <v>0</v>
      </c>
      <c r="R141" s="306">
        <f t="shared" ca="1" si="78"/>
        <v>0</v>
      </c>
      <c r="S141" s="307">
        <f t="shared" ca="1" si="79"/>
        <v>3.1859948540257217</v>
      </c>
      <c r="T141" s="304">
        <f t="shared" ca="1" si="59"/>
        <v>31.254609517992332</v>
      </c>
      <c r="U141" s="311">
        <f t="shared" ca="1" si="60"/>
        <v>0</v>
      </c>
      <c r="V141" s="306">
        <f t="shared" ca="1" si="61"/>
        <v>1.1347980252698289</v>
      </c>
      <c r="W141" s="304">
        <f t="shared" ca="1" si="62"/>
        <v>45.522214055801179</v>
      </c>
      <c r="Y141" s="314" t="str">
        <f t="shared" ca="1" si="80"/>
        <v/>
      </c>
      <c r="Z141" s="315" t="str">
        <f t="shared" ca="1" si="81"/>
        <v/>
      </c>
      <c r="AA141" s="316" t="str">
        <f t="shared" ca="1" si="82"/>
        <v/>
      </c>
      <c r="AC141" s="310" t="e">
        <f t="shared" ca="1" si="83"/>
        <v>#N/A</v>
      </c>
      <c r="AD141" s="323" t="e">
        <f t="shared" ca="1" si="84"/>
        <v>#N/A</v>
      </c>
      <c r="AE141" s="324">
        <f t="shared" ca="1" si="63"/>
        <v>764.48894154708159</v>
      </c>
      <c r="AG141" s="306">
        <f t="shared" ca="1" si="85"/>
        <v>-23.772733545515095</v>
      </c>
      <c r="AH141" s="304">
        <f t="shared" ca="1" si="86"/>
        <v>-14.338655508784488</v>
      </c>
    </row>
    <row r="142" spans="1:34" x14ac:dyDescent="0.2">
      <c r="A142" s="347">
        <f t="shared" ca="1" si="64"/>
        <v>0.01</v>
      </c>
      <c r="B142" s="304">
        <f t="shared" ca="1" si="65"/>
        <v>5.9799999999999702</v>
      </c>
      <c r="D142" s="306">
        <f t="shared" ca="1" si="66"/>
        <v>-3.9201150487791034</v>
      </c>
      <c r="E142" s="307">
        <f t="shared" ca="1" si="67"/>
        <v>-23.54994527518533</v>
      </c>
      <c r="F142" s="304">
        <f t="shared" ca="1" si="68"/>
        <v>23.873986354605471</v>
      </c>
      <c r="G142" s="306">
        <f t="shared" ca="1" si="69"/>
        <v>38.428951288167589</v>
      </c>
      <c r="H142" s="307">
        <f t="shared" ca="1" si="70"/>
        <v>134.59480597647936</v>
      </c>
      <c r="I142" s="304">
        <f t="shared" ca="1" si="71"/>
        <v>139.97337637191754</v>
      </c>
      <c r="J142" s="306">
        <f t="shared" ca="1" si="72"/>
        <v>186.0183102452221</v>
      </c>
      <c r="K142" s="307">
        <f t="shared" ca="1" si="73"/>
        <v>765.83606710411016</v>
      </c>
      <c r="L142" s="304">
        <f t="shared" ca="1" si="58"/>
        <v>788.10385954135438</v>
      </c>
      <c r="M142" s="306">
        <f t="shared" ca="1" si="74"/>
        <v>1.2926801309704348</v>
      </c>
      <c r="N142" s="304">
        <f t="shared" ca="1" si="75"/>
        <v>74.065115765024416</v>
      </c>
      <c r="P142" s="310">
        <f t="shared" ca="1" si="76"/>
        <v>22</v>
      </c>
      <c r="Q142" s="304">
        <f t="shared" ca="1" si="77"/>
        <v>0</v>
      </c>
      <c r="R142" s="306">
        <f t="shared" ca="1" si="78"/>
        <v>0</v>
      </c>
      <c r="S142" s="307">
        <f t="shared" ca="1" si="79"/>
        <v>3.1859948540257217</v>
      </c>
      <c r="T142" s="304">
        <f t="shared" ca="1" si="59"/>
        <v>31.254609517992332</v>
      </c>
      <c r="U142" s="311">
        <f t="shared" ca="1" si="60"/>
        <v>0</v>
      </c>
      <c r="V142" s="306">
        <f t="shared" ca="1" si="61"/>
        <v>1.1346449399705423</v>
      </c>
      <c r="W142" s="304">
        <f t="shared" ca="1" si="62"/>
        <v>45.362190613646177</v>
      </c>
      <c r="Y142" s="314" t="str">
        <f t="shared" ca="1" si="80"/>
        <v/>
      </c>
      <c r="Z142" s="315" t="str">
        <f t="shared" ca="1" si="81"/>
        <v/>
      </c>
      <c r="AA142" s="316" t="str">
        <f t="shared" ca="1" si="82"/>
        <v/>
      </c>
      <c r="AC142" s="310" t="e">
        <f t="shared" ca="1" si="83"/>
        <v>#N/A</v>
      </c>
      <c r="AD142" s="323" t="e">
        <f t="shared" ca="1" si="84"/>
        <v>#N/A</v>
      </c>
      <c r="AE142" s="324">
        <f t="shared" ca="1" si="63"/>
        <v>765.83606710411016</v>
      </c>
      <c r="AG142" s="306">
        <f t="shared" ca="1" si="85"/>
        <v>-23.721787763284489</v>
      </c>
      <c r="AH142" s="304">
        <f t="shared" ca="1" si="86"/>
        <v>-14.288225857703679</v>
      </c>
    </row>
    <row r="143" spans="1:34" x14ac:dyDescent="0.2">
      <c r="A143" s="347">
        <f t="shared" ca="1" si="64"/>
        <v>0.01</v>
      </c>
      <c r="B143" s="304">
        <f t="shared" ca="1" si="65"/>
        <v>5.98999999999997</v>
      </c>
      <c r="D143" s="306">
        <f t="shared" ca="1" si="66"/>
        <v>-3.9089673547404331</v>
      </c>
      <c r="E143" s="307">
        <f t="shared" ca="1" si="67"/>
        <v>-23.50089410570714</v>
      </c>
      <c r="F143" s="304">
        <f t="shared" ca="1" si="68"/>
        <v>23.82377068283035</v>
      </c>
      <c r="G143" s="306">
        <f t="shared" ca="1" si="69"/>
        <v>38.389861614620187</v>
      </c>
      <c r="H143" s="307">
        <f t="shared" ca="1" si="70"/>
        <v>134.3597970354223</v>
      </c>
      <c r="I143" s="304">
        <f t="shared" ca="1" si="71"/>
        <v>139.73666853832449</v>
      </c>
      <c r="J143" s="306">
        <f t="shared" ca="1" si="72"/>
        <v>186.40240430973603</v>
      </c>
      <c r="K143" s="307">
        <f t="shared" ca="1" si="73"/>
        <v>767.18084011916972</v>
      </c>
      <c r="L143" s="304">
        <f t="shared" ca="1" si="58"/>
        <v>789.50129688202878</v>
      </c>
      <c r="M143" s="306">
        <f t="shared" ca="1" si="74"/>
        <v>1.2924873910304773</v>
      </c>
      <c r="N143" s="304">
        <f t="shared" ca="1" si="75"/>
        <v>74.05407257992124</v>
      </c>
      <c r="P143" s="310">
        <f t="shared" ca="1" si="76"/>
        <v>22</v>
      </c>
      <c r="Q143" s="304">
        <f t="shared" ca="1" si="77"/>
        <v>0</v>
      </c>
      <c r="R143" s="306">
        <f t="shared" ca="1" si="78"/>
        <v>0</v>
      </c>
      <c r="S143" s="307">
        <f t="shared" ca="1" si="79"/>
        <v>3.1859948540257217</v>
      </c>
      <c r="T143" s="304">
        <f t="shared" ca="1" si="59"/>
        <v>31.254609517992332</v>
      </c>
      <c r="U143" s="311">
        <f t="shared" ca="1" si="60"/>
        <v>0</v>
      </c>
      <c r="V143" s="306">
        <f t="shared" ca="1" si="61"/>
        <v>1.1344921418192273</v>
      </c>
      <c r="W143" s="304">
        <f t="shared" ca="1" si="62"/>
        <v>45.202808976368651</v>
      </c>
      <c r="Y143" s="314" t="str">
        <f t="shared" ca="1" si="80"/>
        <v/>
      </c>
      <c r="Z143" s="315" t="str">
        <f t="shared" ca="1" si="81"/>
        <v/>
      </c>
      <c r="AA143" s="316" t="str">
        <f t="shared" ca="1" si="82"/>
        <v/>
      </c>
      <c r="AC143" s="310" t="e">
        <f t="shared" ca="1" si="83"/>
        <v>#N/A</v>
      </c>
      <c r="AD143" s="323" t="e">
        <f t="shared" ca="1" si="84"/>
        <v>#N/A</v>
      </c>
      <c r="AE143" s="324">
        <f t="shared" ca="1" si="63"/>
        <v>767.18084011916972</v>
      </c>
      <c r="AG143" s="306">
        <f t="shared" ca="1" si="85"/>
        <v>-23.671042910975597</v>
      </c>
      <c r="AH143" s="304">
        <f t="shared" ca="1" si="86"/>
        <v>-14.237998707476867</v>
      </c>
    </row>
    <row r="144" spans="1:34" x14ac:dyDescent="0.2">
      <c r="A144" s="347">
        <f t="shared" ca="1" si="64"/>
        <v>0.01</v>
      </c>
      <c r="B144" s="304">
        <f t="shared" ca="1" si="65"/>
        <v>5.9999999999999698</v>
      </c>
      <c r="D144" s="306">
        <f t="shared" ca="1" si="66"/>
        <v>-3.8978625000266058</v>
      </c>
      <c r="E144" s="307">
        <f t="shared" ca="1" si="67"/>
        <v>-23.452039651846757</v>
      </c>
      <c r="F144" s="304">
        <f t="shared" ca="1" si="68"/>
        <v>23.773756453301743</v>
      </c>
      <c r="G144" s="306">
        <f t="shared" ca="1" si="69"/>
        <v>38.350882989619919</v>
      </c>
      <c r="H144" s="307">
        <f t="shared" ca="1" si="70"/>
        <v>134.12527663890384</v>
      </c>
      <c r="I144" s="304">
        <f t="shared" ca="1" si="71"/>
        <v>139.50046616246843</v>
      </c>
      <c r="J144" s="306">
        <f t="shared" ca="1" si="72"/>
        <v>186.78610803275723</v>
      </c>
      <c r="K144" s="307">
        <f t="shared" ca="1" si="73"/>
        <v>768.52326548754138</v>
      </c>
      <c r="L144" s="304">
        <f t="shared" ca="1" si="58"/>
        <v>790.89636473412804</v>
      </c>
      <c r="M144" s="306">
        <f t="shared" ca="1" si="74"/>
        <v>1.2922941944155155</v>
      </c>
      <c r="N144" s="304">
        <f t="shared" ca="1" si="75"/>
        <v>74.043003229267725</v>
      </c>
      <c r="P144" s="310">
        <f t="shared" ca="1" si="76"/>
        <v>22</v>
      </c>
      <c r="Q144" s="304">
        <f t="shared" ca="1" si="77"/>
        <v>0</v>
      </c>
      <c r="R144" s="306">
        <f t="shared" ca="1" si="78"/>
        <v>0</v>
      </c>
      <c r="S144" s="307">
        <f t="shared" ca="1" si="79"/>
        <v>3.1859948540257217</v>
      </c>
      <c r="T144" s="304">
        <f t="shared" ca="1" si="59"/>
        <v>31.254609517992332</v>
      </c>
      <c r="U144" s="311">
        <f t="shared" ca="1" si="60"/>
        <v>0</v>
      </c>
      <c r="V144" s="306">
        <f t="shared" ca="1" si="61"/>
        <v>1.1343396301520685</v>
      </c>
      <c r="W144" s="304">
        <f t="shared" ca="1" si="62"/>
        <v>45.044065804380736</v>
      </c>
      <c r="Y144" s="314" t="str">
        <f t="shared" ca="1" si="80"/>
        <v/>
      </c>
      <c r="Z144" s="315" t="str">
        <f t="shared" ca="1" si="81"/>
        <v/>
      </c>
      <c r="AA144" s="316" t="str">
        <f t="shared" ca="1" si="82"/>
        <v/>
      </c>
      <c r="AC144" s="310">
        <f t="shared" ca="1" si="83"/>
        <v>5.9999999999999698</v>
      </c>
      <c r="AD144" s="323">
        <f t="shared" ca="1" si="84"/>
        <v>186.78610803275723</v>
      </c>
      <c r="AE144" s="324">
        <f t="shared" ca="1" si="63"/>
        <v>768.52326548754138</v>
      </c>
      <c r="AG144" s="306">
        <f t="shared" ca="1" si="85"/>
        <v>-23.620497927874972</v>
      </c>
      <c r="AH144" s="304">
        <f t="shared" ca="1" si="86"/>
        <v>-14.187973002923034</v>
      </c>
    </row>
    <row r="145" spans="1:34" x14ac:dyDescent="0.2">
      <c r="A145" s="347">
        <f t="shared" ca="1" si="64"/>
        <v>0.01</v>
      </c>
      <c r="B145" s="304">
        <f t="shared" ca="1" si="65"/>
        <v>6.0099999999999696</v>
      </c>
      <c r="D145" s="306">
        <f t="shared" ca="1" si="66"/>
        <v>-3.886800258727364</v>
      </c>
      <c r="E145" s="307">
        <f t="shared" ca="1" si="67"/>
        <v>-23.403380889902092</v>
      </c>
      <c r="F145" s="304">
        <f t="shared" ca="1" si="68"/>
        <v>23.723942617724347</v>
      </c>
      <c r="G145" s="306">
        <f t="shared" ca="1" si="69"/>
        <v>38.312014987032647</v>
      </c>
      <c r="H145" s="307">
        <f t="shared" ca="1" si="70"/>
        <v>133.89124283000481</v>
      </c>
      <c r="I145" s="304">
        <f t="shared" ca="1" si="71"/>
        <v>139.26476725622288</v>
      </c>
      <c r="J145" s="306">
        <f t="shared" ca="1" si="72"/>
        <v>187.1694225226405</v>
      </c>
      <c r="K145" s="307">
        <f t="shared" ca="1" si="73"/>
        <v>769.86334808488596</v>
      </c>
      <c r="L145" s="304">
        <f t="shared" ca="1" si="58"/>
        <v>792.28906811335537</v>
      </c>
      <c r="M145" s="306">
        <f t="shared" ca="1" si="74"/>
        <v>1.2921005399744374</v>
      </c>
      <c r="N145" s="304">
        <f t="shared" ca="1" si="75"/>
        <v>74.031907647109975</v>
      </c>
      <c r="P145" s="310">
        <f t="shared" ca="1" si="76"/>
        <v>22</v>
      </c>
      <c r="Q145" s="304">
        <f t="shared" ca="1" si="77"/>
        <v>0</v>
      </c>
      <c r="R145" s="306">
        <f t="shared" ca="1" si="78"/>
        <v>0</v>
      </c>
      <c r="S145" s="307">
        <f t="shared" ca="1" si="79"/>
        <v>3.1859948540257217</v>
      </c>
      <c r="T145" s="304">
        <f t="shared" ca="1" si="59"/>
        <v>31.254609517992332</v>
      </c>
      <c r="U145" s="311">
        <f t="shared" ca="1" si="60"/>
        <v>0</v>
      </c>
      <c r="V145" s="306">
        <f t="shared" ca="1" si="61"/>
        <v>1.134187404307988</v>
      </c>
      <c r="W145" s="304">
        <f t="shared" ca="1" si="62"/>
        <v>44.885957780132038</v>
      </c>
      <c r="Y145" s="314" t="str">
        <f t="shared" ca="1" si="80"/>
        <v/>
      </c>
      <c r="Z145" s="315" t="str">
        <f t="shared" ca="1" si="81"/>
        <v/>
      </c>
      <c r="AA145" s="316" t="str">
        <f t="shared" ca="1" si="82"/>
        <v/>
      </c>
      <c r="AC145" s="310" t="e">
        <f t="shared" ca="1" si="83"/>
        <v>#N/A</v>
      </c>
      <c r="AD145" s="323" t="e">
        <f t="shared" ca="1" si="84"/>
        <v>#N/A</v>
      </c>
      <c r="AE145" s="324">
        <f t="shared" ca="1" si="63"/>
        <v>769.86334808488596</v>
      </c>
      <c r="AG145" s="306">
        <f t="shared" ca="1" si="85"/>
        <v>-23.570151760215808</v>
      </c>
      <c r="AH145" s="304">
        <f t="shared" ca="1" si="86"/>
        <v>-14.138147695833371</v>
      </c>
    </row>
    <row r="146" spans="1:34" x14ac:dyDescent="0.2">
      <c r="A146" s="347">
        <f t="shared" ca="1" si="64"/>
        <v>0.01</v>
      </c>
      <c r="B146" s="304">
        <f t="shared" ca="1" si="65"/>
        <v>6.0199999999999694</v>
      </c>
      <c r="D146" s="306">
        <f t="shared" ca="1" si="66"/>
        <v>-3.8757804064203532</v>
      </c>
      <c r="E146" s="307">
        <f t="shared" ca="1" si="67"/>
        <v>-23.354916802925764</v>
      </c>
      <c r="F146" s="304">
        <f t="shared" ca="1" si="68"/>
        <v>23.674328134719605</v>
      </c>
      <c r="G146" s="306">
        <f t="shared" ca="1" si="69"/>
        <v>38.273257182968443</v>
      </c>
      <c r="H146" s="307">
        <f t="shared" ca="1" si="70"/>
        <v>133.65769366197554</v>
      </c>
      <c r="I146" s="304">
        <f t="shared" ca="1" si="71"/>
        <v>139.02956984193017</v>
      </c>
      <c r="J146" s="306">
        <f t="shared" ca="1" si="72"/>
        <v>187.55234888349051</v>
      </c>
      <c r="K146" s="307">
        <f t="shared" ca="1" si="73"/>
        <v>771.20109276734581</v>
      </c>
      <c r="L146" s="304">
        <f t="shared" ca="1" si="58"/>
        <v>793.67941201549559</v>
      </c>
      <c r="M146" s="306">
        <f t="shared" ca="1" si="74"/>
        <v>1.2919064265517648</v>
      </c>
      <c r="N146" s="304">
        <f t="shared" ca="1" si="75"/>
        <v>74.020785767243993</v>
      </c>
      <c r="P146" s="310">
        <f t="shared" ca="1" si="76"/>
        <v>22</v>
      </c>
      <c r="Q146" s="304">
        <f t="shared" ca="1" si="77"/>
        <v>0</v>
      </c>
      <c r="R146" s="306">
        <f t="shared" ca="1" si="78"/>
        <v>0</v>
      </c>
      <c r="S146" s="307">
        <f t="shared" ca="1" si="79"/>
        <v>3.1859948540257217</v>
      </c>
      <c r="T146" s="304">
        <f t="shared" ca="1" si="59"/>
        <v>31.254609517992332</v>
      </c>
      <c r="U146" s="311">
        <f t="shared" ca="1" si="60"/>
        <v>0</v>
      </c>
      <c r="V146" s="306">
        <f t="shared" ca="1" si="61"/>
        <v>1.1340354636286336</v>
      </c>
      <c r="W146" s="304">
        <f t="shared" ca="1" si="62"/>
        <v>44.728481607935123</v>
      </c>
      <c r="Y146" s="314" t="str">
        <f t="shared" ca="1" si="80"/>
        <v/>
      </c>
      <c r="Z146" s="315" t="str">
        <f t="shared" ca="1" si="81"/>
        <v/>
      </c>
      <c r="AA146" s="316" t="str">
        <f t="shared" ca="1" si="82"/>
        <v/>
      </c>
      <c r="AC146" s="310" t="e">
        <f t="shared" ca="1" si="83"/>
        <v>#N/A</v>
      </c>
      <c r="AD146" s="323" t="e">
        <f t="shared" ca="1" si="84"/>
        <v>#N/A</v>
      </c>
      <c r="AE146" s="324">
        <f t="shared" ca="1" si="63"/>
        <v>771.20109276734581</v>
      </c>
      <c r="AG146" s="306">
        <f t="shared" ca="1" si="85"/>
        <v>-23.520003361122587</v>
      </c>
      <c r="AH146" s="304">
        <f t="shared" ca="1" si="86"/>
        <v>-14.088521744916056</v>
      </c>
    </row>
    <row r="147" spans="1:34" x14ac:dyDescent="0.2">
      <c r="A147" s="347">
        <f t="shared" ca="1" si="64"/>
        <v>0.01</v>
      </c>
      <c r="B147" s="304">
        <f t="shared" ca="1" si="65"/>
        <v>6.0299999999999692</v>
      </c>
      <c r="D147" s="306">
        <f t="shared" ca="1" si="66"/>
        <v>-3.8648027201593238</v>
      </c>
      <c r="E147" s="307">
        <f t="shared" ca="1" si="67"/>
        <v>-23.306646380671609</v>
      </c>
      <c r="F147" s="304">
        <f t="shared" ca="1" si="68"/>
        <v>23.624911969770888</v>
      </c>
      <c r="G147" s="306">
        <f t="shared" ca="1" si="69"/>
        <v>38.234609155766847</v>
      </c>
      <c r="H147" s="307">
        <f t="shared" ca="1" si="70"/>
        <v>133.42462719816882</v>
      </c>
      <c r="I147" s="304">
        <f t="shared" ca="1" si="71"/>
        <v>138.79487195233324</v>
      </c>
      <c r="J147" s="306">
        <f t="shared" ca="1" si="72"/>
        <v>187.93488821518417</v>
      </c>
      <c r="K147" s="307">
        <f t="shared" ca="1" si="73"/>
        <v>772.53650437164652</v>
      </c>
      <c r="L147" s="304">
        <f t="shared" ca="1" si="58"/>
        <v>795.06740141651937</v>
      </c>
      <c r="M147" s="306">
        <f t="shared" ca="1" si="74"/>
        <v>1.2917118529876339</v>
      </c>
      <c r="N147" s="304">
        <f t="shared" ca="1" si="75"/>
        <v>74.009637523214479</v>
      </c>
      <c r="P147" s="310">
        <f t="shared" ca="1" si="76"/>
        <v>22</v>
      </c>
      <c r="Q147" s="304">
        <f t="shared" ca="1" si="77"/>
        <v>0</v>
      </c>
      <c r="R147" s="306">
        <f t="shared" ca="1" si="78"/>
        <v>0</v>
      </c>
      <c r="S147" s="307">
        <f t="shared" ca="1" si="79"/>
        <v>3.1859948540257217</v>
      </c>
      <c r="T147" s="304">
        <f t="shared" ca="1" si="59"/>
        <v>31.254609517992332</v>
      </c>
      <c r="U147" s="311">
        <f t="shared" ca="1" si="60"/>
        <v>0</v>
      </c>
      <c r="V147" s="306">
        <f t="shared" ca="1" si="61"/>
        <v>1.1338838074583621</v>
      </c>
      <c r="W147" s="304">
        <f t="shared" ca="1" si="62"/>
        <v>44.571634013792817</v>
      </c>
      <c r="Y147" s="314" t="str">
        <f t="shared" ca="1" si="80"/>
        <v/>
      </c>
      <c r="Z147" s="315" t="str">
        <f t="shared" ca="1" si="81"/>
        <v/>
      </c>
      <c r="AA147" s="316" t="str">
        <f t="shared" ca="1" si="82"/>
        <v/>
      </c>
      <c r="AC147" s="310" t="e">
        <f t="shared" ca="1" si="83"/>
        <v>#N/A</v>
      </c>
      <c r="AD147" s="323" t="e">
        <f t="shared" ca="1" si="84"/>
        <v>#N/A</v>
      </c>
      <c r="AE147" s="324">
        <f t="shared" ca="1" si="63"/>
        <v>772.53650437164652</v>
      </c>
      <c r="AG147" s="306">
        <f t="shared" ca="1" si="85"/>
        <v>-23.470051690556168</v>
      </c>
      <c r="AH147" s="304">
        <f t="shared" ca="1" si="86"/>
        <v>-14.039094115741474</v>
      </c>
    </row>
    <row r="148" spans="1:34" x14ac:dyDescent="0.2">
      <c r="A148" s="347">
        <f t="shared" ca="1" si="64"/>
        <v>0.01</v>
      </c>
      <c r="B148" s="304">
        <f t="shared" ca="1" si="65"/>
        <v>6.0399999999999689</v>
      </c>
      <c r="D148" s="306">
        <f t="shared" ca="1" si="66"/>
        <v>-3.8538669784624759</v>
      </c>
      <c r="E148" s="307">
        <f t="shared" ca="1" si="67"/>
        <v>-23.258568619541734</v>
      </c>
      <c r="F148" s="304">
        <f t="shared" ca="1" si="68"/>
        <v>23.575693095169335</v>
      </c>
      <c r="G148" s="306">
        <f t="shared" ca="1" si="69"/>
        <v>38.196070485982226</v>
      </c>
      <c r="H148" s="307">
        <f t="shared" ca="1" si="70"/>
        <v>133.1920415119734</v>
      </c>
      <c r="I148" s="304">
        <f t="shared" ca="1" si="71"/>
        <v>138.56067163050767</v>
      </c>
      <c r="J148" s="306">
        <f t="shared" ca="1" si="72"/>
        <v>188.31704161339292</v>
      </c>
      <c r="K148" s="307">
        <f t="shared" ca="1" si="73"/>
        <v>773.86958771519721</v>
      </c>
      <c r="L148" s="304">
        <f t="shared" ca="1" si="58"/>
        <v>796.45304127268525</v>
      </c>
      <c r="M148" s="306">
        <f t="shared" ca="1" si="74"/>
        <v>1.291516818117777</v>
      </c>
      <c r="N148" s="304">
        <f t="shared" ca="1" si="75"/>
        <v>73.998462848313793</v>
      </c>
      <c r="P148" s="310">
        <f t="shared" ca="1" si="76"/>
        <v>22</v>
      </c>
      <c r="Q148" s="304">
        <f t="shared" ca="1" si="77"/>
        <v>0</v>
      </c>
      <c r="R148" s="306">
        <f t="shared" ca="1" si="78"/>
        <v>0</v>
      </c>
      <c r="S148" s="307">
        <f t="shared" ca="1" si="79"/>
        <v>3.1859948540257217</v>
      </c>
      <c r="T148" s="304">
        <f t="shared" ca="1" si="59"/>
        <v>31.254609517992332</v>
      </c>
      <c r="U148" s="311">
        <f t="shared" ca="1" si="60"/>
        <v>0</v>
      </c>
      <c r="V148" s="306">
        <f t="shared" ca="1" si="61"/>
        <v>1.1337324351442237</v>
      </c>
      <c r="W148" s="304">
        <f t="shared" ca="1" si="62"/>
        <v>44.415411745226777</v>
      </c>
      <c r="Y148" s="314" t="str">
        <f t="shared" ca="1" si="80"/>
        <v/>
      </c>
      <c r="Z148" s="315" t="str">
        <f t="shared" ca="1" si="81"/>
        <v/>
      </c>
      <c r="AA148" s="316" t="str">
        <f t="shared" ca="1" si="82"/>
        <v/>
      </c>
      <c r="AC148" s="310" t="e">
        <f t="shared" ca="1" si="83"/>
        <v>#N/A</v>
      </c>
      <c r="AD148" s="323" t="e">
        <f t="shared" ca="1" si="84"/>
        <v>#N/A</v>
      </c>
      <c r="AE148" s="324">
        <f t="shared" ca="1" si="63"/>
        <v>773.86958771519721</v>
      </c>
      <c r="AG148" s="306">
        <f t="shared" ca="1" si="85"/>
        <v>-23.420295715259439</v>
      </c>
      <c r="AH148" s="304">
        <f t="shared" ca="1" si="86"/>
        <v>-13.989863780688006</v>
      </c>
    </row>
    <row r="149" spans="1:34" x14ac:dyDescent="0.2">
      <c r="A149" s="347">
        <f t="shared" ca="1" si="64"/>
        <v>0.01</v>
      </c>
      <c r="B149" s="304">
        <f t="shared" ca="1" si="65"/>
        <v>6.0499999999999687</v>
      </c>
      <c r="D149" s="306">
        <f t="shared" ca="1" si="66"/>
        <v>-3.8429729613008816</v>
      </c>
      <c r="E149" s="307">
        <f t="shared" ca="1" si="67"/>
        <v>-23.210682522533986</v>
      </c>
      <c r="F149" s="304">
        <f t="shared" ca="1" si="68"/>
        <v>23.52667048995999</v>
      </c>
      <c r="G149" s="306">
        <f t="shared" ca="1" si="69"/>
        <v>38.157640756369219</v>
      </c>
      <c r="H149" s="307">
        <f t="shared" ca="1" si="70"/>
        <v>132.95993468674806</v>
      </c>
      <c r="I149" s="304">
        <f t="shared" ca="1" si="71"/>
        <v>138.32696692979442</v>
      </c>
      <c r="J149" s="306">
        <f t="shared" ca="1" si="72"/>
        <v>188.69881016960468</v>
      </c>
      <c r="K149" s="307">
        <f t="shared" ca="1" si="73"/>
        <v>775.2003475961908</v>
      </c>
      <c r="L149" s="304">
        <f t="shared" ca="1" si="58"/>
        <v>797.83633652064225</v>
      </c>
      <c r="M149" s="306">
        <f t="shared" ca="1" si="74"/>
        <v>1.291321320773503</v>
      </c>
      <c r="N149" s="304">
        <f t="shared" ca="1" si="75"/>
        <v>73.987261675580882</v>
      </c>
      <c r="P149" s="310">
        <f t="shared" ca="1" si="76"/>
        <v>22</v>
      </c>
      <c r="Q149" s="304">
        <f t="shared" ca="1" si="77"/>
        <v>0</v>
      </c>
      <c r="R149" s="306">
        <f t="shared" ca="1" si="78"/>
        <v>0</v>
      </c>
      <c r="S149" s="307">
        <f t="shared" ca="1" si="79"/>
        <v>3.1859948540257217</v>
      </c>
      <c r="T149" s="304">
        <f t="shared" ca="1" si="59"/>
        <v>31.254609517992332</v>
      </c>
      <c r="U149" s="311">
        <f t="shared" ca="1" si="60"/>
        <v>0</v>
      </c>
      <c r="V149" s="306">
        <f t="shared" ca="1" si="61"/>
        <v>1.1335813460359521</v>
      </c>
      <c r="W149" s="304">
        <f t="shared" ca="1" si="62"/>
        <v>44.259811571108067</v>
      </c>
      <c r="Y149" s="314" t="str">
        <f t="shared" ca="1" si="80"/>
        <v/>
      </c>
      <c r="Z149" s="315" t="str">
        <f t="shared" ca="1" si="81"/>
        <v/>
      </c>
      <c r="AA149" s="316" t="str">
        <f t="shared" ca="1" si="82"/>
        <v/>
      </c>
      <c r="AC149" s="310" t="e">
        <f t="shared" ca="1" si="83"/>
        <v>#N/A</v>
      </c>
      <c r="AD149" s="323" t="e">
        <f t="shared" ca="1" si="84"/>
        <v>#N/A</v>
      </c>
      <c r="AE149" s="324">
        <f t="shared" ca="1" si="63"/>
        <v>775.2003475961908</v>
      </c>
      <c r="AG149" s="306">
        <f t="shared" ca="1" si="85"/>
        <v>-23.370734408703374</v>
      </c>
      <c r="AH149" s="304">
        <f t="shared" ca="1" si="86"/>
        <v>-13.940829718888239</v>
      </c>
    </row>
    <row r="150" spans="1:34" x14ac:dyDescent="0.2">
      <c r="A150" s="347">
        <f t="shared" ca="1" si="64"/>
        <v>0.01</v>
      </c>
      <c r="B150" s="304">
        <f t="shared" ca="1" si="65"/>
        <v>6.0599999999999685</v>
      </c>
      <c r="D150" s="306">
        <f t="shared" ca="1" si="66"/>
        <v>-3.8321204500870456</v>
      </c>
      <c r="E150" s="307">
        <f t="shared" ca="1" si="67"/>
        <v>-23.162987099190005</v>
      </c>
      <c r="F150" s="304">
        <f t="shared" ca="1" si="68"/>
        <v>23.477843139888677</v>
      </c>
      <c r="G150" s="306">
        <f t="shared" ca="1" si="69"/>
        <v>38.119319551868351</v>
      </c>
      <c r="H150" s="307">
        <f t="shared" ca="1" si="70"/>
        <v>132.72830481575616</v>
      </c>
      <c r="I150" s="304">
        <f t="shared" ca="1" si="71"/>
        <v>138.09375591373322</v>
      </c>
      <c r="J150" s="306">
        <f t="shared" ca="1" si="72"/>
        <v>189.08019497114589</v>
      </c>
      <c r="K150" s="307">
        <f t="shared" ca="1" si="73"/>
        <v>776.52878879370337</v>
      </c>
      <c r="L150" s="304">
        <f t="shared" ca="1" si="58"/>
        <v>799.21729207753162</v>
      </c>
      <c r="M150" s="306">
        <f t="shared" ca="1" si="74"/>
        <v>1.2911253597816794</v>
      </c>
      <c r="N150" s="304">
        <f t="shared" ca="1" si="75"/>
        <v>73.976033937800196</v>
      </c>
      <c r="P150" s="310">
        <f t="shared" ca="1" si="76"/>
        <v>22</v>
      </c>
      <c r="Q150" s="304">
        <f t="shared" ca="1" si="77"/>
        <v>0</v>
      </c>
      <c r="R150" s="306">
        <f t="shared" ca="1" si="78"/>
        <v>0</v>
      </c>
      <c r="S150" s="307">
        <f t="shared" ca="1" si="79"/>
        <v>3.1859948540257217</v>
      </c>
      <c r="T150" s="304">
        <f t="shared" ca="1" si="59"/>
        <v>31.254609517992332</v>
      </c>
      <c r="U150" s="311">
        <f t="shared" ca="1" si="60"/>
        <v>0</v>
      </c>
      <c r="V150" s="306">
        <f t="shared" ca="1" si="61"/>
        <v>1.133430539485945</v>
      </c>
      <c r="W150" s="304">
        <f t="shared" ca="1" si="62"/>
        <v>44.104830281488951</v>
      </c>
      <c r="Y150" s="314" t="str">
        <f t="shared" ca="1" si="80"/>
        <v/>
      </c>
      <c r="Z150" s="315" t="str">
        <f t="shared" ca="1" si="81"/>
        <v/>
      </c>
      <c r="AA150" s="316" t="str">
        <f t="shared" ca="1" si="82"/>
        <v/>
      </c>
      <c r="AC150" s="310" t="e">
        <f t="shared" ca="1" si="83"/>
        <v>#N/A</v>
      </c>
      <c r="AD150" s="323" t="e">
        <f t="shared" ca="1" si="84"/>
        <v>#N/A</v>
      </c>
      <c r="AE150" s="324">
        <f t="shared" ca="1" si="63"/>
        <v>776.52878879370337</v>
      </c>
      <c r="AG150" s="306">
        <f t="shared" ca="1" si="85"/>
        <v>-23.321366751033718</v>
      </c>
      <c r="AH150" s="304">
        <f t="shared" ca="1" si="86"/>
        <v>-13.891990916175768</v>
      </c>
    </row>
    <row r="151" spans="1:34" x14ac:dyDescent="0.2">
      <c r="A151" s="347">
        <f t="shared" ca="1" si="64"/>
        <v>0.01</v>
      </c>
      <c r="B151" s="304">
        <f t="shared" ca="1" si="65"/>
        <v>6.0699999999999683</v>
      </c>
      <c r="D151" s="306">
        <f t="shared" ca="1" si="66"/>
        <v>-3.8213092276635434</v>
      </c>
      <c r="E151" s="307">
        <f t="shared" ca="1" si="67"/>
        <v>-23.115481365543658</v>
      </c>
      <c r="F151" s="304">
        <f t="shared" ca="1" si="68"/>
        <v>23.429210037349161</v>
      </c>
      <c r="G151" s="306">
        <f t="shared" ca="1" si="69"/>
        <v>38.081106459591716</v>
      </c>
      <c r="H151" s="307">
        <f t="shared" ca="1" si="70"/>
        <v>132.49715000210071</v>
      </c>
      <c r="I151" s="304">
        <f t="shared" ca="1" si="71"/>
        <v>137.86103665599623</v>
      </c>
      <c r="J151" s="306">
        <f t="shared" ca="1" si="72"/>
        <v>189.4611971012032</v>
      </c>
      <c r="K151" s="307">
        <f t="shared" ca="1" si="73"/>
        <v>777.8549160677926</v>
      </c>
      <c r="L151" s="304">
        <f t="shared" ca="1" si="58"/>
        <v>800.59591284108717</v>
      </c>
      <c r="M151" s="306">
        <f t="shared" ca="1" si="74"/>
        <v>1.2909289339647119</v>
      </c>
      <c r="N151" s="304">
        <f t="shared" ca="1" si="75"/>
        <v>73.964779567500543</v>
      </c>
      <c r="P151" s="310">
        <f t="shared" ca="1" si="76"/>
        <v>22</v>
      </c>
      <c r="Q151" s="304">
        <f t="shared" ca="1" si="77"/>
        <v>0</v>
      </c>
      <c r="R151" s="306">
        <f t="shared" ca="1" si="78"/>
        <v>0</v>
      </c>
      <c r="S151" s="307">
        <f t="shared" ca="1" si="79"/>
        <v>3.1859948540257217</v>
      </c>
      <c r="T151" s="304">
        <f t="shared" ca="1" si="59"/>
        <v>31.254609517992332</v>
      </c>
      <c r="U151" s="311">
        <f t="shared" ca="1" si="60"/>
        <v>0</v>
      </c>
      <c r="V151" s="306">
        <f t="shared" ca="1" si="61"/>
        <v>1.1332800148492539</v>
      </c>
      <c r="W151" s="304">
        <f t="shared" ca="1" si="62"/>
        <v>43.95046468743643</v>
      </c>
      <c r="Y151" s="314" t="str">
        <f t="shared" ca="1" si="80"/>
        <v/>
      </c>
      <c r="Z151" s="315" t="str">
        <f t="shared" ca="1" si="81"/>
        <v/>
      </c>
      <c r="AA151" s="316" t="str">
        <f t="shared" ca="1" si="82"/>
        <v/>
      </c>
      <c r="AC151" s="310" t="e">
        <f t="shared" ca="1" si="83"/>
        <v>#N/A</v>
      </c>
      <c r="AD151" s="323" t="e">
        <f t="shared" ca="1" si="84"/>
        <v>#N/A</v>
      </c>
      <c r="AE151" s="324">
        <f t="shared" ca="1" si="63"/>
        <v>777.8549160677926</v>
      </c>
      <c r="AG151" s="306">
        <f t="shared" ca="1" si="85"/>
        <v>-23.272191729018054</v>
      </c>
      <c r="AH151" s="304">
        <f t="shared" ca="1" si="86"/>
        <v>-13.843346365032414</v>
      </c>
    </row>
    <row r="152" spans="1:34" x14ac:dyDescent="0.2">
      <c r="A152" s="347">
        <f t="shared" ca="1" si="64"/>
        <v>0.01</v>
      </c>
      <c r="B152" s="304">
        <f t="shared" ca="1" si="65"/>
        <v>6.0799999999999681</v>
      </c>
      <c r="D152" s="306">
        <f t="shared" ca="1" si="66"/>
        <v>-3.8105390782917903</v>
      </c>
      <c r="E152" s="307">
        <f t="shared" ca="1" si="67"/>
        <v>-23.068164344070034</v>
      </c>
      <c r="F152" s="304">
        <f t="shared" ca="1" si="68"/>
        <v>23.380770181330913</v>
      </c>
      <c r="G152" s="306">
        <f t="shared" ca="1" si="69"/>
        <v>38.043001068808799</v>
      </c>
      <c r="H152" s="307">
        <f t="shared" ca="1" si="70"/>
        <v>132.26646835866001</v>
      </c>
      <c r="I152" s="304">
        <f t="shared" ca="1" si="71"/>
        <v>137.62880724032232</v>
      </c>
      <c r="J152" s="306">
        <f t="shared" ca="1" si="72"/>
        <v>189.84181763884521</v>
      </c>
      <c r="K152" s="307">
        <f t="shared" ca="1" si="73"/>
        <v>779.17873415959639</v>
      </c>
      <c r="L152" s="304">
        <f t="shared" ca="1" si="58"/>
        <v>801.97220368973603</v>
      </c>
      <c r="M152" s="306">
        <f t="shared" ca="1" si="74"/>
        <v>1.2907320421405255</v>
      </c>
      <c r="N152" s="304">
        <f t="shared" ca="1" si="75"/>
        <v>73.953498496954026</v>
      </c>
      <c r="P152" s="310">
        <f t="shared" ca="1" si="76"/>
        <v>22</v>
      </c>
      <c r="Q152" s="304">
        <f t="shared" ca="1" si="77"/>
        <v>0</v>
      </c>
      <c r="R152" s="306">
        <f t="shared" ca="1" si="78"/>
        <v>0</v>
      </c>
      <c r="S152" s="307">
        <f t="shared" ca="1" si="79"/>
        <v>3.1859948540257217</v>
      </c>
      <c r="T152" s="304">
        <f t="shared" ca="1" si="59"/>
        <v>31.254609517992332</v>
      </c>
      <c r="U152" s="311">
        <f t="shared" ca="1" si="60"/>
        <v>0</v>
      </c>
      <c r="V152" s="306">
        <f t="shared" ca="1" si="61"/>
        <v>1.1331297714835689</v>
      </c>
      <c r="W152" s="304">
        <f t="shared" ca="1" si="62"/>
        <v>43.796711620867157</v>
      </c>
      <c r="Y152" s="314" t="str">
        <f t="shared" ca="1" si="80"/>
        <v/>
      </c>
      <c r="Z152" s="315" t="str">
        <f t="shared" ca="1" si="81"/>
        <v/>
      </c>
      <c r="AA152" s="316" t="str">
        <f t="shared" ca="1" si="82"/>
        <v/>
      </c>
      <c r="AC152" s="310" t="e">
        <f t="shared" ca="1" si="83"/>
        <v>#N/A</v>
      </c>
      <c r="AD152" s="323" t="e">
        <f t="shared" ca="1" si="84"/>
        <v>#N/A</v>
      </c>
      <c r="AE152" s="324">
        <f t="shared" ca="1" si="63"/>
        <v>779.17873415959639</v>
      </c>
      <c r="AG152" s="306">
        <f t="shared" ca="1" si="85"/>
        <v>-23.223208335993398</v>
      </c>
      <c r="AH152" s="304">
        <f t="shared" ca="1" si="86"/>
        <v>-13.794895064535972</v>
      </c>
    </row>
    <row r="153" spans="1:34" x14ac:dyDescent="0.2">
      <c r="A153" s="347">
        <f t="shared" ca="1" si="64"/>
        <v>0.01</v>
      </c>
      <c r="B153" s="304">
        <f t="shared" ca="1" si="65"/>
        <v>6.0899999999999679</v>
      </c>
      <c r="D153" s="306">
        <f t="shared" ca="1" si="66"/>
        <v>-3.7998097876408865</v>
      </c>
      <c r="E153" s="307">
        <f t="shared" ca="1" si="67"/>
        <v>-23.02103506363482</v>
      </c>
      <c r="F153" s="304">
        <f t="shared" ca="1" si="68"/>
        <v>23.33252257736731</v>
      </c>
      <c r="G153" s="306">
        <f t="shared" ca="1" si="69"/>
        <v>38.005002970932388</v>
      </c>
      <c r="H153" s="307">
        <f t="shared" ca="1" si="70"/>
        <v>132.03625800802365</v>
      </c>
      <c r="I153" s="304">
        <f t="shared" ca="1" si="71"/>
        <v>137.39706576045199</v>
      </c>
      <c r="J153" s="306">
        <f t="shared" ca="1" si="72"/>
        <v>190.22205765904391</v>
      </c>
      <c r="K153" s="307">
        <f t="shared" ca="1" si="73"/>
        <v>780.50024779142984</v>
      </c>
      <c r="L153" s="304">
        <f t="shared" ca="1" si="58"/>
        <v>803.3461694826982</v>
      </c>
      <c r="M153" s="306">
        <f t="shared" ca="1" si="74"/>
        <v>1.2905346831225464</v>
      </c>
      <c r="N153" s="304">
        <f t="shared" ca="1" si="75"/>
        <v>73.942190658174979</v>
      </c>
      <c r="P153" s="310">
        <f t="shared" ca="1" si="76"/>
        <v>22</v>
      </c>
      <c r="Q153" s="304">
        <f t="shared" ca="1" si="77"/>
        <v>0</v>
      </c>
      <c r="R153" s="306">
        <f t="shared" ca="1" si="78"/>
        <v>0</v>
      </c>
      <c r="S153" s="307">
        <f t="shared" ca="1" si="79"/>
        <v>3.1859948540257217</v>
      </c>
      <c r="T153" s="304">
        <f t="shared" ca="1" si="59"/>
        <v>31.254609517992332</v>
      </c>
      <c r="U153" s="311">
        <f t="shared" ca="1" si="60"/>
        <v>0</v>
      </c>
      <c r="V153" s="306">
        <f t="shared" ca="1" si="61"/>
        <v>1.1329798087492029</v>
      </c>
      <c r="W153" s="304">
        <f t="shared" ca="1" si="62"/>
        <v>43.643567934384045</v>
      </c>
      <c r="Y153" s="314" t="str">
        <f t="shared" ca="1" si="80"/>
        <v/>
      </c>
      <c r="Z153" s="315" t="str">
        <f t="shared" ca="1" si="81"/>
        <v/>
      </c>
      <c r="AA153" s="316" t="str">
        <f t="shared" ca="1" si="82"/>
        <v/>
      </c>
      <c r="AC153" s="310" t="e">
        <f t="shared" ca="1" si="83"/>
        <v>#N/A</v>
      </c>
      <c r="AD153" s="323" t="e">
        <f t="shared" ca="1" si="84"/>
        <v>#N/A</v>
      </c>
      <c r="AE153" s="324">
        <f t="shared" ca="1" si="63"/>
        <v>780.50024779142984</v>
      </c>
      <c r="AG153" s="306">
        <f t="shared" ca="1" si="85"/>
        <v>-23.174415571814269</v>
      </c>
      <c r="AH153" s="304">
        <f t="shared" ca="1" si="86"/>
        <v>-13.74663602030839</v>
      </c>
    </row>
    <row r="154" spans="1:34" x14ac:dyDescent="0.2">
      <c r="A154" s="347">
        <f t="shared" ca="1" si="64"/>
        <v>0.01</v>
      </c>
      <c r="B154" s="304">
        <f t="shared" ca="1" si="65"/>
        <v>6.0999999999999677</v>
      </c>
      <c r="D154" s="306">
        <f t="shared" ca="1" si="66"/>
        <v>-3.7891211427765832</v>
      </c>
      <c r="E154" s="307">
        <f t="shared" ca="1" si="67"/>
        <v>-22.974092559444216</v>
      </c>
      <c r="F154" s="304">
        <f t="shared" ca="1" si="68"/>
        <v>23.284466237484306</v>
      </c>
      <c r="G154" s="306">
        <f t="shared" ca="1" si="69"/>
        <v>37.967111759504625</v>
      </c>
      <c r="H154" s="307">
        <f t="shared" ca="1" si="70"/>
        <v>131.8065170824292</v>
      </c>
      <c r="I154" s="304">
        <f t="shared" ca="1" si="71"/>
        <v>137.16581032006269</v>
      </c>
      <c r="J154" s="306">
        <f t="shared" ca="1" si="72"/>
        <v>190.60191823269611</v>
      </c>
      <c r="K154" s="307">
        <f t="shared" ca="1" si="73"/>
        <v>781.81946166688215</v>
      </c>
      <c r="L154" s="304">
        <f t="shared" ca="1" si="58"/>
        <v>804.71781506008472</v>
      </c>
      <c r="M154" s="306">
        <f t="shared" ca="1" si="74"/>
        <v>1.2903368557196808</v>
      </c>
      <c r="N154" s="304">
        <f t="shared" ca="1" si="75"/>
        <v>73.930855982918743</v>
      </c>
      <c r="P154" s="310">
        <f t="shared" ca="1" si="76"/>
        <v>22</v>
      </c>
      <c r="Q154" s="304">
        <f t="shared" ca="1" si="77"/>
        <v>0</v>
      </c>
      <c r="R154" s="306">
        <f t="shared" ca="1" si="78"/>
        <v>0</v>
      </c>
      <c r="S154" s="307">
        <f t="shared" ca="1" si="79"/>
        <v>3.1859948540257217</v>
      </c>
      <c r="T154" s="304">
        <f t="shared" ca="1" si="59"/>
        <v>31.254609517992332</v>
      </c>
      <c r="U154" s="311">
        <f t="shared" ca="1" si="60"/>
        <v>0</v>
      </c>
      <c r="V154" s="306">
        <f t="shared" ca="1" si="61"/>
        <v>1.1328301260090814</v>
      </c>
      <c r="W154" s="304">
        <f t="shared" ca="1" si="62"/>
        <v>43.491030501114238</v>
      </c>
      <c r="Y154" s="314" t="str">
        <f t="shared" ca="1" si="80"/>
        <v/>
      </c>
      <c r="Z154" s="315" t="str">
        <f t="shared" ca="1" si="81"/>
        <v/>
      </c>
      <c r="AA154" s="316" t="str">
        <f t="shared" ca="1" si="82"/>
        <v/>
      </c>
      <c r="AC154" s="310" t="e">
        <f t="shared" ca="1" si="83"/>
        <v>#N/A</v>
      </c>
      <c r="AD154" s="323" t="e">
        <f t="shared" ca="1" si="84"/>
        <v>#N/A</v>
      </c>
      <c r="AE154" s="324">
        <f t="shared" ca="1" si="63"/>
        <v>781.81946166688215</v>
      </c>
      <c r="AG154" s="306">
        <f t="shared" ca="1" si="85"/>
        <v>-23.125812442801234</v>
      </c>
      <c r="AH154" s="304">
        <f t="shared" ca="1" si="86"/>
        <v>-13.698568244464495</v>
      </c>
    </row>
    <row r="155" spans="1:34" x14ac:dyDescent="0.2">
      <c r="A155" s="347">
        <f t="shared" ca="1" si="64"/>
        <v>0.01</v>
      </c>
      <c r="B155" s="304">
        <f t="shared" ca="1" si="65"/>
        <v>6.1099999999999675</v>
      </c>
      <c r="D155" s="306">
        <f t="shared" ca="1" si="66"/>
        <v>-3.7784729321503487</v>
      </c>
      <c r="E155" s="307">
        <f t="shared" ca="1" si="67"/>
        <v>-22.927335872995293</v>
      </c>
      <c r="F155" s="304">
        <f t="shared" ca="1" si="68"/>
        <v>23.236600180149626</v>
      </c>
      <c r="G155" s="306">
        <f t="shared" ca="1" si="69"/>
        <v>37.929327030183124</v>
      </c>
      <c r="H155" s="307">
        <f t="shared" ca="1" si="70"/>
        <v>131.57724372369924</v>
      </c>
      <c r="I155" s="304">
        <f t="shared" ca="1" si="71"/>
        <v>136.93503903270459</v>
      </c>
      <c r="J155" s="306">
        <f t="shared" ca="1" si="72"/>
        <v>190.98140042664454</v>
      </c>
      <c r="K155" s="307">
        <f t="shared" ca="1" si="73"/>
        <v>783.13638047091274</v>
      </c>
      <c r="L155" s="304">
        <f t="shared" ca="1" si="58"/>
        <v>806.08714524299705</v>
      </c>
      <c r="M155" s="306">
        <f t="shared" ca="1" si="74"/>
        <v>1.2901385587362963</v>
      </c>
      <c r="N155" s="304">
        <f t="shared" ca="1" si="75"/>
        <v>73.919494402680641</v>
      </c>
      <c r="P155" s="310">
        <f t="shared" ca="1" si="76"/>
        <v>22</v>
      </c>
      <c r="Q155" s="304">
        <f t="shared" ca="1" si="77"/>
        <v>0</v>
      </c>
      <c r="R155" s="306">
        <f t="shared" ca="1" si="78"/>
        <v>0</v>
      </c>
      <c r="S155" s="307">
        <f t="shared" ca="1" si="79"/>
        <v>3.1859948540257217</v>
      </c>
      <c r="T155" s="304">
        <f t="shared" ca="1" si="59"/>
        <v>31.254609517992332</v>
      </c>
      <c r="U155" s="311">
        <f t="shared" ca="1" si="60"/>
        <v>0</v>
      </c>
      <c r="V155" s="306">
        <f t="shared" ca="1" si="61"/>
        <v>1.1326807226287245</v>
      </c>
      <c r="W155" s="304">
        <f t="shared" ca="1" si="62"/>
        <v>43.339096214548526</v>
      </c>
      <c r="Y155" s="314" t="str">
        <f t="shared" ca="1" si="80"/>
        <v/>
      </c>
      <c r="Z155" s="315" t="str">
        <f t="shared" ca="1" si="81"/>
        <v/>
      </c>
      <c r="AA155" s="316" t="str">
        <f t="shared" ca="1" si="82"/>
        <v/>
      </c>
      <c r="AC155" s="310" t="e">
        <f t="shared" ca="1" si="83"/>
        <v>#N/A</v>
      </c>
      <c r="AD155" s="323" t="e">
        <f t="shared" ca="1" si="84"/>
        <v>#N/A</v>
      </c>
      <c r="AE155" s="324">
        <f t="shared" ca="1" si="63"/>
        <v>783.13638047091274</v>
      </c>
      <c r="AG155" s="306">
        <f t="shared" ca="1" si="85"/>
        <v>-23.077397961689922</v>
      </c>
      <c r="AH155" s="304">
        <f t="shared" ca="1" si="86"/>
        <v>-13.650690755561126</v>
      </c>
    </row>
    <row r="156" spans="1:34" x14ac:dyDescent="0.2">
      <c r="A156" s="347">
        <f t="shared" ca="1" si="64"/>
        <v>0.01</v>
      </c>
      <c r="B156" s="304">
        <f t="shared" ca="1" si="65"/>
        <v>6.1199999999999672</v>
      </c>
      <c r="D156" s="306">
        <f t="shared" ca="1" si="66"/>
        <v>-3.7678649455885211</v>
      </c>
      <c r="E156" s="307">
        <f t="shared" ca="1" si="67"/>
        <v>-22.880764052026734</v>
      </c>
      <c r="F156" s="304">
        <f t="shared" ca="1" si="68"/>
        <v>23.188923430222317</v>
      </c>
      <c r="G156" s="306">
        <f t="shared" ca="1" si="69"/>
        <v>37.89164838072724</v>
      </c>
      <c r="H156" s="307">
        <f t="shared" ca="1" si="70"/>
        <v>131.34843608317897</v>
      </c>
      <c r="I156" s="304">
        <f t="shared" ca="1" si="71"/>
        <v>136.70475002173706</v>
      </c>
      <c r="J156" s="306">
        <f t="shared" ca="1" si="72"/>
        <v>191.36050530369909</v>
      </c>
      <c r="K156" s="307">
        <f t="shared" ca="1" si="73"/>
        <v>784.45100886994715</v>
      </c>
      <c r="L156" s="304">
        <f t="shared" ca="1" si="58"/>
        <v>807.45416483362374</v>
      </c>
      <c r="M156" s="306">
        <f t="shared" ca="1" si="74"/>
        <v>1.2899397909722028</v>
      </c>
      <c r="N156" s="304">
        <f t="shared" ca="1" si="75"/>
        <v>73.908105848694831</v>
      </c>
      <c r="P156" s="310">
        <f t="shared" ca="1" si="76"/>
        <v>22</v>
      </c>
      <c r="Q156" s="304">
        <f t="shared" ca="1" si="77"/>
        <v>0</v>
      </c>
      <c r="R156" s="306">
        <f t="shared" ca="1" si="78"/>
        <v>0</v>
      </c>
      <c r="S156" s="307">
        <f t="shared" ca="1" si="79"/>
        <v>3.1859948540257217</v>
      </c>
      <c r="T156" s="304">
        <f t="shared" ca="1" si="59"/>
        <v>31.254609517992332</v>
      </c>
      <c r="U156" s="311">
        <f t="shared" ca="1" si="60"/>
        <v>0</v>
      </c>
      <c r="V156" s="306">
        <f t="shared" ca="1" si="61"/>
        <v>1.1325315979762383</v>
      </c>
      <c r="W156" s="304">
        <f t="shared" ca="1" si="62"/>
        <v>43.187761988382526</v>
      </c>
      <c r="Y156" s="314" t="str">
        <f t="shared" ca="1" si="80"/>
        <v/>
      </c>
      <c r="Z156" s="315" t="str">
        <f t="shared" ca="1" si="81"/>
        <v/>
      </c>
      <c r="AA156" s="316" t="str">
        <f t="shared" ca="1" si="82"/>
        <v/>
      </c>
      <c r="AC156" s="310" t="e">
        <f t="shared" ca="1" si="83"/>
        <v>#N/A</v>
      </c>
      <c r="AD156" s="323" t="e">
        <f t="shared" ca="1" si="84"/>
        <v>#N/A</v>
      </c>
      <c r="AE156" s="324">
        <f t="shared" ca="1" si="63"/>
        <v>784.45100886994715</v>
      </c>
      <c r="AG156" s="306">
        <f t="shared" ca="1" si="85"/>
        <v>-23.029171147580485</v>
      </c>
      <c r="AH156" s="304">
        <f t="shared" ca="1" si="86"/>
        <v>-13.603002578546736</v>
      </c>
    </row>
    <row r="157" spans="1:34" x14ac:dyDescent="0.2">
      <c r="A157" s="347">
        <f t="shared" ca="1" si="64"/>
        <v>0.01</v>
      </c>
      <c r="B157" s="304">
        <f t="shared" ca="1" si="65"/>
        <v>6.129999999999967</v>
      </c>
      <c r="D157" s="306">
        <f t="shared" ca="1" si="66"/>
        <v>-3.7572969742815827</v>
      </c>
      <c r="E157" s="307">
        <f t="shared" ca="1" si="67"/>
        <v>-22.834376150470192</v>
      </c>
      <c r="F157" s="304">
        <f t="shared" ca="1" si="68"/>
        <v>23.141435018902943</v>
      </c>
      <c r="G157" s="306">
        <f t="shared" ca="1" si="69"/>
        <v>37.854075410984422</v>
      </c>
      <c r="H157" s="307">
        <f t="shared" ca="1" si="70"/>
        <v>131.12009232167426</v>
      </c>
      <c r="I157" s="304">
        <f t="shared" ca="1" si="71"/>
        <v>136.47494142026542</v>
      </c>
      <c r="J157" s="306">
        <f t="shared" ca="1" si="72"/>
        <v>191.73923392265763</v>
      </c>
      <c r="K157" s="307">
        <f t="shared" ca="1" si="73"/>
        <v>785.76335151197145</v>
      </c>
      <c r="L157" s="304">
        <f t="shared" ca="1" si="58"/>
        <v>808.81887861533846</v>
      </c>
      <c r="M157" s="306">
        <f t="shared" ca="1" si="74"/>
        <v>1.2897405512226312</v>
      </c>
      <c r="N157" s="304">
        <f t="shared" ca="1" si="75"/>
        <v>73.896690251933137</v>
      </c>
      <c r="P157" s="310">
        <f t="shared" ca="1" si="76"/>
        <v>22</v>
      </c>
      <c r="Q157" s="304">
        <f t="shared" ca="1" si="77"/>
        <v>0</v>
      </c>
      <c r="R157" s="306">
        <f t="shared" ca="1" si="78"/>
        <v>0</v>
      </c>
      <c r="S157" s="307">
        <f t="shared" ca="1" si="79"/>
        <v>3.1859948540257217</v>
      </c>
      <c r="T157" s="304">
        <f t="shared" ca="1" si="59"/>
        <v>31.254609517992332</v>
      </c>
      <c r="U157" s="311">
        <f t="shared" ca="1" si="60"/>
        <v>0</v>
      </c>
      <c r="V157" s="306">
        <f t="shared" ca="1" si="61"/>
        <v>1.1323827514222955</v>
      </c>
      <c r="W157" s="304">
        <f t="shared" ca="1" si="62"/>
        <v>43.037024756358839</v>
      </c>
      <c r="Y157" s="314" t="str">
        <f t="shared" ca="1" si="80"/>
        <v/>
      </c>
      <c r="Z157" s="315" t="str">
        <f t="shared" ca="1" si="81"/>
        <v/>
      </c>
      <c r="AA157" s="316" t="str">
        <f t="shared" ca="1" si="82"/>
        <v/>
      </c>
      <c r="AC157" s="310" t="e">
        <f t="shared" ca="1" si="83"/>
        <v>#N/A</v>
      </c>
      <c r="AD157" s="323" t="e">
        <f t="shared" ca="1" si="84"/>
        <v>#N/A</v>
      </c>
      <c r="AE157" s="324">
        <f t="shared" ca="1" si="63"/>
        <v>785.76335151197145</v>
      </c>
      <c r="AG157" s="306">
        <f t="shared" ca="1" si="85"/>
        <v>-22.981131025887585</v>
      </c>
      <c r="AH157" s="304">
        <f t="shared" ca="1" si="86"/>
        <v>-13.555502744711545</v>
      </c>
    </row>
    <row r="158" spans="1:34" x14ac:dyDescent="0.2">
      <c r="A158" s="347">
        <f t="shared" ca="1" si="64"/>
        <v>0.01</v>
      </c>
      <c r="B158" s="304">
        <f t="shared" ca="1" si="65"/>
        <v>6.1399999999999668</v>
      </c>
      <c r="D158" s="306">
        <f t="shared" ca="1" si="66"/>
        <v>-3.7467688107735069</v>
      </c>
      <c r="E158" s="307">
        <f t="shared" ca="1" si="67"/>
        <v>-22.788171228401854</v>
      </c>
      <c r="F158" s="304">
        <f t="shared" ca="1" si="68"/>
        <v>23.094133983683978</v>
      </c>
      <c r="G158" s="306">
        <f t="shared" ca="1" si="69"/>
        <v>37.816607722876689</v>
      </c>
      <c r="H158" s="307">
        <f t="shared" ca="1" si="70"/>
        <v>130.89221060939025</v>
      </c>
      <c r="I158" s="304">
        <f t="shared" ca="1" si="71"/>
        <v>136.24561137107833</v>
      </c>
      <c r="J158" s="306">
        <f t="shared" ca="1" si="72"/>
        <v>192.11758733832693</v>
      </c>
      <c r="K158" s="307">
        <f t="shared" ca="1" si="73"/>
        <v>787.07341302662678</v>
      </c>
      <c r="L158" s="304">
        <f t="shared" ca="1" si="58"/>
        <v>810.18129135279514</v>
      </c>
      <c r="M158" s="306">
        <f t="shared" ca="1" si="74"/>
        <v>1.2895408382782148</v>
      </c>
      <c r="N158" s="304">
        <f t="shared" ca="1" si="75"/>
        <v>73.885247543103944</v>
      </c>
      <c r="P158" s="310">
        <f t="shared" ca="1" si="76"/>
        <v>22</v>
      </c>
      <c r="Q158" s="304">
        <f t="shared" ca="1" si="77"/>
        <v>0</v>
      </c>
      <c r="R158" s="306">
        <f t="shared" ca="1" si="78"/>
        <v>0</v>
      </c>
      <c r="S158" s="307">
        <f t="shared" ca="1" si="79"/>
        <v>3.1859948540257217</v>
      </c>
      <c r="T158" s="304">
        <f t="shared" ca="1" si="59"/>
        <v>31.254609517992332</v>
      </c>
      <c r="U158" s="311">
        <f t="shared" ca="1" si="60"/>
        <v>0</v>
      </c>
      <c r="V158" s="306">
        <f t="shared" ca="1" si="61"/>
        <v>1.1322341823401263</v>
      </c>
      <c r="W158" s="304">
        <f t="shared" ca="1" si="62"/>
        <v>42.886881472110979</v>
      </c>
      <c r="Y158" s="314" t="str">
        <f t="shared" ca="1" si="80"/>
        <v/>
      </c>
      <c r="Z158" s="315" t="str">
        <f t="shared" ca="1" si="81"/>
        <v/>
      </c>
      <c r="AA158" s="316" t="str">
        <f t="shared" ca="1" si="82"/>
        <v/>
      </c>
      <c r="AC158" s="310" t="e">
        <f t="shared" ca="1" si="83"/>
        <v>#N/A</v>
      </c>
      <c r="AD158" s="323" t="e">
        <f t="shared" ca="1" si="84"/>
        <v>#N/A</v>
      </c>
      <c r="AE158" s="324">
        <f t="shared" ca="1" si="63"/>
        <v>787.07341302662678</v>
      </c>
      <c r="AG158" s="306">
        <f t="shared" ca="1" si="85"/>
        <v>-22.933276628290713</v>
      </c>
      <c r="AH158" s="304">
        <f t="shared" ca="1" si="86"/>
        <v>-13.508190291637987</v>
      </c>
    </row>
    <row r="159" spans="1:34" x14ac:dyDescent="0.2">
      <c r="A159" s="347">
        <f t="shared" ca="1" si="64"/>
        <v>0.01</v>
      </c>
      <c r="B159" s="304">
        <f t="shared" ca="1" si="65"/>
        <v>6.1499999999999666</v>
      </c>
      <c r="D159" s="306">
        <f t="shared" ca="1" si="66"/>
        <v>-3.7362802489512177</v>
      </c>
      <c r="E159" s="307">
        <f t="shared" ca="1" si="67"/>
        <v>-22.742148351994647</v>
      </c>
      <c r="F159" s="304">
        <f t="shared" ca="1" si="68"/>
        <v>23.04701936830088</v>
      </c>
      <c r="G159" s="306">
        <f t="shared" ca="1" si="69"/>
        <v>37.779244920387178</v>
      </c>
      <c r="H159" s="307">
        <f t="shared" ca="1" si="70"/>
        <v>130.6647891258703</v>
      </c>
      <c r="I159" s="304">
        <f t="shared" ca="1" si="71"/>
        <v>136.01675802658568</v>
      </c>
      <c r="J159" s="306">
        <f t="shared" ca="1" si="72"/>
        <v>192.49556660154326</v>
      </c>
      <c r="K159" s="307">
        <f t="shared" ca="1" si="73"/>
        <v>788.38119802530309</v>
      </c>
      <c r="L159" s="304">
        <f t="shared" ca="1" si="58"/>
        <v>811.54140779202464</v>
      </c>
      <c r="M159" s="306">
        <f t="shared" ca="1" si="74"/>
        <v>1.2893406509249692</v>
      </c>
      <c r="N159" s="304">
        <f t="shared" ca="1" si="75"/>
        <v>73.873777652651071</v>
      </c>
      <c r="P159" s="310">
        <f t="shared" ca="1" si="76"/>
        <v>22</v>
      </c>
      <c r="Q159" s="304">
        <f t="shared" ca="1" si="77"/>
        <v>0</v>
      </c>
      <c r="R159" s="306">
        <f t="shared" ca="1" si="78"/>
        <v>0</v>
      </c>
      <c r="S159" s="307">
        <f t="shared" ca="1" si="79"/>
        <v>3.1859948540257217</v>
      </c>
      <c r="T159" s="304">
        <f t="shared" ca="1" si="59"/>
        <v>31.254609517992332</v>
      </c>
      <c r="U159" s="311">
        <f t="shared" ca="1" si="60"/>
        <v>0</v>
      </c>
      <c r="V159" s="306">
        <f t="shared" ca="1" si="61"/>
        <v>1.1320858901055046</v>
      </c>
      <c r="W159" s="304">
        <f t="shared" ca="1" si="62"/>
        <v>42.737329109008861</v>
      </c>
      <c r="Y159" s="314" t="str">
        <f t="shared" ca="1" si="80"/>
        <v/>
      </c>
      <c r="Z159" s="315" t="str">
        <f t="shared" ca="1" si="81"/>
        <v/>
      </c>
      <c r="AA159" s="316" t="str">
        <f t="shared" ca="1" si="82"/>
        <v/>
      </c>
      <c r="AC159" s="310" t="e">
        <f t="shared" ca="1" si="83"/>
        <v>#N/A</v>
      </c>
      <c r="AD159" s="323" t="e">
        <f t="shared" ca="1" si="84"/>
        <v>#N/A</v>
      </c>
      <c r="AE159" s="324">
        <f t="shared" ca="1" si="63"/>
        <v>788.38119802530309</v>
      </c>
      <c r="AG159" s="306">
        <f t="shared" ca="1" si="85"/>
        <v>-22.885606992685055</v>
      </c>
      <c r="AH159" s="304">
        <f t="shared" ca="1" si="86"/>
        <v>-13.461064263151737</v>
      </c>
    </row>
    <row r="160" spans="1:34" x14ac:dyDescent="0.2">
      <c r="A160" s="347">
        <f t="shared" ca="1" si="64"/>
        <v>0.01</v>
      </c>
      <c r="B160" s="304">
        <f t="shared" ca="1" si="65"/>
        <v>6.1599999999999664</v>
      </c>
      <c r="D160" s="306">
        <f t="shared" ca="1" si="66"/>
        <v>-3.7258310840341551</v>
      </c>
      <c r="E160" s="307">
        <f t="shared" ca="1" si="67"/>
        <v>-22.696306593470855</v>
      </c>
      <c r="F160" s="304">
        <f t="shared" ca="1" si="68"/>
        <v>23.000090222683557</v>
      </c>
      <c r="G160" s="306">
        <f t="shared" ca="1" si="69"/>
        <v>37.741986609546835</v>
      </c>
      <c r="H160" s="307">
        <f t="shared" ca="1" si="70"/>
        <v>130.43782605993559</v>
      </c>
      <c r="I160" s="304">
        <f t="shared" ca="1" si="71"/>
        <v>135.78837954875678</v>
      </c>
      <c r="J160" s="306">
        <f t="shared" ca="1" si="72"/>
        <v>192.87317275919293</v>
      </c>
      <c r="K160" s="307">
        <f t="shared" ca="1" si="73"/>
        <v>789.68671110123216</v>
      </c>
      <c r="L160" s="304">
        <f t="shared" ca="1" si="58"/>
        <v>812.89923266052995</v>
      </c>
      <c r="M160" s="306">
        <f t="shared" ca="1" si="74"/>
        <v>1.289139987944272</v>
      </c>
      <c r="N160" s="304">
        <f t="shared" ca="1" si="75"/>
        <v>73.862280510752612</v>
      </c>
      <c r="P160" s="310">
        <f t="shared" ca="1" si="76"/>
        <v>22</v>
      </c>
      <c r="Q160" s="304">
        <f t="shared" ca="1" si="77"/>
        <v>0</v>
      </c>
      <c r="R160" s="306">
        <f t="shared" ca="1" si="78"/>
        <v>0</v>
      </c>
      <c r="S160" s="307">
        <f t="shared" ca="1" si="79"/>
        <v>3.1859948540257217</v>
      </c>
      <c r="T160" s="304">
        <f t="shared" ca="1" si="59"/>
        <v>31.254609517992332</v>
      </c>
      <c r="U160" s="311">
        <f t="shared" ca="1" si="60"/>
        <v>0</v>
      </c>
      <c r="V160" s="306">
        <f t="shared" ca="1" si="61"/>
        <v>1.1319378740967312</v>
      </c>
      <c r="W160" s="304">
        <f t="shared" ca="1" si="62"/>
        <v>42.588364660005048</v>
      </c>
      <c r="Y160" s="314" t="str">
        <f t="shared" ca="1" si="80"/>
        <v/>
      </c>
      <c r="Z160" s="315" t="str">
        <f t="shared" ca="1" si="81"/>
        <v/>
      </c>
      <c r="AA160" s="316" t="str">
        <f t="shared" ca="1" si="82"/>
        <v/>
      </c>
      <c r="AC160" s="310" t="e">
        <f t="shared" ca="1" si="83"/>
        <v>#N/A</v>
      </c>
      <c r="AD160" s="323" t="e">
        <f t="shared" ca="1" si="84"/>
        <v>#N/A</v>
      </c>
      <c r="AE160" s="324">
        <f t="shared" ca="1" si="63"/>
        <v>789.68671110123216</v>
      </c>
      <c r="AG160" s="306">
        <f t="shared" ca="1" si="85"/>
        <v>-22.838121163132858</v>
      </c>
      <c r="AH160" s="304">
        <f t="shared" ca="1" si="86"/>
        <v>-13.414123709273206</v>
      </c>
    </row>
    <row r="161" spans="1:34" x14ac:dyDescent="0.2">
      <c r="A161" s="347">
        <f t="shared" ca="1" si="64"/>
        <v>0.01</v>
      </c>
      <c r="B161" s="304">
        <f t="shared" ca="1" si="65"/>
        <v>6.1699999999999662</v>
      </c>
      <c r="D161" s="306">
        <f t="shared" ca="1" si="66"/>
        <v>-3.7154211125638938</v>
      </c>
      <c r="E161" s="307">
        <f t="shared" ca="1" si="67"/>
        <v>-22.650645031054989</v>
      </c>
      <c r="F161" s="304">
        <f t="shared" ca="1" si="68"/>
        <v>22.953345602908119</v>
      </c>
      <c r="G161" s="306">
        <f t="shared" ca="1" si="69"/>
        <v>37.704832398421196</v>
      </c>
      <c r="H161" s="307">
        <f t="shared" ca="1" si="70"/>
        <v>130.21131960962504</v>
      </c>
      <c r="I161" s="304">
        <f t="shared" ca="1" si="71"/>
        <v>135.56047410905936</v>
      </c>
      <c r="J161" s="306">
        <f t="shared" ca="1" si="72"/>
        <v>193.25040685423278</v>
      </c>
      <c r="K161" s="307">
        <f t="shared" ca="1" si="73"/>
        <v>790.98995682957991</v>
      </c>
      <c r="L161" s="304">
        <f t="shared" ca="1" si="58"/>
        <v>814.25477066737972</v>
      </c>
      <c r="M161" s="306">
        <f t="shared" ca="1" si="74"/>
        <v>1.2889388481128425</v>
      </c>
      <c r="N161" s="304">
        <f t="shared" ca="1" si="75"/>
        <v>73.850756047319734</v>
      </c>
      <c r="P161" s="310">
        <f t="shared" ca="1" si="76"/>
        <v>22</v>
      </c>
      <c r="Q161" s="304">
        <f t="shared" ca="1" si="77"/>
        <v>0</v>
      </c>
      <c r="R161" s="306">
        <f t="shared" ca="1" si="78"/>
        <v>0</v>
      </c>
      <c r="S161" s="307">
        <f t="shared" ca="1" si="79"/>
        <v>3.1859948540257217</v>
      </c>
      <c r="T161" s="304">
        <f t="shared" ca="1" si="59"/>
        <v>31.254609517992332</v>
      </c>
      <c r="U161" s="311">
        <f t="shared" ca="1" si="60"/>
        <v>0</v>
      </c>
      <c r="V161" s="306">
        <f t="shared" ca="1" si="61"/>
        <v>1.1317901336946254</v>
      </c>
      <c r="W161" s="304">
        <f t="shared" ca="1" si="62"/>
        <v>42.439985137483276</v>
      </c>
      <c r="Y161" s="314" t="str">
        <f t="shared" ca="1" si="80"/>
        <v/>
      </c>
      <c r="Z161" s="315" t="str">
        <f t="shared" ca="1" si="81"/>
        <v/>
      </c>
      <c r="AA161" s="316" t="str">
        <f t="shared" ca="1" si="82"/>
        <v/>
      </c>
      <c r="AC161" s="310" t="e">
        <f t="shared" ca="1" si="83"/>
        <v>#N/A</v>
      </c>
      <c r="AD161" s="323" t="e">
        <f t="shared" ca="1" si="84"/>
        <v>#N/A</v>
      </c>
      <c r="AE161" s="324">
        <f t="shared" ca="1" si="63"/>
        <v>790.98995682957991</v>
      </c>
      <c r="AG161" s="306">
        <f t="shared" ca="1" si="85"/>
        <v>-22.790818189814999</v>
      </c>
      <c r="AH161" s="304">
        <f t="shared" ca="1" si="86"/>
        <v>-13.367367686169281</v>
      </c>
    </row>
    <row r="162" spans="1:34" x14ac:dyDescent="0.2">
      <c r="A162" s="347">
        <f t="shared" ca="1" si="64"/>
        <v>0.01</v>
      </c>
      <c r="B162" s="304">
        <f t="shared" ca="1" si="65"/>
        <v>6.179999999999966</v>
      </c>
      <c r="D162" s="306">
        <f t="shared" ca="1" si="66"/>
        <v>-3.7050501323939198</v>
      </c>
      <c r="E162" s="307">
        <f t="shared" ca="1" si="67"/>
        <v>-22.605162748927356</v>
      </c>
      <c r="F162" s="304">
        <f t="shared" ca="1" si="68"/>
        <v>22.906784571149334</v>
      </c>
      <c r="G162" s="306">
        <f t="shared" ca="1" si="69"/>
        <v>37.667781897097257</v>
      </c>
      <c r="H162" s="307">
        <f t="shared" ca="1" si="70"/>
        <v>129.98526798213575</v>
      </c>
      <c r="I162" s="304">
        <f t="shared" ca="1" si="71"/>
        <v>135.33303988839876</v>
      </c>
      <c r="J162" s="306">
        <f t="shared" ca="1" si="72"/>
        <v>193.62726992571038</v>
      </c>
      <c r="K162" s="307">
        <f t="shared" ca="1" si="73"/>
        <v>792.2909397675387</v>
      </c>
      <c r="L162" s="304">
        <f t="shared" ca="1" si="58"/>
        <v>815.60802650330356</v>
      </c>
      <c r="M162" s="306">
        <f t="shared" ca="1" si="74"/>
        <v>1.288737230202722</v>
      </c>
      <c r="N162" s="304">
        <f t="shared" ca="1" si="75"/>
        <v>73.839204191995577</v>
      </c>
      <c r="P162" s="310">
        <f t="shared" ca="1" si="76"/>
        <v>22</v>
      </c>
      <c r="Q162" s="304">
        <f t="shared" ca="1" si="77"/>
        <v>0</v>
      </c>
      <c r="R162" s="306">
        <f t="shared" ca="1" si="78"/>
        <v>0</v>
      </c>
      <c r="S162" s="307">
        <f t="shared" ca="1" si="79"/>
        <v>3.1859948540257217</v>
      </c>
      <c r="T162" s="304">
        <f t="shared" ca="1" si="59"/>
        <v>31.254609517992332</v>
      </c>
      <c r="U162" s="311">
        <f t="shared" ca="1" si="60"/>
        <v>0</v>
      </c>
      <c r="V162" s="306">
        <f t="shared" ca="1" si="61"/>
        <v>1.1316426682825085</v>
      </c>
      <c r="W162" s="304">
        <f t="shared" ca="1" si="62"/>
        <v>42.292187573107597</v>
      </c>
      <c r="Y162" s="314" t="str">
        <f t="shared" ca="1" si="80"/>
        <v/>
      </c>
      <c r="Z162" s="315" t="str">
        <f t="shared" ca="1" si="81"/>
        <v/>
      </c>
      <c r="AA162" s="316" t="str">
        <f t="shared" ca="1" si="82"/>
        <v/>
      </c>
      <c r="AC162" s="310" t="e">
        <f t="shared" ca="1" si="83"/>
        <v>#N/A</v>
      </c>
      <c r="AD162" s="323" t="e">
        <f t="shared" ca="1" si="84"/>
        <v>#N/A</v>
      </c>
      <c r="AE162" s="324">
        <f t="shared" ca="1" si="63"/>
        <v>792.2909397675387</v>
      </c>
      <c r="AG162" s="306">
        <f t="shared" ca="1" si="85"/>
        <v>-22.743697128983317</v>
      </c>
      <c r="AH162" s="304">
        <f t="shared" ca="1" si="86"/>
        <v>-13.320795256105786</v>
      </c>
    </row>
    <row r="163" spans="1:34" x14ac:dyDescent="0.2">
      <c r="A163" s="347">
        <f t="shared" ca="1" si="64"/>
        <v>0.01</v>
      </c>
      <c r="B163" s="304">
        <f t="shared" ca="1" si="65"/>
        <v>6.1899999999999658</v>
      </c>
      <c r="D163" s="306">
        <f t="shared" ca="1" si="66"/>
        <v>-3.6947179426794379</v>
      </c>
      <c r="E163" s="307">
        <f t="shared" ca="1" si="67"/>
        <v>-22.559858837177813</v>
      </c>
      <c r="F163" s="304">
        <f t="shared" ca="1" si="68"/>
        <v>22.860406195633256</v>
      </c>
      <c r="G163" s="306">
        <f t="shared" ca="1" si="69"/>
        <v>37.63083471767046</v>
      </c>
      <c r="H163" s="307">
        <f t="shared" ca="1" si="70"/>
        <v>129.75966939376397</v>
      </c>
      <c r="I163" s="304">
        <f t="shared" ca="1" si="71"/>
        <v>135.10607507705771</v>
      </c>
      <c r="J163" s="306">
        <f t="shared" ca="1" si="72"/>
        <v>194.0037630087842</v>
      </c>
      <c r="K163" s="307">
        <f t="shared" ca="1" si="73"/>
        <v>793.5896644544182</v>
      </c>
      <c r="L163" s="304">
        <f t="shared" ca="1" si="58"/>
        <v>816.95900484078425</v>
      </c>
      <c r="M163" s="306">
        <f t="shared" ca="1" si="74"/>
        <v>1.2885351329812529</v>
      </c>
      <c r="N163" s="304">
        <f t="shared" ca="1" si="75"/>
        <v>73.827624874154083</v>
      </c>
      <c r="P163" s="310">
        <f t="shared" ca="1" si="76"/>
        <v>22</v>
      </c>
      <c r="Q163" s="304">
        <f t="shared" ca="1" si="77"/>
        <v>0</v>
      </c>
      <c r="R163" s="306">
        <f t="shared" ca="1" si="78"/>
        <v>0</v>
      </c>
      <c r="S163" s="307">
        <f t="shared" ca="1" si="79"/>
        <v>3.1859948540257217</v>
      </c>
      <c r="T163" s="304">
        <f t="shared" ca="1" si="59"/>
        <v>31.254609517992332</v>
      </c>
      <c r="U163" s="311">
        <f t="shared" ca="1" si="60"/>
        <v>0</v>
      </c>
      <c r="V163" s="306">
        <f t="shared" ca="1" si="61"/>
        <v>1.131495477246192</v>
      </c>
      <c r="W163" s="304">
        <f t="shared" ca="1" si="62"/>
        <v>42.144969017673361</v>
      </c>
      <c r="Y163" s="314" t="str">
        <f t="shared" ca="1" si="80"/>
        <v/>
      </c>
      <c r="Z163" s="315" t="str">
        <f t="shared" ca="1" si="81"/>
        <v/>
      </c>
      <c r="AA163" s="316" t="str">
        <f t="shared" ca="1" si="82"/>
        <v/>
      </c>
      <c r="AC163" s="310" t="e">
        <f t="shared" ca="1" si="83"/>
        <v>#N/A</v>
      </c>
      <c r="AD163" s="323" t="e">
        <f t="shared" ca="1" si="84"/>
        <v>#N/A</v>
      </c>
      <c r="AE163" s="324">
        <f t="shared" ca="1" si="63"/>
        <v>793.5896644544182</v>
      </c>
      <c r="AG163" s="306">
        <f t="shared" ca="1" si="85"/>
        <v>-22.696757042913084</v>
      </c>
      <c r="AH163" s="304">
        <f t="shared" ca="1" si="86"/>
        <v>-13.274405487400124</v>
      </c>
    </row>
    <row r="164" spans="1:34" x14ac:dyDescent="0.2">
      <c r="A164" s="347">
        <f t="shared" ca="1" si="64"/>
        <v>0.01</v>
      </c>
      <c r="B164" s="304">
        <f t="shared" ca="1" si="65"/>
        <v>6.1999999999999655</v>
      </c>
      <c r="D164" s="306">
        <f t="shared" ca="1" si="66"/>
        <v>-3.6844243438673145</v>
      </c>
      <c r="E164" s="307">
        <f t="shared" ca="1" si="67"/>
        <v>-22.514732391760102</v>
      </c>
      <c r="F164" s="304">
        <f t="shared" ca="1" si="68"/>
        <v>22.814209550590476</v>
      </c>
      <c r="G164" s="306">
        <f t="shared" ca="1" si="69"/>
        <v>37.593990474231788</v>
      </c>
      <c r="H164" s="307">
        <f t="shared" ca="1" si="70"/>
        <v>129.53452206984636</v>
      </c>
      <c r="I164" s="304">
        <f t="shared" ca="1" si="71"/>
        <v>134.87957787463654</v>
      </c>
      <c r="J164" s="306">
        <f t="shared" ca="1" si="72"/>
        <v>194.37988713474371</v>
      </c>
      <c r="K164" s="307">
        <f t="shared" ca="1" si="73"/>
        <v>794.88613541173629</v>
      </c>
      <c r="L164" s="304">
        <f t="shared" ca="1" si="58"/>
        <v>818.30771033415101</v>
      </c>
      <c r="M164" s="306">
        <f t="shared" ca="1" si="74"/>
        <v>1.2883325552110581</v>
      </c>
      <c r="N164" s="304">
        <f t="shared" ca="1" si="75"/>
        <v>73.816018022898746</v>
      </c>
      <c r="P164" s="310">
        <f t="shared" ca="1" si="76"/>
        <v>22</v>
      </c>
      <c r="Q164" s="304">
        <f t="shared" ca="1" si="77"/>
        <v>0</v>
      </c>
      <c r="R164" s="306">
        <f t="shared" ca="1" si="78"/>
        <v>0</v>
      </c>
      <c r="S164" s="307">
        <f t="shared" ca="1" si="79"/>
        <v>3.1859948540257217</v>
      </c>
      <c r="T164" s="304">
        <f t="shared" ca="1" si="59"/>
        <v>31.254609517992332</v>
      </c>
      <c r="U164" s="311">
        <f t="shared" ca="1" si="60"/>
        <v>0</v>
      </c>
      <c r="V164" s="306">
        <f t="shared" ca="1" si="61"/>
        <v>1.1313485599739643</v>
      </c>
      <c r="W164" s="304">
        <f t="shared" ca="1" si="62"/>
        <v>41.998326540959226</v>
      </c>
      <c r="Y164" s="314" t="str">
        <f t="shared" ca="1" si="80"/>
        <v/>
      </c>
      <c r="Z164" s="315" t="str">
        <f t="shared" ca="1" si="81"/>
        <v/>
      </c>
      <c r="AA164" s="316" t="str">
        <f t="shared" ca="1" si="82"/>
        <v/>
      </c>
      <c r="AC164" s="310" t="e">
        <f t="shared" ca="1" si="83"/>
        <v>#N/A</v>
      </c>
      <c r="AD164" s="323" t="e">
        <f t="shared" ca="1" si="84"/>
        <v>#N/A</v>
      </c>
      <c r="AE164" s="324">
        <f t="shared" ca="1" si="63"/>
        <v>794.88613541173629</v>
      </c>
      <c r="AG164" s="306">
        <f t="shared" ca="1" si="85"/>
        <v>-22.649996999856111</v>
      </c>
      <c r="AH164" s="304">
        <f t="shared" ca="1" si="86"/>
        <v>-13.228197454374516</v>
      </c>
    </row>
    <row r="165" spans="1:34" x14ac:dyDescent="0.2">
      <c r="A165" s="347">
        <f t="shared" ca="1" si="64"/>
        <v>0.01</v>
      </c>
      <c r="B165" s="304">
        <f t="shared" ca="1" si="65"/>
        <v>6.2099999999999653</v>
      </c>
      <c r="D165" s="306">
        <f t="shared" ca="1" si="66"/>
        <v>-3.6741691376860861</v>
      </c>
      <c r="E165" s="307">
        <f t="shared" ca="1" si="67"/>
        <v>-22.469782514446472</v>
      </c>
      <c r="F165" s="304">
        <f t="shared" ca="1" si="68"/>
        <v>22.768193716209666</v>
      </c>
      <c r="G165" s="306">
        <f t="shared" ca="1" si="69"/>
        <v>37.557248782854927</v>
      </c>
      <c r="H165" s="307">
        <f t="shared" ca="1" si="70"/>
        <v>129.3098242447019</v>
      </c>
      <c r="I165" s="304">
        <f t="shared" ca="1" si="71"/>
        <v>134.65354648999391</v>
      </c>
      <c r="J165" s="306">
        <f t="shared" ca="1" si="72"/>
        <v>194.75564333102915</v>
      </c>
      <c r="K165" s="307">
        <f t="shared" ca="1" si="73"/>
        <v>796.18035714330904</v>
      </c>
      <c r="L165" s="304">
        <f t="shared" ca="1" si="58"/>
        <v>819.65414761967145</v>
      </c>
      <c r="M165" s="306">
        <f t="shared" ca="1" si="74"/>
        <v>1.2881294956500211</v>
      </c>
      <c r="N165" s="304">
        <f t="shared" ca="1" si="75"/>
        <v>73.804383567061549</v>
      </c>
      <c r="P165" s="310">
        <f t="shared" ca="1" si="76"/>
        <v>22</v>
      </c>
      <c r="Q165" s="304">
        <f t="shared" ca="1" si="77"/>
        <v>0</v>
      </c>
      <c r="R165" s="306">
        <f t="shared" ca="1" si="78"/>
        <v>0</v>
      </c>
      <c r="S165" s="307">
        <f t="shared" ca="1" si="79"/>
        <v>3.1859948540257217</v>
      </c>
      <c r="T165" s="304">
        <f t="shared" ca="1" si="59"/>
        <v>31.254609517992332</v>
      </c>
      <c r="U165" s="311">
        <f t="shared" ca="1" si="60"/>
        <v>0</v>
      </c>
      <c r="V165" s="306">
        <f t="shared" ca="1" si="61"/>
        <v>1.1312019158565783</v>
      </c>
      <c r="W165" s="304">
        <f t="shared" ca="1" si="62"/>
        <v>41.852257231580822</v>
      </c>
      <c r="Y165" s="314" t="str">
        <f t="shared" ca="1" si="80"/>
        <v/>
      </c>
      <c r="Z165" s="315" t="str">
        <f t="shared" ca="1" si="81"/>
        <v/>
      </c>
      <c r="AA165" s="316" t="str">
        <f t="shared" ca="1" si="82"/>
        <v/>
      </c>
      <c r="AC165" s="310" t="e">
        <f t="shared" ca="1" si="83"/>
        <v>#N/A</v>
      </c>
      <c r="AD165" s="323" t="e">
        <f t="shared" ca="1" si="84"/>
        <v>#N/A</v>
      </c>
      <c r="AE165" s="324">
        <f t="shared" ca="1" si="63"/>
        <v>796.18035714330904</v>
      </c>
      <c r="AG165" s="306">
        <f t="shared" ca="1" si="85"/>
        <v>-22.603416073994119</v>
      </c>
      <c r="AH165" s="304">
        <f t="shared" ca="1" si="86"/>
        <v>-13.182170237309542</v>
      </c>
    </row>
    <row r="166" spans="1:34" x14ac:dyDescent="0.2">
      <c r="A166" s="347">
        <f t="shared" ca="1" si="64"/>
        <v>0.01</v>
      </c>
      <c r="B166" s="304">
        <f t="shared" ca="1" si="65"/>
        <v>6.2199999999999651</v>
      </c>
      <c r="D166" s="306">
        <f t="shared" ca="1" si="66"/>
        <v>-3.6639521271360733</v>
      </c>
      <c r="E166" s="307">
        <f t="shared" ca="1" si="67"/>
        <v>-22.425008312782822</v>
      </c>
      <c r="F166" s="304">
        <f t="shared" ca="1" si="68"/>
        <v>22.722357778591633</v>
      </c>
      <c r="G166" s="306">
        <f t="shared" ca="1" si="69"/>
        <v>37.520609261583566</v>
      </c>
      <c r="H166" s="307">
        <f t="shared" ca="1" si="70"/>
        <v>129.08557416157407</v>
      </c>
      <c r="I166" s="304">
        <f t="shared" ca="1" si="71"/>
        <v>134.42797914118799</v>
      </c>
      <c r="J166" s="306">
        <f t="shared" ca="1" si="72"/>
        <v>195.13103262125134</v>
      </c>
      <c r="K166" s="307">
        <f t="shared" ca="1" si="73"/>
        <v>797.47233413534036</v>
      </c>
      <c r="L166" s="304">
        <f t="shared" ca="1" si="58"/>
        <v>820.99832131564301</v>
      </c>
      <c r="M166" s="306">
        <f t="shared" ca="1" si="74"/>
        <v>1.2879259530512648</v>
      </c>
      <c r="N166" s="304">
        <f t="shared" ca="1" si="75"/>
        <v>73.792721435201685</v>
      </c>
      <c r="P166" s="310">
        <f t="shared" ca="1" si="76"/>
        <v>22</v>
      </c>
      <c r="Q166" s="304">
        <f t="shared" ca="1" si="77"/>
        <v>0</v>
      </c>
      <c r="R166" s="306">
        <f t="shared" ca="1" si="78"/>
        <v>0</v>
      </c>
      <c r="S166" s="307">
        <f t="shared" ca="1" si="79"/>
        <v>3.1859948540257217</v>
      </c>
      <c r="T166" s="304">
        <f t="shared" ca="1" si="59"/>
        <v>31.254609517992332</v>
      </c>
      <c r="U166" s="311">
        <f t="shared" ca="1" si="60"/>
        <v>0</v>
      </c>
      <c r="V166" s="306">
        <f t="shared" ca="1" si="61"/>
        <v>1.1310555442872372</v>
      </c>
      <c r="W166" s="304">
        <f t="shared" ca="1" si="62"/>
        <v>41.706758196845364</v>
      </c>
      <c r="Y166" s="314" t="str">
        <f t="shared" ca="1" si="80"/>
        <v/>
      </c>
      <c r="Z166" s="315" t="str">
        <f t="shared" ca="1" si="81"/>
        <v/>
      </c>
      <c r="AA166" s="316" t="str">
        <f t="shared" ca="1" si="82"/>
        <v/>
      </c>
      <c r="AC166" s="310" t="e">
        <f t="shared" ca="1" si="83"/>
        <v>#N/A</v>
      </c>
      <c r="AD166" s="323" t="e">
        <f t="shared" ca="1" si="84"/>
        <v>#N/A</v>
      </c>
      <c r="AE166" s="324">
        <f t="shared" ca="1" si="63"/>
        <v>797.47233413534036</v>
      </c>
      <c r="AG166" s="306">
        <f t="shared" ca="1" si="85"/>
        <v>-22.557013345392676</v>
      </c>
      <c r="AH166" s="304">
        <f t="shared" ca="1" si="86"/>
        <v>-13.136322922398209</v>
      </c>
    </row>
    <row r="167" spans="1:34" x14ac:dyDescent="0.2">
      <c r="A167" s="347">
        <f t="shared" ca="1" si="64"/>
        <v>0.01</v>
      </c>
      <c r="B167" s="304">
        <f t="shared" ca="1" si="65"/>
        <v>6.2299999999999649</v>
      </c>
      <c r="D167" s="306">
        <f t="shared" ca="1" si="66"/>
        <v>-3.6537731164795675</v>
      </c>
      <c r="E167" s="307">
        <f t="shared" ca="1" si="67"/>
        <v>-22.380408900044145</v>
      </c>
      <c r="F167" s="304">
        <f t="shared" ca="1" si="68"/>
        <v>22.676700829703687</v>
      </c>
      <c r="G167" s="306">
        <f t="shared" ca="1" si="69"/>
        <v>37.484071530418767</v>
      </c>
      <c r="H167" s="307">
        <f t="shared" ca="1" si="70"/>
        <v>128.86177007257362</v>
      </c>
      <c r="I167" s="304">
        <f t="shared" ca="1" si="71"/>
        <v>134.20287405541796</v>
      </c>
      <c r="J167" s="306">
        <f t="shared" ca="1" si="72"/>
        <v>195.50605602521134</v>
      </c>
      <c r="K167" s="307">
        <f t="shared" ca="1" si="73"/>
        <v>798.76207085651106</v>
      </c>
      <c r="L167" s="304">
        <f t="shared" ca="1" si="58"/>
        <v>822.34023602248431</v>
      </c>
      <c r="M167" s="306">
        <f t="shared" ca="1" si="74"/>
        <v>1.2877219261631307</v>
      </c>
      <c r="N167" s="304">
        <f t="shared" ca="1" si="75"/>
        <v>73.781031555604415</v>
      </c>
      <c r="P167" s="310">
        <f t="shared" ca="1" si="76"/>
        <v>22</v>
      </c>
      <c r="Q167" s="304">
        <f t="shared" ca="1" si="77"/>
        <v>0</v>
      </c>
      <c r="R167" s="306">
        <f t="shared" ca="1" si="78"/>
        <v>0</v>
      </c>
      <c r="S167" s="307">
        <f t="shared" ca="1" si="79"/>
        <v>3.1859948540257217</v>
      </c>
      <c r="T167" s="304">
        <f t="shared" ca="1" si="59"/>
        <v>31.254609517992332</v>
      </c>
      <c r="U167" s="311">
        <f t="shared" ca="1" si="60"/>
        <v>0</v>
      </c>
      <c r="V167" s="306">
        <f t="shared" ca="1" si="61"/>
        <v>1.1309094446615851</v>
      </c>
      <c r="W167" s="304">
        <f t="shared" ca="1" si="62"/>
        <v>41.561826562608026</v>
      </c>
      <c r="Y167" s="314" t="str">
        <f t="shared" ca="1" si="80"/>
        <v/>
      </c>
      <c r="Z167" s="315" t="str">
        <f t="shared" ca="1" si="81"/>
        <v/>
      </c>
      <c r="AA167" s="316" t="str">
        <f t="shared" ca="1" si="82"/>
        <v/>
      </c>
      <c r="AC167" s="310" t="e">
        <f t="shared" ca="1" si="83"/>
        <v>#N/A</v>
      </c>
      <c r="AD167" s="323" t="e">
        <f t="shared" ca="1" si="84"/>
        <v>#N/A</v>
      </c>
      <c r="AE167" s="324">
        <f t="shared" ca="1" si="63"/>
        <v>798.76207085651106</v>
      </c>
      <c r="AG167" s="306">
        <f t="shared" ca="1" si="85"/>
        <v>-22.510787899955385</v>
      </c>
      <c r="AH167" s="304">
        <f t="shared" ca="1" si="86"/>
        <v>-13.090654601700324</v>
      </c>
    </row>
    <row r="168" spans="1:34" x14ac:dyDescent="0.2">
      <c r="A168" s="347">
        <f t="shared" ca="1" si="64"/>
        <v>0.01</v>
      </c>
      <c r="B168" s="304">
        <f t="shared" ca="1" si="65"/>
        <v>6.2399999999999647</v>
      </c>
      <c r="D168" s="306">
        <f t="shared" ca="1" si="66"/>
        <v>-3.6436319112311346</v>
      </c>
      <c r="E168" s="307">
        <f t="shared" ca="1" si="67"/>
        <v>-22.335983395190496</v>
      </c>
      <c r="F168" s="304">
        <f t="shared" ca="1" si="68"/>
        <v>22.631221967334582</v>
      </c>
      <c r="G168" s="306">
        <f t="shared" ca="1" si="69"/>
        <v>37.447635211306455</v>
      </c>
      <c r="H168" s="307">
        <f t="shared" ca="1" si="70"/>
        <v>128.6384102386217</v>
      </c>
      <c r="I168" s="304">
        <f t="shared" ca="1" si="71"/>
        <v>133.97822946896639</v>
      </c>
      <c r="J168" s="306">
        <f t="shared" ca="1" si="72"/>
        <v>195.88071455891998</v>
      </c>
      <c r="K168" s="307">
        <f t="shared" ca="1" si="73"/>
        <v>800.04957175806703</v>
      </c>
      <c r="L168" s="304">
        <f t="shared" ca="1" si="58"/>
        <v>823.6798963228249</v>
      </c>
      <c r="M168" s="306">
        <f t="shared" ca="1" si="74"/>
        <v>1.2875174137291585</v>
      </c>
      <c r="N168" s="304">
        <f t="shared" ca="1" si="75"/>
        <v>73.769313856279851</v>
      </c>
      <c r="P168" s="310">
        <f t="shared" ca="1" si="76"/>
        <v>22</v>
      </c>
      <c r="Q168" s="304">
        <f t="shared" ca="1" si="77"/>
        <v>0</v>
      </c>
      <c r="R168" s="306">
        <f t="shared" ca="1" si="78"/>
        <v>0</v>
      </c>
      <c r="S168" s="307">
        <f t="shared" ca="1" si="79"/>
        <v>3.1859948540257217</v>
      </c>
      <c r="T168" s="304">
        <f t="shared" ca="1" si="59"/>
        <v>31.254609517992332</v>
      </c>
      <c r="U168" s="311">
        <f t="shared" ca="1" si="60"/>
        <v>0</v>
      </c>
      <c r="V168" s="306">
        <f t="shared" ca="1" si="61"/>
        <v>1.1307636163776897</v>
      </c>
      <c r="W168" s="304">
        <f t="shared" ca="1" si="62"/>
        <v>41.417459473129213</v>
      </c>
      <c r="Y168" s="314" t="str">
        <f t="shared" ca="1" si="80"/>
        <v/>
      </c>
      <c r="Z168" s="315" t="str">
        <f t="shared" ca="1" si="81"/>
        <v/>
      </c>
      <c r="AA168" s="316" t="str">
        <f t="shared" ca="1" si="82"/>
        <v/>
      </c>
      <c r="AC168" s="310" t="e">
        <f t="shared" ca="1" si="83"/>
        <v>#N/A</v>
      </c>
      <c r="AD168" s="323" t="e">
        <f t="shared" ca="1" si="84"/>
        <v>#N/A</v>
      </c>
      <c r="AE168" s="324">
        <f t="shared" ca="1" si="63"/>
        <v>800.04957175806703</v>
      </c>
      <c r="AG168" s="306">
        <f t="shared" ca="1" si="85"/>
        <v>-22.464738829378675</v>
      </c>
      <c r="AH168" s="304">
        <f t="shared" ca="1" si="86"/>
        <v>-13.045164373097409</v>
      </c>
    </row>
    <row r="169" spans="1:34" x14ac:dyDescent="0.2">
      <c r="A169" s="347">
        <f t="shared" ca="1" si="64"/>
        <v>0.01</v>
      </c>
      <c r="B169" s="304">
        <f t="shared" ca="1" si="65"/>
        <v>6.2499999999999645</v>
      </c>
      <c r="D169" s="306">
        <f t="shared" ca="1" si="66"/>
        <v>-3.6335283181479738</v>
      </c>
      <c r="E169" s="307">
        <f t="shared" ca="1" si="67"/>
        <v>-22.291730922823248</v>
      </c>
      <c r="F169" s="304">
        <f t="shared" ca="1" si="68"/>
        <v>22.585920295049689</v>
      </c>
      <c r="G169" s="306">
        <f t="shared" ca="1" si="69"/>
        <v>37.411299928124976</v>
      </c>
      <c r="H169" s="307">
        <f t="shared" ca="1" si="70"/>
        <v>128.41549292939348</v>
      </c>
      <c r="I169" s="304">
        <f t="shared" ca="1" si="71"/>
        <v>133.75404362714133</v>
      </c>
      <c r="J169" s="306">
        <f t="shared" ca="1" si="72"/>
        <v>196.25500923461712</v>
      </c>
      <c r="K169" s="307">
        <f t="shared" ca="1" si="73"/>
        <v>801.33484127390716</v>
      </c>
      <c r="L169" s="304">
        <f t="shared" ca="1" si="58"/>
        <v>825.01730678159572</v>
      </c>
      <c r="M169" s="306">
        <f t="shared" ca="1" si="74"/>
        <v>1.2873124144880639</v>
      </c>
      <c r="N169" s="304">
        <f t="shared" ca="1" si="75"/>
        <v>73.757568264961748</v>
      </c>
      <c r="P169" s="310">
        <f t="shared" ca="1" si="76"/>
        <v>22</v>
      </c>
      <c r="Q169" s="304">
        <f t="shared" ca="1" si="77"/>
        <v>0</v>
      </c>
      <c r="R169" s="306">
        <f t="shared" ca="1" si="78"/>
        <v>0</v>
      </c>
      <c r="S169" s="307">
        <f t="shared" ca="1" si="79"/>
        <v>3.1859948540257217</v>
      </c>
      <c r="T169" s="304">
        <f t="shared" ca="1" si="59"/>
        <v>31.254609517992332</v>
      </c>
      <c r="U169" s="311">
        <f t="shared" ca="1" si="60"/>
        <v>0</v>
      </c>
      <c r="V169" s="306">
        <f t="shared" ca="1" si="61"/>
        <v>1.1306180588360339</v>
      </c>
      <c r="W169" s="304">
        <f t="shared" ca="1" si="62"/>
        <v>41.273654090933221</v>
      </c>
      <c r="Y169" s="314" t="str">
        <f t="shared" ca="1" si="80"/>
        <v/>
      </c>
      <c r="Z169" s="315" t="str">
        <f t="shared" ca="1" si="81"/>
        <v/>
      </c>
      <c r="AA169" s="316" t="str">
        <f t="shared" ca="1" si="82"/>
        <v/>
      </c>
      <c r="AC169" s="310" t="e">
        <f t="shared" ca="1" si="83"/>
        <v>#N/A</v>
      </c>
      <c r="AD169" s="323" t="e">
        <f t="shared" ca="1" si="84"/>
        <v>#N/A</v>
      </c>
      <c r="AE169" s="324">
        <f t="shared" ca="1" si="63"/>
        <v>801.33484127390716</v>
      </c>
      <c r="AG169" s="306">
        <f t="shared" ca="1" si="85"/>
        <v>-22.418865231106835</v>
      </c>
      <c r="AH169" s="304">
        <f t="shared" ca="1" si="86"/>
        <v>-12.999851340247908</v>
      </c>
    </row>
    <row r="170" spans="1:34" x14ac:dyDescent="0.2">
      <c r="A170" s="347">
        <f t="shared" ca="1" si="64"/>
        <v>0.01</v>
      </c>
      <c r="B170" s="304">
        <f t="shared" ca="1" si="65"/>
        <v>6.2599999999999643</v>
      </c>
      <c r="D170" s="306">
        <f t="shared" ca="1" si="66"/>
        <v>-3.6234621452203841</v>
      </c>
      <c r="E170" s="307">
        <f t="shared" ca="1" si="67"/>
        <v>-22.247650613141744</v>
      </c>
      <c r="F170" s="304">
        <f t="shared" ca="1" si="68"/>
        <v>22.540794922146631</v>
      </c>
      <c r="G170" s="306">
        <f t="shared" ca="1" si="69"/>
        <v>37.375065306672774</v>
      </c>
      <c r="H170" s="307">
        <f t="shared" ca="1" si="70"/>
        <v>128.19301642326207</v>
      </c>
      <c r="I170" s="304">
        <f t="shared" ca="1" si="71"/>
        <v>133.53031478421966</v>
      </c>
      <c r="J170" s="306">
        <f t="shared" ca="1" si="72"/>
        <v>196.62894106079111</v>
      </c>
      <c r="K170" s="307">
        <f t="shared" ca="1" si="73"/>
        <v>802.61788382067039</v>
      </c>
      <c r="L170" s="304">
        <f t="shared" ca="1" si="58"/>
        <v>826.3524719461177</v>
      </c>
      <c r="M170" s="306">
        <f t="shared" ca="1" si="74"/>
        <v>1.2871069271737188</v>
      </c>
      <c r="N170" s="304">
        <f t="shared" ca="1" si="75"/>
        <v>73.745794709106292</v>
      </c>
      <c r="P170" s="310">
        <f t="shared" ca="1" si="76"/>
        <v>22</v>
      </c>
      <c r="Q170" s="304">
        <f t="shared" ca="1" si="77"/>
        <v>0</v>
      </c>
      <c r="R170" s="306">
        <f t="shared" ca="1" si="78"/>
        <v>0</v>
      </c>
      <c r="S170" s="307">
        <f t="shared" ca="1" si="79"/>
        <v>3.1859948540257217</v>
      </c>
      <c r="T170" s="304">
        <f t="shared" ca="1" si="59"/>
        <v>31.254609517992332</v>
      </c>
      <c r="U170" s="311">
        <f t="shared" ca="1" si="60"/>
        <v>0</v>
      </c>
      <c r="V170" s="306">
        <f t="shared" ca="1" si="61"/>
        <v>1.1304727714395013</v>
      </c>
      <c r="W170" s="304">
        <f t="shared" ca="1" si="62"/>
        <v>41.130407596668377</v>
      </c>
      <c r="Y170" s="314" t="str">
        <f t="shared" ca="1" si="80"/>
        <v/>
      </c>
      <c r="Z170" s="315" t="str">
        <f t="shared" ca="1" si="81"/>
        <v/>
      </c>
      <c r="AA170" s="316" t="str">
        <f t="shared" ca="1" si="82"/>
        <v/>
      </c>
      <c r="AC170" s="310" t="e">
        <f t="shared" ca="1" si="83"/>
        <v>#N/A</v>
      </c>
      <c r="AD170" s="323" t="e">
        <f t="shared" ca="1" si="84"/>
        <v>#N/A</v>
      </c>
      <c r="AE170" s="324">
        <f t="shared" ca="1" si="63"/>
        <v>802.61788382067039</v>
      </c>
      <c r="AG170" s="306">
        <f t="shared" ca="1" si="85"/>
        <v>-22.373166208287472</v>
      </c>
      <c r="AH170" s="304">
        <f t="shared" ca="1" si="86"/>
        <v>-12.954714612542812</v>
      </c>
    </row>
    <row r="171" spans="1:34" x14ac:dyDescent="0.2">
      <c r="A171" s="347">
        <f t="shared" ca="1" si="64"/>
        <v>0.01</v>
      </c>
      <c r="B171" s="304">
        <f t="shared" ca="1" si="65"/>
        <v>6.269999999999964</v>
      </c>
      <c r="D171" s="306">
        <f t="shared" ca="1" si="66"/>
        <v>-3.6134332016623074</v>
      </c>
      <c r="E171" s="307">
        <f t="shared" ca="1" si="67"/>
        <v>-22.203741601900454</v>
      </c>
      <c r="F171" s="304">
        <f t="shared" ca="1" si="68"/>
        <v>22.4958449636114</v>
      </c>
      <c r="G171" s="306">
        <f t="shared" ca="1" si="69"/>
        <v>37.338930974656151</v>
      </c>
      <c r="H171" s="307">
        <f t="shared" ca="1" si="70"/>
        <v>127.97097900724306</v>
      </c>
      <c r="I171" s="304">
        <f t="shared" ca="1" si="71"/>
        <v>133.30704120339024</v>
      </c>
      <c r="J171" s="306">
        <f t="shared" ca="1" si="72"/>
        <v>197.00251104219774</v>
      </c>
      <c r="K171" s="307">
        <f t="shared" ca="1" si="73"/>
        <v>803.89870379782292</v>
      </c>
      <c r="L171" s="304">
        <f t="shared" ca="1" si="58"/>
        <v>827.68539634619083</v>
      </c>
      <c r="M171" s="306">
        <f t="shared" ca="1" si="74"/>
        <v>1.2869009505151294</v>
      </c>
      <c r="N171" s="304">
        <f t="shared" ca="1" si="75"/>
        <v>73.733993115890925</v>
      </c>
      <c r="P171" s="310">
        <f t="shared" ca="1" si="76"/>
        <v>22</v>
      </c>
      <c r="Q171" s="304">
        <f t="shared" ca="1" si="77"/>
        <v>0</v>
      </c>
      <c r="R171" s="306">
        <f t="shared" ca="1" si="78"/>
        <v>0</v>
      </c>
      <c r="S171" s="307">
        <f t="shared" ca="1" si="79"/>
        <v>3.1859948540257217</v>
      </c>
      <c r="T171" s="304">
        <f t="shared" ca="1" si="59"/>
        <v>31.254609517992332</v>
      </c>
      <c r="U171" s="311">
        <f t="shared" ca="1" si="60"/>
        <v>0</v>
      </c>
      <c r="V171" s="306">
        <f t="shared" ca="1" si="61"/>
        <v>1.1303277535933631</v>
      </c>
      <c r="W171" s="304">
        <f t="shared" ca="1" si="62"/>
        <v>40.987717188968055</v>
      </c>
      <c r="Y171" s="314" t="str">
        <f t="shared" ca="1" si="80"/>
        <v/>
      </c>
      <c r="Z171" s="315" t="str">
        <f t="shared" ca="1" si="81"/>
        <v/>
      </c>
      <c r="AA171" s="316" t="str">
        <f t="shared" ca="1" si="82"/>
        <v/>
      </c>
      <c r="AC171" s="310" t="e">
        <f t="shared" ca="1" si="83"/>
        <v>#N/A</v>
      </c>
      <c r="AD171" s="323" t="e">
        <f t="shared" ca="1" si="84"/>
        <v>#N/A</v>
      </c>
      <c r="AE171" s="324">
        <f t="shared" ca="1" si="63"/>
        <v>803.89870379782292</v>
      </c>
      <c r="AG171" s="306">
        <f t="shared" ca="1" si="85"/>
        <v>-22.327640869727496</v>
      </c>
      <c r="AH171" s="304">
        <f t="shared" ca="1" si="86"/>
        <v>-12.909753305061777</v>
      </c>
    </row>
    <row r="172" spans="1:34" x14ac:dyDescent="0.2">
      <c r="A172" s="347">
        <f t="shared" ca="1" si="64"/>
        <v>0.01</v>
      </c>
      <c r="B172" s="304">
        <f t="shared" ca="1" si="65"/>
        <v>6.2799999999999638</v>
      </c>
      <c r="D172" s="306">
        <f t="shared" ca="1" si="66"/>
        <v>-3.6034412979019526</v>
      </c>
      <c r="E172" s="307">
        <f t="shared" ca="1" si="67"/>
        <v>-22.160003030366354</v>
      </c>
      <c r="F172" s="304">
        <f t="shared" ca="1" si="68"/>
        <v>22.45106954007473</v>
      </c>
      <c r="G172" s="306">
        <f t="shared" ca="1" si="69"/>
        <v>37.30289656167713</v>
      </c>
      <c r="H172" s="307">
        <f t="shared" ca="1" si="70"/>
        <v>127.7493789769394</v>
      </c>
      <c r="I172" s="304">
        <f t="shared" ca="1" si="71"/>
        <v>133.08422115669785</v>
      </c>
      <c r="J172" s="306">
        <f t="shared" ca="1" si="72"/>
        <v>197.37572017987941</v>
      </c>
      <c r="K172" s="307">
        <f t="shared" ca="1" si="73"/>
        <v>805.17730558774383</v>
      </c>
      <c r="L172" s="304">
        <f t="shared" ca="1" si="58"/>
        <v>829.01608449418222</v>
      </c>
      <c r="M172" s="306">
        <f t="shared" ca="1" si="74"/>
        <v>1.2866944832364147</v>
      </c>
      <c r="N172" s="304">
        <f t="shared" ca="1" si="75"/>
        <v>73.722163412213007</v>
      </c>
      <c r="P172" s="310">
        <f t="shared" ca="1" si="76"/>
        <v>22</v>
      </c>
      <c r="Q172" s="304">
        <f t="shared" ca="1" si="77"/>
        <v>0</v>
      </c>
      <c r="R172" s="306">
        <f t="shared" ca="1" si="78"/>
        <v>0</v>
      </c>
      <c r="S172" s="307">
        <f t="shared" ca="1" si="79"/>
        <v>3.1859948540257217</v>
      </c>
      <c r="T172" s="304">
        <f t="shared" ca="1" si="59"/>
        <v>31.254609517992332</v>
      </c>
      <c r="U172" s="311">
        <f t="shared" ca="1" si="60"/>
        <v>0</v>
      </c>
      <c r="V172" s="306">
        <f t="shared" ca="1" si="61"/>
        <v>1.1301830047052686</v>
      </c>
      <c r="W172" s="304">
        <f t="shared" ca="1" si="62"/>
        <v>40.845580084313291</v>
      </c>
      <c r="Y172" s="314" t="str">
        <f t="shared" ca="1" si="80"/>
        <v/>
      </c>
      <c r="Z172" s="315" t="str">
        <f t="shared" ca="1" si="81"/>
        <v/>
      </c>
      <c r="AA172" s="316" t="str">
        <f t="shared" ca="1" si="82"/>
        <v/>
      </c>
      <c r="AC172" s="310" t="e">
        <f t="shared" ca="1" si="83"/>
        <v>#N/A</v>
      </c>
      <c r="AD172" s="323" t="e">
        <f t="shared" ca="1" si="84"/>
        <v>#N/A</v>
      </c>
      <c r="AE172" s="324">
        <f t="shared" ca="1" si="63"/>
        <v>805.17730558774383</v>
      </c>
      <c r="AG172" s="306">
        <f t="shared" ca="1" si="85"/>
        <v>-22.282288329849301</v>
      </c>
      <c r="AH172" s="304">
        <f t="shared" ca="1" si="86"/>
        <v>-12.86496653852949</v>
      </c>
    </row>
    <row r="173" spans="1:34" x14ac:dyDescent="0.2">
      <c r="A173" s="347">
        <f t="shared" ca="1" si="64"/>
        <v>0.01</v>
      </c>
      <c r="B173" s="304">
        <f t="shared" ca="1" si="65"/>
        <v>6.2899999999999636</v>
      </c>
      <c r="D173" s="306">
        <f t="shared" ca="1" si="66"/>
        <v>-3.5934862455725218</v>
      </c>
      <c r="E173" s="307">
        <f t="shared" ca="1" si="67"/>
        <v>-22.116434045276822</v>
      </c>
      <c r="F173" s="304">
        <f t="shared" ca="1" si="68"/>
        <v>22.40646777776896</v>
      </c>
      <c r="G173" s="306">
        <f t="shared" ca="1" si="69"/>
        <v>37.266961699221405</v>
      </c>
      <c r="H173" s="307">
        <f t="shared" ca="1" si="70"/>
        <v>127.52821463648662</v>
      </c>
      <c r="I173" s="304">
        <f t="shared" ca="1" si="71"/>
        <v>132.8618529249876</v>
      </c>
      <c r="J173" s="306">
        <f t="shared" ca="1" si="72"/>
        <v>197.74856947118391</v>
      </c>
      <c r="K173" s="307">
        <f t="shared" ca="1" si="73"/>
        <v>806.45369355581101</v>
      </c>
      <c r="L173" s="304">
        <f t="shared" ca="1" si="58"/>
        <v>830.34454088511336</v>
      </c>
      <c r="M173" s="306">
        <f t="shared" ca="1" si="74"/>
        <v>1.2864875240567855</v>
      </c>
      <c r="N173" s="304">
        <f t="shared" ca="1" si="75"/>
        <v>73.710305524688764</v>
      </c>
      <c r="P173" s="310">
        <f t="shared" ca="1" si="76"/>
        <v>22</v>
      </c>
      <c r="Q173" s="304">
        <f t="shared" ca="1" si="77"/>
        <v>0</v>
      </c>
      <c r="R173" s="306">
        <f t="shared" ca="1" si="78"/>
        <v>0</v>
      </c>
      <c r="S173" s="307">
        <f t="shared" ca="1" si="79"/>
        <v>3.1859948540257217</v>
      </c>
      <c r="T173" s="304">
        <f t="shared" ca="1" si="59"/>
        <v>31.254609517992332</v>
      </c>
      <c r="U173" s="311">
        <f t="shared" ca="1" si="60"/>
        <v>0</v>
      </c>
      <c r="V173" s="306">
        <f t="shared" ca="1" si="61"/>
        <v>1.13003852418523</v>
      </c>
      <c r="W173" s="304">
        <f t="shared" ca="1" si="62"/>
        <v>40.703993516896524</v>
      </c>
      <c r="Y173" s="314" t="str">
        <f t="shared" ca="1" si="80"/>
        <v/>
      </c>
      <c r="Z173" s="315" t="str">
        <f t="shared" ca="1" si="81"/>
        <v/>
      </c>
      <c r="AA173" s="316" t="str">
        <f t="shared" ca="1" si="82"/>
        <v/>
      </c>
      <c r="AC173" s="310" t="e">
        <f t="shared" ca="1" si="83"/>
        <v>#N/A</v>
      </c>
      <c r="AD173" s="323" t="e">
        <f t="shared" ca="1" si="84"/>
        <v>#N/A</v>
      </c>
      <c r="AE173" s="324">
        <f t="shared" ca="1" si="63"/>
        <v>806.45369355581101</v>
      </c>
      <c r="AG173" s="306">
        <f t="shared" ca="1" si="85"/>
        <v>-22.2371077086475</v>
      </c>
      <c r="AH173" s="304">
        <f t="shared" ca="1" si="86"/>
        <v>-12.820353439272544</v>
      </c>
    </row>
    <row r="174" spans="1:34" x14ac:dyDescent="0.2">
      <c r="A174" s="347">
        <f t="shared" ca="1" si="64"/>
        <v>0.01</v>
      </c>
      <c r="B174" s="304">
        <f t="shared" ca="1" si="65"/>
        <v>6.2999999999999634</v>
      </c>
      <c r="D174" s="306">
        <f t="shared" ca="1" si="66"/>
        <v>-3.5835678575030032</v>
      </c>
      <c r="E174" s="307">
        <f t="shared" ca="1" si="67"/>
        <v>-22.073033798797866</v>
      </c>
      <c r="F174" s="304">
        <f t="shared" ca="1" si="68"/>
        <v>22.362038808485277</v>
      </c>
      <c r="G174" s="306">
        <f t="shared" ca="1" si="69"/>
        <v>37.231126020646371</v>
      </c>
      <c r="H174" s="307">
        <f t="shared" ca="1" si="70"/>
        <v>127.30748429849865</v>
      </c>
      <c r="I174" s="304">
        <f t="shared" ca="1" si="71"/>
        <v>132.63993479784938</v>
      </c>
      <c r="J174" s="306">
        <f t="shared" ca="1" si="72"/>
        <v>198.12105990978324</v>
      </c>
      <c r="K174" s="307">
        <f t="shared" ca="1" si="73"/>
        <v>807.72787205048598</v>
      </c>
      <c r="L174" s="304">
        <f t="shared" ca="1" si="58"/>
        <v>831.67076999674703</v>
      </c>
      <c r="M174" s="306">
        <f t="shared" ca="1" si="74"/>
        <v>1.2862800716905223</v>
      </c>
      <c r="N174" s="304">
        <f t="shared" ca="1" si="75"/>
        <v>73.698419379651881</v>
      </c>
      <c r="P174" s="310">
        <f t="shared" ca="1" si="76"/>
        <v>22</v>
      </c>
      <c r="Q174" s="304">
        <f t="shared" ca="1" si="77"/>
        <v>0</v>
      </c>
      <c r="R174" s="306">
        <f t="shared" ca="1" si="78"/>
        <v>0</v>
      </c>
      <c r="S174" s="307">
        <f t="shared" ca="1" si="79"/>
        <v>3.1859948540257217</v>
      </c>
      <c r="T174" s="304">
        <f t="shared" ca="1" si="59"/>
        <v>31.254609517992332</v>
      </c>
      <c r="U174" s="311">
        <f t="shared" ca="1" si="60"/>
        <v>0</v>
      </c>
      <c r="V174" s="306">
        <f t="shared" ca="1" si="61"/>
        <v>1.1298943114456119</v>
      </c>
      <c r="W174" s="304">
        <f t="shared" ca="1" si="62"/>
        <v>40.562954738486312</v>
      </c>
      <c r="Y174" s="314" t="str">
        <f t="shared" ca="1" si="80"/>
        <v/>
      </c>
      <c r="Z174" s="315" t="str">
        <f t="shared" ca="1" si="81"/>
        <v/>
      </c>
      <c r="AA174" s="316" t="str">
        <f t="shared" ca="1" si="82"/>
        <v/>
      </c>
      <c r="AC174" s="310" t="e">
        <f t="shared" ca="1" si="83"/>
        <v>#N/A</v>
      </c>
      <c r="AD174" s="323" t="e">
        <f t="shared" ca="1" si="84"/>
        <v>#N/A</v>
      </c>
      <c r="AE174" s="324">
        <f t="shared" ca="1" si="63"/>
        <v>807.72787205048598</v>
      </c>
      <c r="AG174" s="306">
        <f t="shared" ca="1" si="85"/>
        <v>-22.192098131646006</v>
      </c>
      <c r="AH174" s="304">
        <f t="shared" ca="1" si="86"/>
        <v>-12.775913139176685</v>
      </c>
    </row>
    <row r="175" spans="1:34" x14ac:dyDescent="0.2">
      <c r="A175" s="347">
        <f t="shared" ca="1" si="64"/>
        <v>0.01</v>
      </c>
      <c r="B175" s="304">
        <f t="shared" ca="1" si="65"/>
        <v>6.3099999999999632</v>
      </c>
      <c r="D175" s="306">
        <f t="shared" ca="1" si="66"/>
        <v>-3.573685947709043</v>
      </c>
      <c r="E175" s="307">
        <f t="shared" ca="1" si="67"/>
        <v>-22.029801448482647</v>
      </c>
      <c r="F175" s="304">
        <f t="shared" ca="1" si="68"/>
        <v>22.317781769531244</v>
      </c>
      <c r="G175" s="306">
        <f t="shared" ca="1" si="69"/>
        <v>37.195389161169281</v>
      </c>
      <c r="H175" s="307">
        <f t="shared" ca="1" si="70"/>
        <v>127.08718628401382</v>
      </c>
      <c r="I175" s="304">
        <f t="shared" ca="1" si="71"/>
        <v>132.41846507356314</v>
      </c>
      <c r="J175" s="306">
        <f t="shared" ca="1" si="72"/>
        <v>198.49319248569233</v>
      </c>
      <c r="K175" s="307">
        <f t="shared" ca="1" si="73"/>
        <v>808.99984540339858</v>
      </c>
      <c r="L175" s="304">
        <f t="shared" ca="1" si="58"/>
        <v>832.99477628967452</v>
      </c>
      <c r="M175" s="306">
        <f t="shared" ca="1" si="74"/>
        <v>1.2860721248469535</v>
      </c>
      <c r="N175" s="304">
        <f t="shared" ca="1" si="75"/>
        <v>73.686504903152326</v>
      </c>
      <c r="P175" s="310">
        <f t="shared" ca="1" si="76"/>
        <v>22</v>
      </c>
      <c r="Q175" s="304">
        <f t="shared" ca="1" si="77"/>
        <v>0</v>
      </c>
      <c r="R175" s="306">
        <f t="shared" ca="1" si="78"/>
        <v>0</v>
      </c>
      <c r="S175" s="307">
        <f t="shared" ca="1" si="79"/>
        <v>3.1859948540257217</v>
      </c>
      <c r="T175" s="304">
        <f t="shared" ca="1" si="59"/>
        <v>31.254609517992332</v>
      </c>
      <c r="U175" s="311">
        <f t="shared" ca="1" si="60"/>
        <v>0</v>
      </c>
      <c r="V175" s="306">
        <f t="shared" ca="1" si="61"/>
        <v>1.1297503659011199</v>
      </c>
      <c r="W175" s="304">
        <f t="shared" ca="1" si="62"/>
        <v>40.422461018293639</v>
      </c>
      <c r="Y175" s="314" t="str">
        <f t="shared" ca="1" si="80"/>
        <v/>
      </c>
      <c r="Z175" s="315" t="str">
        <f t="shared" ca="1" si="81"/>
        <v/>
      </c>
      <c r="AA175" s="316" t="str">
        <f t="shared" ca="1" si="82"/>
        <v/>
      </c>
      <c r="AC175" s="310" t="e">
        <f t="shared" ca="1" si="83"/>
        <v>#N/A</v>
      </c>
      <c r="AD175" s="323" t="e">
        <f t="shared" ca="1" si="84"/>
        <v>#N/A</v>
      </c>
      <c r="AE175" s="324">
        <f t="shared" ca="1" si="63"/>
        <v>808.99984540339858</v>
      </c>
      <c r="AG175" s="306">
        <f t="shared" ca="1" si="85"/>
        <v>-22.147258729855366</v>
      </c>
      <c r="AH175" s="304">
        <f t="shared" ca="1" si="86"/>
        <v>-12.731644775644334</v>
      </c>
    </row>
    <row r="176" spans="1:34" x14ac:dyDescent="0.2">
      <c r="A176" s="347">
        <f t="shared" ca="1" si="64"/>
        <v>0.01</v>
      </c>
      <c r="B176" s="304">
        <f t="shared" ca="1" si="65"/>
        <v>6.319999999999963</v>
      </c>
      <c r="D176" s="306">
        <f t="shared" ca="1" si="66"/>
        <v>-3.5638403313839206</v>
      </c>
      <c r="E176" s="307">
        <f t="shared" ca="1" si="67"/>
        <v>-21.98673615723051</v>
      </c>
      <c r="F176" s="304">
        <f t="shared" ca="1" si="68"/>
        <v>22.273695803688845</v>
      </c>
      <c r="G176" s="306">
        <f t="shared" ca="1" si="69"/>
        <v>37.159750757855441</v>
      </c>
      <c r="H176" s="307">
        <f t="shared" ca="1" si="70"/>
        <v>126.86731892244153</v>
      </c>
      <c r="I176" s="304">
        <f t="shared" ca="1" si="71"/>
        <v>132.1974420590445</v>
      </c>
      <c r="J176" s="306">
        <f t="shared" ca="1" si="72"/>
        <v>198.86496818528747</v>
      </c>
      <c r="K176" s="307">
        <f t="shared" ca="1" si="73"/>
        <v>810.26961792943086</v>
      </c>
      <c r="L176" s="304">
        <f t="shared" ca="1" si="58"/>
        <v>834.31656420740035</v>
      </c>
      <c r="M176" s="306">
        <f t="shared" ca="1" si="74"/>
        <v>1.285863682230435</v>
      </c>
      <c r="N176" s="304">
        <f t="shared" ca="1" si="75"/>
        <v>73.67456202095515</v>
      </c>
      <c r="P176" s="310">
        <f t="shared" ca="1" si="76"/>
        <v>22</v>
      </c>
      <c r="Q176" s="304">
        <f t="shared" ca="1" si="77"/>
        <v>0</v>
      </c>
      <c r="R176" s="306">
        <f t="shared" ca="1" si="78"/>
        <v>0</v>
      </c>
      <c r="S176" s="307">
        <f t="shared" ca="1" si="79"/>
        <v>3.1859948540257217</v>
      </c>
      <c r="T176" s="304">
        <f t="shared" ca="1" si="59"/>
        <v>31.254609517992332</v>
      </c>
      <c r="U176" s="311">
        <f t="shared" ca="1" si="60"/>
        <v>0</v>
      </c>
      <c r="V176" s="306">
        <f t="shared" ca="1" si="61"/>
        <v>1.1296066869687857</v>
      </c>
      <c r="W176" s="304">
        <f t="shared" ca="1" si="62"/>
        <v>40.28250964283913</v>
      </c>
      <c r="Y176" s="314" t="str">
        <f t="shared" ca="1" si="80"/>
        <v/>
      </c>
      <c r="Z176" s="315" t="str">
        <f t="shared" ca="1" si="81"/>
        <v/>
      </c>
      <c r="AA176" s="316" t="str">
        <f t="shared" ca="1" si="82"/>
        <v/>
      </c>
      <c r="AC176" s="310" t="e">
        <f t="shared" ca="1" si="83"/>
        <v>#N/A</v>
      </c>
      <c r="AD176" s="323" t="e">
        <f t="shared" ca="1" si="84"/>
        <v>#N/A</v>
      </c>
      <c r="AE176" s="324">
        <f t="shared" ca="1" si="63"/>
        <v>810.26961792943086</v>
      </c>
      <c r="AG176" s="306">
        <f t="shared" ca="1" si="85"/>
        <v>-22.102588639730687</v>
      </c>
      <c r="AH176" s="304">
        <f t="shared" ca="1" si="86"/>
        <v>-12.687547491552632</v>
      </c>
    </row>
    <row r="177" spans="1:34" x14ac:dyDescent="0.2">
      <c r="A177" s="347">
        <f t="shared" ca="1" si="64"/>
        <v>0.01</v>
      </c>
      <c r="B177" s="304">
        <f t="shared" ca="1" si="65"/>
        <v>6.3299999999999628</v>
      </c>
      <c r="D177" s="306">
        <f t="shared" ca="1" si="66"/>
        <v>-3.5540308248895687</v>
      </c>
      <c r="E177" s="307">
        <f t="shared" ca="1" si="67"/>
        <v>-21.943837093246277</v>
      </c>
      <c r="F177" s="304">
        <f t="shared" ca="1" si="68"/>
        <v>22.229780059172796</v>
      </c>
      <c r="G177" s="306">
        <f t="shared" ca="1" si="69"/>
        <v>37.124210449606544</v>
      </c>
      <c r="H177" s="307">
        <f t="shared" ca="1" si="70"/>
        <v>126.64788055150906</v>
      </c>
      <c r="I177" s="304">
        <f t="shared" ca="1" si="71"/>
        <v>131.97686406979059</v>
      </c>
      <c r="J177" s="306">
        <f t="shared" ca="1" si="72"/>
        <v>199.23638799132479</v>
      </c>
      <c r="K177" s="307">
        <f t="shared" ca="1" si="73"/>
        <v>811.53719392680057</v>
      </c>
      <c r="L177" s="304">
        <f t="shared" ca="1" si="58"/>
        <v>835.63613817642863</v>
      </c>
      <c r="M177" s="306">
        <f t="shared" ca="1" si="74"/>
        <v>1.285654742540326</v>
      </c>
      <c r="N177" s="304">
        <f t="shared" ca="1" si="75"/>
        <v>73.662590658539131</v>
      </c>
      <c r="P177" s="310">
        <f t="shared" ca="1" si="76"/>
        <v>22</v>
      </c>
      <c r="Q177" s="304">
        <f t="shared" ca="1" si="77"/>
        <v>0</v>
      </c>
      <c r="R177" s="306">
        <f t="shared" ca="1" si="78"/>
        <v>0</v>
      </c>
      <c r="S177" s="307">
        <f t="shared" ca="1" si="79"/>
        <v>3.1859948540257217</v>
      </c>
      <c r="T177" s="304">
        <f t="shared" ca="1" si="59"/>
        <v>31.254609517992332</v>
      </c>
      <c r="U177" s="311">
        <f t="shared" ca="1" si="60"/>
        <v>0</v>
      </c>
      <c r="V177" s="306">
        <f t="shared" ca="1" si="61"/>
        <v>1.1294632740679591</v>
      </c>
      <c r="W177" s="304">
        <f t="shared" ca="1" si="62"/>
        <v>40.143097915821606</v>
      </c>
      <c r="Y177" s="314" t="str">
        <f t="shared" ca="1" si="80"/>
        <v/>
      </c>
      <c r="Z177" s="315" t="str">
        <f t="shared" ca="1" si="81"/>
        <v/>
      </c>
      <c r="AA177" s="316" t="str">
        <f t="shared" ca="1" si="82"/>
        <v/>
      </c>
      <c r="AC177" s="310" t="e">
        <f t="shared" ca="1" si="83"/>
        <v>#N/A</v>
      </c>
      <c r="AD177" s="323" t="e">
        <f t="shared" ca="1" si="84"/>
        <v>#N/A</v>
      </c>
      <c r="AE177" s="324">
        <f t="shared" ca="1" si="63"/>
        <v>811.53719392680057</v>
      </c>
      <c r="AG177" s="306">
        <f t="shared" ca="1" si="85"/>
        <v>-22.058087003129764</v>
      </c>
      <c r="AH177" s="304">
        <f t="shared" ca="1" si="86"/>
        <v>-12.643620435211762</v>
      </c>
    </row>
    <row r="178" spans="1:34" x14ac:dyDescent="0.2">
      <c r="A178" s="347">
        <f t="shared" ca="1" si="64"/>
        <v>0.01</v>
      </c>
      <c r="B178" s="304">
        <f t="shared" ca="1" si="65"/>
        <v>6.3399999999999626</v>
      </c>
      <c r="D178" s="306">
        <f t="shared" ca="1" si="66"/>
        <v>-3.5442572457477204</v>
      </c>
      <c r="E178" s="307">
        <f t="shared" ca="1" si="67"/>
        <v>-21.901103429999949</v>
      </c>
      <c r="F178" s="304">
        <f t="shared" ca="1" si="68"/>
        <v>22.186033689589287</v>
      </c>
      <c r="G178" s="306">
        <f t="shared" ca="1" si="69"/>
        <v>37.088767877149067</v>
      </c>
      <c r="H178" s="307">
        <f t="shared" ca="1" si="70"/>
        <v>126.42886951720907</v>
      </c>
      <c r="I178" s="304">
        <f t="shared" ca="1" si="71"/>
        <v>131.75672942982655</v>
      </c>
      <c r="J178" s="306">
        <f t="shared" ca="1" si="72"/>
        <v>199.60745288295857</v>
      </c>
      <c r="K178" s="307">
        <f t="shared" ca="1" si="73"/>
        <v>812.8025776771442</v>
      </c>
      <c r="L178" s="304">
        <f t="shared" ca="1" si="58"/>
        <v>836.953502606347</v>
      </c>
      <c r="M178" s="306">
        <f t="shared" ca="1" si="74"/>
        <v>1.2854453044709686</v>
      </c>
      <c r="N178" s="304">
        <f t="shared" ca="1" si="75"/>
        <v>73.650590741095598</v>
      </c>
      <c r="P178" s="310">
        <f t="shared" ca="1" si="76"/>
        <v>22</v>
      </c>
      <c r="Q178" s="304">
        <f t="shared" ca="1" si="77"/>
        <v>0</v>
      </c>
      <c r="R178" s="306">
        <f t="shared" ca="1" si="78"/>
        <v>0</v>
      </c>
      <c r="S178" s="307">
        <f t="shared" ca="1" si="79"/>
        <v>3.1859948540257217</v>
      </c>
      <c r="T178" s="304">
        <f t="shared" ca="1" si="59"/>
        <v>31.254609517992332</v>
      </c>
      <c r="U178" s="311">
        <f t="shared" ca="1" si="60"/>
        <v>0</v>
      </c>
      <c r="V178" s="306">
        <f t="shared" ca="1" si="61"/>
        <v>1.1293201266202926</v>
      </c>
      <c r="W178" s="304">
        <f t="shared" ca="1" si="62"/>
        <v>40.00422315798766</v>
      </c>
      <c r="Y178" s="314" t="str">
        <f t="shared" ca="1" si="80"/>
        <v/>
      </c>
      <c r="Z178" s="315" t="str">
        <f t="shared" ca="1" si="81"/>
        <v/>
      </c>
      <c r="AA178" s="316" t="str">
        <f t="shared" ca="1" si="82"/>
        <v/>
      </c>
      <c r="AC178" s="310" t="e">
        <f t="shared" ca="1" si="83"/>
        <v>#N/A</v>
      </c>
      <c r="AD178" s="323" t="e">
        <f t="shared" ca="1" si="84"/>
        <v>#N/A</v>
      </c>
      <c r="AE178" s="324">
        <f t="shared" ca="1" si="63"/>
        <v>812.8025776771442</v>
      </c>
      <c r="AG178" s="306">
        <f t="shared" ca="1" si="85"/>
        <v>-22.013752967271653</v>
      </c>
      <c r="AH178" s="304">
        <f t="shared" ca="1" si="86"/>
        <v>-12.599862760323692</v>
      </c>
    </row>
    <row r="179" spans="1:34" x14ac:dyDescent="0.2">
      <c r="A179" s="347">
        <f t="shared" ca="1" si="64"/>
        <v>0.01</v>
      </c>
      <c r="B179" s="304">
        <f t="shared" ca="1" si="65"/>
        <v>6.3499999999999623</v>
      </c>
      <c r="D179" s="306">
        <f t="shared" ca="1" si="66"/>
        <v>-3.5345194126310857</v>
      </c>
      <c r="E179" s="307">
        <f t="shared" ca="1" si="67"/>
        <v>-21.858534346186737</v>
      </c>
      <c r="F179" s="304">
        <f t="shared" ca="1" si="68"/>
        <v>22.142455853895051</v>
      </c>
      <c r="G179" s="306">
        <f t="shared" ca="1" si="69"/>
        <v>37.05342268302276</v>
      </c>
      <c r="H179" s="307">
        <f t="shared" ca="1" si="70"/>
        <v>126.2102841737472</v>
      </c>
      <c r="I179" s="304">
        <f t="shared" ca="1" si="71"/>
        <v>131.53703647165221</v>
      </c>
      <c r="J179" s="306">
        <f t="shared" ca="1" si="72"/>
        <v>199.97816383575943</v>
      </c>
      <c r="K179" s="307">
        <f t="shared" ca="1" si="73"/>
        <v>814.06577344559901</v>
      </c>
      <c r="L179" s="304">
        <f t="shared" ca="1" si="58"/>
        <v>838.26866188991164</v>
      </c>
      <c r="M179" s="306">
        <f t="shared" ca="1" si="74"/>
        <v>1.2852353667116652</v>
      </c>
      <c r="N179" s="304">
        <f t="shared" ca="1" si="75"/>
        <v>73.638562193527065</v>
      </c>
      <c r="P179" s="310">
        <f t="shared" ca="1" si="76"/>
        <v>22</v>
      </c>
      <c r="Q179" s="304">
        <f t="shared" ca="1" si="77"/>
        <v>0</v>
      </c>
      <c r="R179" s="306">
        <f t="shared" ca="1" si="78"/>
        <v>0</v>
      </c>
      <c r="S179" s="307">
        <f t="shared" ca="1" si="79"/>
        <v>3.1859948540257217</v>
      </c>
      <c r="T179" s="304">
        <f t="shared" ca="1" si="59"/>
        <v>31.254609517992332</v>
      </c>
      <c r="U179" s="311">
        <f t="shared" ca="1" si="60"/>
        <v>0</v>
      </c>
      <c r="V179" s="306">
        <f t="shared" ca="1" si="61"/>
        <v>1.1291772440497314</v>
      </c>
      <c r="W179" s="304">
        <f t="shared" ca="1" si="62"/>
        <v>39.865882707002505</v>
      </c>
      <c r="Y179" s="314" t="str">
        <f t="shared" ca="1" si="80"/>
        <v/>
      </c>
      <c r="Z179" s="315" t="str">
        <f t="shared" ca="1" si="81"/>
        <v/>
      </c>
      <c r="AA179" s="316" t="str">
        <f t="shared" ca="1" si="82"/>
        <v/>
      </c>
      <c r="AC179" s="310" t="e">
        <f t="shared" ca="1" si="83"/>
        <v>#N/A</v>
      </c>
      <c r="AD179" s="323" t="e">
        <f t="shared" ca="1" si="84"/>
        <v>#N/A</v>
      </c>
      <c r="AE179" s="324">
        <f t="shared" ca="1" si="63"/>
        <v>814.06577344559901</v>
      </c>
      <c r="AG179" s="306">
        <f t="shared" ca="1" si="85"/>
        <v>-21.969585684695588</v>
      </c>
      <c r="AH179" s="304">
        <f t="shared" ca="1" si="86"/>
        <v>-12.556273625941234</v>
      </c>
    </row>
    <row r="180" spans="1:34" x14ac:dyDescent="0.2">
      <c r="A180" s="347">
        <f t="shared" ca="1" si="64"/>
        <v>0.01</v>
      </c>
      <c r="B180" s="304">
        <f t="shared" ca="1" si="65"/>
        <v>6.3599999999999621</v>
      </c>
      <c r="D180" s="306">
        <f t="shared" ca="1" si="66"/>
        <v>-3.5248171453546413</v>
      </c>
      <c r="E180" s="307">
        <f t="shared" ca="1" si="67"/>
        <v>-21.816129025687456</v>
      </c>
      <c r="F180" s="304">
        <f t="shared" ca="1" si="68"/>
        <v>22.099045716356819</v>
      </c>
      <c r="G180" s="306">
        <f t="shared" ca="1" si="69"/>
        <v>37.018174511569214</v>
      </c>
      <c r="H180" s="307">
        <f t="shared" ca="1" si="70"/>
        <v>125.99212288349032</v>
      </c>
      <c r="I180" s="304">
        <f t="shared" ca="1" si="71"/>
        <v>131.31778353618947</v>
      </c>
      <c r="J180" s="306">
        <f t="shared" ca="1" si="72"/>
        <v>200.34852182173239</v>
      </c>
      <c r="K180" s="307">
        <f t="shared" ca="1" si="73"/>
        <v>815.32678548088518</v>
      </c>
      <c r="L180" s="304">
        <f t="shared" ca="1" si="58"/>
        <v>839.58162040313061</v>
      </c>
      <c r="M180" s="306">
        <f t="shared" ca="1" si="74"/>
        <v>1.2850249279466559</v>
      </c>
      <c r="N180" s="304">
        <f t="shared" ca="1" si="75"/>
        <v>73.626504940446097</v>
      </c>
      <c r="P180" s="310">
        <f t="shared" ca="1" si="76"/>
        <v>22</v>
      </c>
      <c r="Q180" s="304">
        <f t="shared" ca="1" si="77"/>
        <v>0</v>
      </c>
      <c r="R180" s="306">
        <f t="shared" ca="1" si="78"/>
        <v>0</v>
      </c>
      <c r="S180" s="307">
        <f t="shared" ca="1" si="79"/>
        <v>3.1859948540257217</v>
      </c>
      <c r="T180" s="304">
        <f t="shared" ca="1" si="59"/>
        <v>31.254609517992332</v>
      </c>
      <c r="U180" s="311">
        <f t="shared" ca="1" si="60"/>
        <v>0</v>
      </c>
      <c r="V180" s="306">
        <f t="shared" ca="1" si="61"/>
        <v>1.1290346257825028</v>
      </c>
      <c r="W180" s="304">
        <f t="shared" ca="1" si="62"/>
        <v>39.728073917322043</v>
      </c>
      <c r="Y180" s="314" t="str">
        <f t="shared" ca="1" si="80"/>
        <v/>
      </c>
      <c r="Z180" s="315" t="str">
        <f t="shared" ca="1" si="81"/>
        <v/>
      </c>
      <c r="AA180" s="316" t="str">
        <f t="shared" ca="1" si="82"/>
        <v/>
      </c>
      <c r="AC180" s="310" t="e">
        <f t="shared" ca="1" si="83"/>
        <v>#N/A</v>
      </c>
      <c r="AD180" s="323" t="e">
        <f t="shared" ca="1" si="84"/>
        <v>#N/A</v>
      </c>
      <c r="AE180" s="324">
        <f t="shared" ca="1" si="63"/>
        <v>815.32678548088518</v>
      </c>
      <c r="AG180" s="306">
        <f t="shared" ca="1" si="85"/>
        <v>-21.925584313220263</v>
      </c>
      <c r="AH180" s="304">
        <f t="shared" ca="1" si="86"/>
        <v>-12.512852196427513</v>
      </c>
    </row>
    <row r="181" spans="1:34" x14ac:dyDescent="0.2">
      <c r="A181" s="347">
        <f t="shared" ca="1" si="64"/>
        <v>0.01</v>
      </c>
      <c r="B181" s="304">
        <f t="shared" ca="1" si="65"/>
        <v>6.3699999999999619</v>
      </c>
      <c r="D181" s="306">
        <f t="shared" ca="1" si="66"/>
        <v>-3.5151502648669881</v>
      </c>
      <c r="E181" s="307">
        <f t="shared" ca="1" si="67"/>
        <v>-21.773886657529324</v>
      </c>
      <c r="F181" s="304">
        <f t="shared" ca="1" si="68"/>
        <v>22.055802446511169</v>
      </c>
      <c r="G181" s="306">
        <f t="shared" ca="1" si="69"/>
        <v>36.983023008920547</v>
      </c>
      <c r="H181" s="307">
        <f t="shared" ca="1" si="70"/>
        <v>125.77438401691504</v>
      </c>
      <c r="I181" s="304">
        <f t="shared" ca="1" si="71"/>
        <v>131.09896897272975</v>
      </c>
      <c r="J181" s="306">
        <f t="shared" ca="1" si="72"/>
        <v>200.71852780933483</v>
      </c>
      <c r="K181" s="307">
        <f t="shared" ca="1" si="73"/>
        <v>816.58561801538724</v>
      </c>
      <c r="L181" s="304">
        <f t="shared" ca="1" si="58"/>
        <v>840.89238250534697</v>
      </c>
      <c r="M181" s="306">
        <f t="shared" ca="1" si="74"/>
        <v>1.2848139868550965</v>
      </c>
      <c r="N181" s="304">
        <f t="shared" ca="1" si="75"/>
        <v>73.614418906173853</v>
      </c>
      <c r="P181" s="310">
        <f t="shared" ca="1" si="76"/>
        <v>22</v>
      </c>
      <c r="Q181" s="304">
        <f t="shared" ca="1" si="77"/>
        <v>0</v>
      </c>
      <c r="R181" s="306">
        <f t="shared" ca="1" si="78"/>
        <v>0</v>
      </c>
      <c r="S181" s="307">
        <f t="shared" ca="1" si="79"/>
        <v>3.1859948540257217</v>
      </c>
      <c r="T181" s="304">
        <f t="shared" ca="1" si="59"/>
        <v>31.254609517992332</v>
      </c>
      <c r="U181" s="311">
        <f t="shared" ca="1" si="60"/>
        <v>0</v>
      </c>
      <c r="V181" s="306">
        <f t="shared" ca="1" si="61"/>
        <v>1.1288922712471023</v>
      </c>
      <c r="W181" s="304">
        <f t="shared" ca="1" si="62"/>
        <v>39.590794160065819</v>
      </c>
      <c r="Y181" s="314" t="str">
        <f t="shared" ca="1" si="80"/>
        <v/>
      </c>
      <c r="Z181" s="315" t="str">
        <f t="shared" ca="1" si="81"/>
        <v/>
      </c>
      <c r="AA181" s="316" t="str">
        <f t="shared" ca="1" si="82"/>
        <v/>
      </c>
      <c r="AC181" s="310" t="e">
        <f t="shared" ca="1" si="83"/>
        <v>#N/A</v>
      </c>
      <c r="AD181" s="323" t="e">
        <f t="shared" ca="1" si="84"/>
        <v>#N/A</v>
      </c>
      <c r="AE181" s="324">
        <f t="shared" ca="1" si="63"/>
        <v>816.58561801538724</v>
      </c>
      <c r="AG181" s="306">
        <f t="shared" ca="1" si="85"/>
        <v>-21.881748015903504</v>
      </c>
      <c r="AH181" s="304">
        <f t="shared" ca="1" si="86"/>
        <v>-12.469597641415808</v>
      </c>
    </row>
    <row r="182" spans="1:34" x14ac:dyDescent="0.2">
      <c r="A182" s="347">
        <f t="shared" ca="1" si="64"/>
        <v>0.01</v>
      </c>
      <c r="B182" s="304">
        <f t="shared" ca="1" si="65"/>
        <v>6.3799999999999617</v>
      </c>
      <c r="D182" s="306">
        <f t="shared" ca="1" si="66"/>
        <v>-3.5055185932417801</v>
      </c>
      <c r="E182" s="307">
        <f t="shared" ca="1" si="67"/>
        <v>-21.731806435847023</v>
      </c>
      <c r="F182" s="304">
        <f t="shared" ca="1" si="68"/>
        <v>22.01272521912464</v>
      </c>
      <c r="G182" s="306">
        <f t="shared" ca="1" si="69"/>
        <v>36.947967822988126</v>
      </c>
      <c r="H182" s="307">
        <f t="shared" ca="1" si="70"/>
        <v>125.55706595255657</v>
      </c>
      <c r="I182" s="304">
        <f t="shared" ca="1" si="71"/>
        <v>130.88059113888204</v>
      </c>
      <c r="J182" s="306">
        <f t="shared" ca="1" si="72"/>
        <v>201.08818276349439</v>
      </c>
      <c r="K182" s="307">
        <f t="shared" ca="1" si="73"/>
        <v>817.84227526523455</v>
      </c>
      <c r="L182" s="304">
        <f t="shared" ca="1" si="58"/>
        <v>842.20095253932129</v>
      </c>
      <c r="M182" s="306">
        <f t="shared" ca="1" si="74"/>
        <v>1.2846025421110356</v>
      </c>
      <c r="N182" s="304">
        <f t="shared" ca="1" si="75"/>
        <v>73.602304014738948</v>
      </c>
      <c r="P182" s="310">
        <f t="shared" ca="1" si="76"/>
        <v>22</v>
      </c>
      <c r="Q182" s="304">
        <f t="shared" ca="1" si="77"/>
        <v>0</v>
      </c>
      <c r="R182" s="306">
        <f t="shared" ca="1" si="78"/>
        <v>0</v>
      </c>
      <c r="S182" s="307">
        <f t="shared" ca="1" si="79"/>
        <v>3.1859948540257217</v>
      </c>
      <c r="T182" s="304">
        <f t="shared" ca="1" si="59"/>
        <v>31.254609517992332</v>
      </c>
      <c r="U182" s="311">
        <f t="shared" ca="1" si="60"/>
        <v>0</v>
      </c>
      <c r="V182" s="306">
        <f t="shared" ca="1" si="61"/>
        <v>1.1287501798742834</v>
      </c>
      <c r="W182" s="304">
        <f t="shared" ca="1" si="62"/>
        <v>39.454040822891223</v>
      </c>
      <c r="Y182" s="314" t="str">
        <f t="shared" ca="1" si="80"/>
        <v/>
      </c>
      <c r="Z182" s="315" t="str">
        <f t="shared" ca="1" si="81"/>
        <v/>
      </c>
      <c r="AA182" s="316" t="str">
        <f t="shared" ca="1" si="82"/>
        <v/>
      </c>
      <c r="AC182" s="310" t="e">
        <f t="shared" ca="1" si="83"/>
        <v>#N/A</v>
      </c>
      <c r="AD182" s="323" t="e">
        <f t="shared" ca="1" si="84"/>
        <v>#N/A</v>
      </c>
      <c r="AE182" s="324">
        <f t="shared" ca="1" si="63"/>
        <v>817.84227526523455</v>
      </c>
      <c r="AG182" s="306">
        <f t="shared" ca="1" si="85"/>
        <v>-21.838075961002247</v>
      </c>
      <c r="AH182" s="304">
        <f t="shared" ca="1" si="86"/>
        <v>-12.426509135769679</v>
      </c>
    </row>
    <row r="183" spans="1:34" x14ac:dyDescent="0.2">
      <c r="A183" s="347">
        <f t="shared" ca="1" si="64"/>
        <v>0.01</v>
      </c>
      <c r="B183" s="304">
        <f t="shared" ca="1" si="65"/>
        <v>6.3899999999999615</v>
      </c>
      <c r="D183" s="306">
        <f t="shared" ca="1" si="66"/>
        <v>-3.4959219536692236</v>
      </c>
      <c r="E183" s="307">
        <f t="shared" ca="1" si="67"/>
        <v>-21.689887559844109</v>
      </c>
      <c r="F183" s="304">
        <f t="shared" ca="1" si="68"/>
        <v>21.96981321415425</v>
      </c>
      <c r="G183" s="306">
        <f t="shared" ca="1" si="69"/>
        <v>36.913008603451431</v>
      </c>
      <c r="H183" s="307">
        <f t="shared" ca="1" si="70"/>
        <v>125.34016707695812</v>
      </c>
      <c r="I183" s="304">
        <f t="shared" ca="1" si="71"/>
        <v>130.66264840052131</v>
      </c>
      <c r="J183" s="306">
        <f t="shared" ca="1" si="72"/>
        <v>201.45748764562657</v>
      </c>
      <c r="K183" s="307">
        <f t="shared" ca="1" si="73"/>
        <v>819.09676143038212</v>
      </c>
      <c r="L183" s="304">
        <f t="shared" ca="1" si="58"/>
        <v>843.50733483131489</v>
      </c>
      <c r="M183" s="306">
        <f t="shared" ca="1" si="74"/>
        <v>1.2843905923833925</v>
      </c>
      <c r="N183" s="304">
        <f t="shared" ca="1" si="75"/>
        <v>73.590160189876045</v>
      </c>
      <c r="P183" s="310">
        <f t="shared" ca="1" si="76"/>
        <v>22</v>
      </c>
      <c r="Q183" s="304">
        <f t="shared" ca="1" si="77"/>
        <v>0</v>
      </c>
      <c r="R183" s="306">
        <f t="shared" ca="1" si="78"/>
        <v>0</v>
      </c>
      <c r="S183" s="307">
        <f t="shared" ca="1" si="79"/>
        <v>3.1859948540257217</v>
      </c>
      <c r="T183" s="304">
        <f t="shared" ca="1" si="59"/>
        <v>31.254609517992332</v>
      </c>
      <c r="U183" s="311">
        <f t="shared" ca="1" si="60"/>
        <v>0</v>
      </c>
      <c r="V183" s="306">
        <f t="shared" ca="1" si="61"/>
        <v>1.1286083510970455</v>
      </c>
      <c r="W183" s="304">
        <f t="shared" ca="1" si="62"/>
        <v>39.317811309868929</v>
      </c>
      <c r="Y183" s="314" t="str">
        <f t="shared" ca="1" si="80"/>
        <v/>
      </c>
      <c r="Z183" s="315" t="str">
        <f t="shared" ca="1" si="81"/>
        <v/>
      </c>
      <c r="AA183" s="316" t="str">
        <f t="shared" ca="1" si="82"/>
        <v/>
      </c>
      <c r="AC183" s="310" t="e">
        <f t="shared" ca="1" si="83"/>
        <v>#N/A</v>
      </c>
      <c r="AD183" s="323" t="e">
        <f t="shared" ca="1" si="84"/>
        <v>#N/A</v>
      </c>
      <c r="AE183" s="324">
        <f t="shared" ca="1" si="63"/>
        <v>819.09676143038212</v>
      </c>
      <c r="AG183" s="306">
        <f t="shared" ca="1" si="85"/>
        <v>-21.794567321932842</v>
      </c>
      <c r="AH183" s="304">
        <f t="shared" ca="1" si="86"/>
        <v>-12.38358585954348</v>
      </c>
    </row>
    <row r="184" spans="1:34" x14ac:dyDescent="0.2">
      <c r="A184" s="347">
        <f t="shared" ca="1" si="64"/>
        <v>0.01</v>
      </c>
      <c r="B184" s="304">
        <f t="shared" ca="1" si="65"/>
        <v>6.3999999999999613</v>
      </c>
      <c r="D184" s="306">
        <f t="shared" ca="1" si="66"/>
        <v>-3.4863601704476688</v>
      </c>
      <c r="E184" s="307">
        <f t="shared" ca="1" si="67"/>
        <v>-21.648129233754858</v>
      </c>
      <c r="F184" s="304">
        <f t="shared" ca="1" si="68"/>
        <v>21.927065616708397</v>
      </c>
      <c r="G184" s="306">
        <f t="shared" ca="1" si="69"/>
        <v>36.878145001746951</v>
      </c>
      <c r="H184" s="307">
        <f t="shared" ca="1" si="70"/>
        <v>125.12368578462058</v>
      </c>
      <c r="I184" s="304">
        <f t="shared" ca="1" si="71"/>
        <v>130.44513913173742</v>
      </c>
      <c r="J184" s="306">
        <f t="shared" ca="1" si="72"/>
        <v>201.82644341365256</v>
      </c>
      <c r="K184" s="307">
        <f t="shared" ca="1" si="73"/>
        <v>820.34908069468997</v>
      </c>
      <c r="L184" s="304">
        <f t="shared" ca="1" si="58"/>
        <v>844.81153369117021</v>
      </c>
      <c r="M184" s="306">
        <f t="shared" ca="1" si="74"/>
        <v>1.2841781363359337</v>
      </c>
      <c r="N184" s="304">
        <f t="shared" ca="1" si="75"/>
        <v>73.577987355024632</v>
      </c>
      <c r="P184" s="310">
        <f t="shared" ca="1" si="76"/>
        <v>22</v>
      </c>
      <c r="Q184" s="304">
        <f t="shared" ca="1" si="77"/>
        <v>0</v>
      </c>
      <c r="R184" s="306">
        <f t="shared" ca="1" si="78"/>
        <v>0</v>
      </c>
      <c r="S184" s="307">
        <f t="shared" ca="1" si="79"/>
        <v>3.1859948540257217</v>
      </c>
      <c r="T184" s="304">
        <f t="shared" ca="1" si="59"/>
        <v>31.254609517992332</v>
      </c>
      <c r="U184" s="311">
        <f t="shared" ca="1" si="60"/>
        <v>0</v>
      </c>
      <c r="V184" s="306">
        <f t="shared" ca="1" si="61"/>
        <v>1.1284667843506238</v>
      </c>
      <c r="W184" s="304">
        <f t="shared" ca="1" si="62"/>
        <v>39.182103041359305</v>
      </c>
      <c r="Y184" s="314" t="str">
        <f t="shared" ca="1" si="80"/>
        <v/>
      </c>
      <c r="Z184" s="315" t="str">
        <f t="shared" ca="1" si="81"/>
        <v/>
      </c>
      <c r="AA184" s="316" t="str">
        <f t="shared" ca="1" si="82"/>
        <v/>
      </c>
      <c r="AC184" s="310" t="e">
        <f t="shared" ca="1" si="83"/>
        <v>#N/A</v>
      </c>
      <c r="AD184" s="323" t="e">
        <f t="shared" ca="1" si="84"/>
        <v>#N/A</v>
      </c>
      <c r="AE184" s="324">
        <f t="shared" ca="1" si="63"/>
        <v>820.34908069468997</v>
      </c>
      <c r="AG184" s="306">
        <f t="shared" ca="1" si="85"/>
        <v>-21.751221277231828</v>
      </c>
      <c r="AH184" s="304">
        <f t="shared" ca="1" si="86"/>
        <v>-12.340826997943262</v>
      </c>
    </row>
    <row r="185" spans="1:34" x14ac:dyDescent="0.2">
      <c r="A185" s="347">
        <f t="shared" ca="1" si="64"/>
        <v>0.01</v>
      </c>
      <c r="B185" s="304">
        <f t="shared" ca="1" si="65"/>
        <v>6.4099999999999611</v>
      </c>
      <c r="D185" s="306">
        <f t="shared" ca="1" si="66"/>
        <v>-3.4768330689752722</v>
      </c>
      <c r="E185" s="307">
        <f t="shared" ca="1" si="67"/>
        <v>-21.606530666806375</v>
      </c>
      <c r="F185" s="304">
        <f t="shared" ca="1" si="68"/>
        <v>21.884481617008074</v>
      </c>
      <c r="G185" s="306">
        <f t="shared" ca="1" si="69"/>
        <v>36.8433766710572</v>
      </c>
      <c r="H185" s="307">
        <f t="shared" ca="1" si="70"/>
        <v>124.90762047795252</v>
      </c>
      <c r="I185" s="304">
        <f t="shared" ca="1" si="71"/>
        <v>130.22806171478413</v>
      </c>
      <c r="J185" s="306">
        <f t="shared" ca="1" si="72"/>
        <v>202.19505102201657</v>
      </c>
      <c r="K185" s="307">
        <f t="shared" ca="1" si="73"/>
        <v>821.59923722600286</v>
      </c>
      <c r="L185" s="304">
        <f t="shared" ca="1" si="58"/>
        <v>846.11355341239255</v>
      </c>
      <c r="M185" s="306">
        <f t="shared" ca="1" si="74"/>
        <v>1.2839651726272503</v>
      </c>
      <c r="N185" s="304">
        <f t="shared" ca="1" si="75"/>
        <v>73.565785433327619</v>
      </c>
      <c r="P185" s="310">
        <f t="shared" ca="1" si="76"/>
        <v>22</v>
      </c>
      <c r="Q185" s="304">
        <f t="shared" ca="1" si="77"/>
        <v>0</v>
      </c>
      <c r="R185" s="306">
        <f t="shared" ca="1" si="78"/>
        <v>0</v>
      </c>
      <c r="S185" s="307">
        <f t="shared" ca="1" si="79"/>
        <v>3.1859948540257217</v>
      </c>
      <c r="T185" s="304">
        <f t="shared" ca="1" si="59"/>
        <v>31.254609517992332</v>
      </c>
      <c r="U185" s="311">
        <f t="shared" ca="1" si="60"/>
        <v>0</v>
      </c>
      <c r="V185" s="306">
        <f t="shared" ca="1" si="61"/>
        <v>1.1283254790724766</v>
      </c>
      <c r="W185" s="304">
        <f t="shared" ca="1" si="62"/>
        <v>39.046913453889857</v>
      </c>
      <c r="Y185" s="314" t="str">
        <f t="shared" ca="1" si="80"/>
        <v/>
      </c>
      <c r="Z185" s="315" t="str">
        <f t="shared" ca="1" si="81"/>
        <v/>
      </c>
      <c r="AA185" s="316" t="str">
        <f t="shared" ca="1" si="82"/>
        <v/>
      </c>
      <c r="AC185" s="310" t="e">
        <f t="shared" ca="1" si="83"/>
        <v>#N/A</v>
      </c>
      <c r="AD185" s="323" t="e">
        <f t="shared" ca="1" si="84"/>
        <v>#N/A</v>
      </c>
      <c r="AE185" s="324">
        <f t="shared" ca="1" si="63"/>
        <v>821.59923722600286</v>
      </c>
      <c r="AG185" s="306">
        <f t="shared" ca="1" si="85"/>
        <v>-21.708037010516946</v>
      </c>
      <c r="AH185" s="304">
        <f t="shared" ca="1" si="86"/>
        <v>-12.298231741287983</v>
      </c>
    </row>
    <row r="186" spans="1:34" x14ac:dyDescent="0.2">
      <c r="A186" s="347">
        <f t="shared" ca="1" si="64"/>
        <v>0.01</v>
      </c>
      <c r="B186" s="304">
        <f t="shared" ca="1" si="65"/>
        <v>6.4199999999999608</v>
      </c>
      <c r="D186" s="306">
        <f t="shared" ca="1" si="66"/>
        <v>-3.4673404757417194</v>
      </c>
      <c r="E186" s="307">
        <f t="shared" ca="1" si="67"/>
        <v>-21.565091073181009</v>
      </c>
      <c r="F186" s="304">
        <f t="shared" ca="1" si="68"/>
        <v>21.842060410348381</v>
      </c>
      <c r="G186" s="306">
        <f t="shared" ca="1" si="69"/>
        <v>36.80870326629978</v>
      </c>
      <c r="H186" s="307">
        <f t="shared" ca="1" si="70"/>
        <v>124.69196956722071</v>
      </c>
      <c r="I186" s="304">
        <f t="shared" ca="1" si="71"/>
        <v>130.01141454002877</v>
      </c>
      <c r="J186" s="306">
        <f t="shared" ca="1" si="72"/>
        <v>202.56331142170336</v>
      </c>
      <c r="K186" s="307">
        <f t="shared" ca="1" si="73"/>
        <v>822.84723517622876</v>
      </c>
      <c r="L186" s="304">
        <f t="shared" ca="1" si="58"/>
        <v>847.41339827223044</v>
      </c>
      <c r="M186" s="306">
        <f t="shared" ca="1" si="74"/>
        <v>1.2837516999107355</v>
      </c>
      <c r="N186" s="304">
        <f t="shared" ca="1" si="75"/>
        <v>73.553554347630126</v>
      </c>
      <c r="P186" s="310">
        <f t="shared" ca="1" si="76"/>
        <v>22</v>
      </c>
      <c r="Q186" s="304">
        <f t="shared" ca="1" si="77"/>
        <v>0</v>
      </c>
      <c r="R186" s="306">
        <f t="shared" ca="1" si="78"/>
        <v>0</v>
      </c>
      <c r="S186" s="307">
        <f t="shared" ca="1" si="79"/>
        <v>3.1859948540257217</v>
      </c>
      <c r="T186" s="304">
        <f t="shared" ca="1" si="59"/>
        <v>31.254609517992332</v>
      </c>
      <c r="U186" s="311">
        <f t="shared" ca="1" si="60"/>
        <v>0</v>
      </c>
      <c r="V186" s="306">
        <f t="shared" ca="1" si="61"/>
        <v>1.1281844347022749</v>
      </c>
      <c r="W186" s="304">
        <f t="shared" ca="1" si="62"/>
        <v>38.912240000033805</v>
      </c>
      <c r="Y186" s="314" t="str">
        <f t="shared" ca="1" si="80"/>
        <v/>
      </c>
      <c r="Z186" s="315" t="str">
        <f t="shared" ca="1" si="81"/>
        <v/>
      </c>
      <c r="AA186" s="316" t="str">
        <f t="shared" ca="1" si="82"/>
        <v/>
      </c>
      <c r="AC186" s="310" t="e">
        <f t="shared" ca="1" si="83"/>
        <v>#N/A</v>
      </c>
      <c r="AD186" s="323" t="e">
        <f t="shared" ca="1" si="84"/>
        <v>#N/A</v>
      </c>
      <c r="AE186" s="324">
        <f t="shared" ca="1" si="63"/>
        <v>822.84723517622876</v>
      </c>
      <c r="AG186" s="306">
        <f t="shared" ca="1" si="85"/>
        <v>-21.665013710448491</v>
      </c>
      <c r="AH186" s="304">
        <f t="shared" ca="1" si="86"/>
        <v>-12.255799284971042</v>
      </c>
    </row>
    <row r="187" spans="1:34" x14ac:dyDescent="0.2">
      <c r="A187" s="347">
        <f t="shared" ca="1" si="64"/>
        <v>0.01</v>
      </c>
      <c r="B187" s="304">
        <f t="shared" ca="1" si="65"/>
        <v>6.4299999999999606</v>
      </c>
      <c r="D187" s="306">
        <f t="shared" ca="1" si="66"/>
        <v>-3.4578822183200182</v>
      </c>
      <c r="E187" s="307">
        <f t="shared" ca="1" si="67"/>
        <v>-21.523809671979159</v>
      </c>
      <c r="F187" s="304">
        <f t="shared" ca="1" si="68"/>
        <v>21.799801197060429</v>
      </c>
      <c r="G187" s="306">
        <f t="shared" ca="1" si="69"/>
        <v>36.77412444411658</v>
      </c>
      <c r="H187" s="307">
        <f t="shared" ca="1" si="70"/>
        <v>124.47673147050092</v>
      </c>
      <c r="I187" s="304">
        <f t="shared" ca="1" si="71"/>
        <v>129.7951960059022</v>
      </c>
      <c r="J187" s="306">
        <f t="shared" ca="1" si="72"/>
        <v>202.93122556025546</v>
      </c>
      <c r="K187" s="307">
        <f t="shared" ca="1" si="73"/>
        <v>824.09307868141741</v>
      </c>
      <c r="L187" s="304">
        <f t="shared" ca="1" si="58"/>
        <v>848.71107253175626</v>
      </c>
      <c r="M187" s="306">
        <f t="shared" ca="1" si="74"/>
        <v>1.2835377168345607</v>
      </c>
      <c r="N187" s="304">
        <f t="shared" ca="1" si="75"/>
        <v>73.541294020478091</v>
      </c>
      <c r="P187" s="310">
        <f t="shared" ca="1" si="76"/>
        <v>22</v>
      </c>
      <c r="Q187" s="304">
        <f t="shared" ca="1" si="77"/>
        <v>0</v>
      </c>
      <c r="R187" s="306">
        <f t="shared" ca="1" si="78"/>
        <v>0</v>
      </c>
      <c r="S187" s="307">
        <f t="shared" ca="1" si="79"/>
        <v>3.1859948540257217</v>
      </c>
      <c r="T187" s="304">
        <f t="shared" ca="1" si="59"/>
        <v>31.254609517992332</v>
      </c>
      <c r="U187" s="311">
        <f t="shared" ca="1" si="60"/>
        <v>0</v>
      </c>
      <c r="V187" s="306">
        <f t="shared" ca="1" si="61"/>
        <v>1.1280436506818901</v>
      </c>
      <c r="W187" s="304">
        <f t="shared" ca="1" si="62"/>
        <v>38.778080148289817</v>
      </c>
      <c r="Y187" s="314" t="str">
        <f t="shared" ca="1" si="80"/>
        <v/>
      </c>
      <c r="Z187" s="315" t="str">
        <f t="shared" ca="1" si="81"/>
        <v/>
      </c>
      <c r="AA187" s="316" t="str">
        <f t="shared" ca="1" si="82"/>
        <v/>
      </c>
      <c r="AC187" s="310" t="e">
        <f t="shared" ca="1" si="83"/>
        <v>#N/A</v>
      </c>
      <c r="AD187" s="323" t="e">
        <f t="shared" ca="1" si="84"/>
        <v>#N/A</v>
      </c>
      <c r="AE187" s="324">
        <f t="shared" ca="1" si="63"/>
        <v>824.09307868141741</v>
      </c>
      <c r="AG187" s="306">
        <f t="shared" ca="1" si="85"/>
        <v>-21.622150570691037</v>
      </c>
      <c r="AH187" s="304">
        <f t="shared" ca="1" si="86"/>
        <v>-12.213528829422161</v>
      </c>
    </row>
    <row r="188" spans="1:34" x14ac:dyDescent="0.2">
      <c r="A188" s="347">
        <f t="shared" ca="1" si="64"/>
        <v>0.01</v>
      </c>
      <c r="B188" s="304">
        <f t="shared" ca="1" si="65"/>
        <v>6.4399999999999604</v>
      </c>
      <c r="D188" s="306">
        <f t="shared" ca="1" si="66"/>
        <v>-3.4484581253583912</v>
      </c>
      <c r="E188" s="307">
        <f t="shared" ca="1" si="67"/>
        <v>-21.482685687182389</v>
      </c>
      <c r="F188" s="304">
        <f t="shared" ca="1" si="68"/>
        <v>21.757703182473591</v>
      </c>
      <c r="G188" s="306">
        <f t="shared" ca="1" si="69"/>
        <v>36.739639862862994</v>
      </c>
      <c r="H188" s="307">
        <f t="shared" ca="1" si="70"/>
        <v>124.2619046136291</v>
      </c>
      <c r="I188" s="304">
        <f t="shared" ca="1" si="71"/>
        <v>129.57940451884909</v>
      </c>
      <c r="J188" s="306">
        <f t="shared" ca="1" si="72"/>
        <v>203.29879438179034</v>
      </c>
      <c r="K188" s="307">
        <f t="shared" ca="1" si="73"/>
        <v>825.33677186183809</v>
      </c>
      <c r="L188" s="304">
        <f t="shared" ca="1" si="58"/>
        <v>850.00658043594547</v>
      </c>
      <c r="M188" s="306">
        <f t="shared" ca="1" si="74"/>
        <v>1.2833232220416526</v>
      </c>
      <c r="N188" s="304">
        <f t="shared" ca="1" si="75"/>
        <v>73.529004374116923</v>
      </c>
      <c r="P188" s="310">
        <f t="shared" ca="1" si="76"/>
        <v>22</v>
      </c>
      <c r="Q188" s="304">
        <f t="shared" ca="1" si="77"/>
        <v>0</v>
      </c>
      <c r="R188" s="306">
        <f t="shared" ca="1" si="78"/>
        <v>0</v>
      </c>
      <c r="S188" s="307">
        <f t="shared" ca="1" si="79"/>
        <v>3.1859948540257217</v>
      </c>
      <c r="T188" s="304">
        <f t="shared" ca="1" si="59"/>
        <v>31.254609517992332</v>
      </c>
      <c r="U188" s="311">
        <f t="shared" ca="1" si="60"/>
        <v>0</v>
      </c>
      <c r="V188" s="306">
        <f t="shared" ca="1" si="61"/>
        <v>1.1279031264553843</v>
      </c>
      <c r="W188" s="304">
        <f t="shared" ca="1" si="62"/>
        <v>38.644431382962679</v>
      </c>
      <c r="Y188" s="314" t="str">
        <f t="shared" ca="1" si="80"/>
        <v/>
      </c>
      <c r="Z188" s="315" t="str">
        <f t="shared" ca="1" si="81"/>
        <v/>
      </c>
      <c r="AA188" s="316" t="str">
        <f t="shared" ca="1" si="82"/>
        <v/>
      </c>
      <c r="AC188" s="310" t="e">
        <f t="shared" ca="1" si="83"/>
        <v>#N/A</v>
      </c>
      <c r="AD188" s="323" t="e">
        <f t="shared" ca="1" si="84"/>
        <v>#N/A</v>
      </c>
      <c r="AE188" s="324">
        <f t="shared" ca="1" si="63"/>
        <v>825.33677186183809</v>
      </c>
      <c r="AG188" s="306">
        <f t="shared" ca="1" si="85"/>
        <v>-21.579446789875522</v>
      </c>
      <c r="AH188" s="304">
        <f t="shared" ca="1" si="86"/>
        <v>-12.171419580069651</v>
      </c>
    </row>
    <row r="189" spans="1:34" x14ac:dyDescent="0.2">
      <c r="A189" s="347">
        <f t="shared" ca="1" si="64"/>
        <v>0.01</v>
      </c>
      <c r="B189" s="304">
        <f t="shared" ca="1" si="65"/>
        <v>6.4499999999999602</v>
      </c>
      <c r="D189" s="306">
        <f t="shared" ca="1" si="66"/>
        <v>-3.4390680265722171</v>
      </c>
      <c r="E189" s="307">
        <f t="shared" ca="1" si="67"/>
        <v>-21.441718347616842</v>
      </c>
      <c r="F189" s="304">
        <f t="shared" ca="1" si="68"/>
        <v>21.71576557687801</v>
      </c>
      <c r="G189" s="306">
        <f t="shared" ca="1" si="69"/>
        <v>36.705249182597271</v>
      </c>
      <c r="H189" s="307">
        <f t="shared" ca="1" si="70"/>
        <v>124.04748743015293</v>
      </c>
      <c r="I189" s="304">
        <f t="shared" ca="1" si="71"/>
        <v>129.36403849327874</v>
      </c>
      <c r="J189" s="306">
        <f t="shared" ca="1" si="72"/>
        <v>203.66601882701764</v>
      </c>
      <c r="K189" s="307">
        <f t="shared" ca="1" si="73"/>
        <v>826.57831882205699</v>
      </c>
      <c r="L189" s="304">
        <f t="shared" ca="1" si="58"/>
        <v>851.29992621375527</v>
      </c>
      <c r="M189" s="306">
        <f t="shared" ca="1" si="74"/>
        <v>1.2831082141696695</v>
      </c>
      <c r="N189" s="304">
        <f t="shared" ca="1" si="75"/>
        <v>73.516685330490191</v>
      </c>
      <c r="P189" s="310">
        <f t="shared" ca="1" si="76"/>
        <v>22</v>
      </c>
      <c r="Q189" s="304">
        <f t="shared" ca="1" si="77"/>
        <v>0</v>
      </c>
      <c r="R189" s="306">
        <f t="shared" ca="1" si="78"/>
        <v>0</v>
      </c>
      <c r="S189" s="307">
        <f t="shared" ca="1" si="79"/>
        <v>3.1859948540257217</v>
      </c>
      <c r="T189" s="304">
        <f t="shared" ca="1" si="59"/>
        <v>31.254609517992332</v>
      </c>
      <c r="U189" s="311">
        <f t="shared" ca="1" si="60"/>
        <v>0</v>
      </c>
      <c r="V189" s="306">
        <f t="shared" ca="1" si="61"/>
        <v>1.1277628614689994</v>
      </c>
      <c r="W189" s="304">
        <f t="shared" ca="1" si="62"/>
        <v>38.511291204045087</v>
      </c>
      <c r="Y189" s="314" t="str">
        <f t="shared" ca="1" si="80"/>
        <v/>
      </c>
      <c r="Z189" s="315" t="str">
        <f t="shared" ca="1" si="81"/>
        <v/>
      </c>
      <c r="AA189" s="316" t="str">
        <f t="shared" ca="1" si="82"/>
        <v/>
      </c>
      <c r="AC189" s="310" t="e">
        <f t="shared" ca="1" si="83"/>
        <v>#N/A</v>
      </c>
      <c r="AD189" s="323" t="e">
        <f t="shared" ca="1" si="84"/>
        <v>#N/A</v>
      </c>
      <c r="AE189" s="324">
        <f t="shared" ca="1" si="63"/>
        <v>826.57831882205699</v>
      </c>
      <c r="AG189" s="306">
        <f t="shared" ca="1" si="85"/>
        <v>-21.536901571561586</v>
      </c>
      <c r="AH189" s="304">
        <f t="shared" ca="1" si="86"/>
        <v>-12.129470747302936</v>
      </c>
    </row>
    <row r="190" spans="1:34" x14ac:dyDescent="0.2">
      <c r="A190" s="347">
        <f t="shared" ca="1" si="64"/>
        <v>0.01</v>
      </c>
      <c r="B190" s="304">
        <f t="shared" ca="1" si="65"/>
        <v>6.45999999999996</v>
      </c>
      <c r="D190" s="306">
        <f t="shared" ca="1" si="66"/>
        <v>-3.4297117527360497</v>
      </c>
      <c r="E190" s="307">
        <f t="shared" ca="1" si="67"/>
        <v>-21.400906886917038</v>
      </c>
      <c r="F190" s="304">
        <f t="shared" ca="1" si="68"/>
        <v>21.673987595487567</v>
      </c>
      <c r="G190" s="306">
        <f t="shared" ca="1" si="69"/>
        <v>36.670952065069912</v>
      </c>
      <c r="H190" s="307">
        <f t="shared" ca="1" si="70"/>
        <v>123.83347836128375</v>
      </c>
      <c r="I190" s="304">
        <f t="shared" ca="1" si="71"/>
        <v>129.14909635151611</v>
      </c>
      <c r="J190" s="306">
        <f t="shared" ca="1" si="72"/>
        <v>204.03289983325598</v>
      </c>
      <c r="K190" s="307">
        <f t="shared" ca="1" si="73"/>
        <v>827.81772365101415</v>
      </c>
      <c r="L190" s="304">
        <f t="shared" ca="1" si="58"/>
        <v>852.59111407820478</v>
      </c>
      <c r="M190" s="306">
        <f t="shared" ca="1" si="74"/>
        <v>1.2828926918509787</v>
      </c>
      <c r="N190" s="304">
        <f t="shared" ca="1" si="75"/>
        <v>73.504336811238332</v>
      </c>
      <c r="P190" s="310">
        <f t="shared" ca="1" si="76"/>
        <v>22</v>
      </c>
      <c r="Q190" s="304">
        <f t="shared" ca="1" si="77"/>
        <v>0</v>
      </c>
      <c r="R190" s="306">
        <f t="shared" ca="1" si="78"/>
        <v>0</v>
      </c>
      <c r="S190" s="307">
        <f t="shared" ca="1" si="79"/>
        <v>3.1859948540257217</v>
      </c>
      <c r="T190" s="304">
        <f t="shared" ca="1" si="59"/>
        <v>31.254609517992332</v>
      </c>
      <c r="U190" s="311">
        <f t="shared" ca="1" si="60"/>
        <v>0</v>
      </c>
      <c r="V190" s="306">
        <f t="shared" ca="1" si="61"/>
        <v>1.127622855171144</v>
      </c>
      <c r="W190" s="304">
        <f t="shared" ca="1" si="62"/>
        <v>38.378657127100368</v>
      </c>
      <c r="Y190" s="314" t="str">
        <f t="shared" ca="1" si="80"/>
        <v/>
      </c>
      <c r="Z190" s="315" t="str">
        <f t="shared" ca="1" si="81"/>
        <v/>
      </c>
      <c r="AA190" s="316" t="str">
        <f t="shared" ca="1" si="82"/>
        <v/>
      </c>
      <c r="AC190" s="310" t="e">
        <f t="shared" ca="1" si="83"/>
        <v>#N/A</v>
      </c>
      <c r="AD190" s="323" t="e">
        <f t="shared" ca="1" si="84"/>
        <v>#N/A</v>
      </c>
      <c r="AE190" s="324">
        <f t="shared" ca="1" si="63"/>
        <v>827.81772365101415</v>
      </c>
      <c r="AG190" s="306">
        <f t="shared" ca="1" si="85"/>
        <v>-21.494514124200318</v>
      </c>
      <c r="AH190" s="304">
        <f t="shared" ca="1" si="86"/>
        <v>-12.087681546435471</v>
      </c>
    </row>
    <row r="191" spans="1:34" x14ac:dyDescent="0.2">
      <c r="A191" s="347">
        <f t="shared" ca="1" si="64"/>
        <v>0.01</v>
      </c>
      <c r="B191" s="304">
        <f t="shared" ca="1" si="65"/>
        <v>6.4699999999999598</v>
      </c>
      <c r="D191" s="306">
        <f t="shared" ca="1" si="66"/>
        <v>-3.4203891356756881</v>
      </c>
      <c r="E191" s="307">
        <f t="shared" ca="1" si="67"/>
        <v>-21.360250543489887</v>
      </c>
      <c r="F191" s="304">
        <f t="shared" ca="1" si="68"/>
        <v>21.632368458402983</v>
      </c>
      <c r="G191" s="306">
        <f t="shared" ca="1" si="69"/>
        <v>36.636748173713158</v>
      </c>
      <c r="H191" s="307">
        <f t="shared" ca="1" si="70"/>
        <v>123.61987585584886</v>
      </c>
      <c r="I191" s="304">
        <f t="shared" ca="1" si="71"/>
        <v>128.93457652375315</v>
      </c>
      <c r="J191" s="306">
        <f t="shared" ca="1" si="72"/>
        <v>204.39943833444991</v>
      </c>
      <c r="K191" s="307">
        <f t="shared" ca="1" si="73"/>
        <v>829.05499042209976</v>
      </c>
      <c r="L191" s="304">
        <f t="shared" ca="1" si="58"/>
        <v>853.88014822645141</v>
      </c>
      <c r="M191" s="306">
        <f t="shared" ca="1" si="74"/>
        <v>1.2826766537126315</v>
      </c>
      <c r="N191" s="304">
        <f t="shared" ca="1" si="75"/>
        <v>73.491958737697175</v>
      </c>
      <c r="P191" s="310">
        <f t="shared" ca="1" si="76"/>
        <v>22</v>
      </c>
      <c r="Q191" s="304">
        <f t="shared" ca="1" si="77"/>
        <v>0</v>
      </c>
      <c r="R191" s="306">
        <f t="shared" ca="1" si="78"/>
        <v>0</v>
      </c>
      <c r="S191" s="307">
        <f t="shared" ca="1" si="79"/>
        <v>3.1859948540257217</v>
      </c>
      <c r="T191" s="304">
        <f t="shared" ca="1" si="59"/>
        <v>31.254609517992332</v>
      </c>
      <c r="U191" s="311">
        <f t="shared" ca="1" si="60"/>
        <v>0</v>
      </c>
      <c r="V191" s="306">
        <f t="shared" ca="1" si="61"/>
        <v>1.1274831070123847</v>
      </c>
      <c r="W191" s="304">
        <f t="shared" ca="1" si="62"/>
        <v>38.246526683146286</v>
      </c>
      <c r="Y191" s="314" t="str">
        <f t="shared" ca="1" si="80"/>
        <v/>
      </c>
      <c r="Z191" s="315" t="str">
        <f t="shared" ca="1" si="81"/>
        <v/>
      </c>
      <c r="AA191" s="316" t="str">
        <f t="shared" ca="1" si="82"/>
        <v/>
      </c>
      <c r="AC191" s="310" t="e">
        <f t="shared" ca="1" si="83"/>
        <v>#N/A</v>
      </c>
      <c r="AD191" s="323" t="e">
        <f t="shared" ca="1" si="84"/>
        <v>#N/A</v>
      </c>
      <c r="AE191" s="324">
        <f t="shared" ca="1" si="63"/>
        <v>829.05499042209976</v>
      </c>
      <c r="AG191" s="306">
        <f t="shared" ca="1" si="85"/>
        <v>-21.452283661097255</v>
      </c>
      <c r="AH191" s="304">
        <f t="shared" ca="1" si="86"/>
        <v>-12.046051197667918</v>
      </c>
    </row>
    <row r="192" spans="1:34" x14ac:dyDescent="0.2">
      <c r="A192" s="347">
        <f t="shared" ca="1" si="64"/>
        <v>0.01</v>
      </c>
      <c r="B192" s="304">
        <f t="shared" ca="1" si="65"/>
        <v>6.4799999999999596</v>
      </c>
      <c r="D192" s="306">
        <f t="shared" ca="1" si="66"/>
        <v>-3.4111000082603522</v>
      </c>
      <c r="E192" s="307">
        <f t="shared" ca="1" si="67"/>
        <v>-21.319748560479084</v>
      </c>
      <c r="F192" s="304">
        <f t="shared" ca="1" si="68"/>
        <v>21.590907390575406</v>
      </c>
      <c r="G192" s="306">
        <f t="shared" ca="1" si="69"/>
        <v>36.602637173630555</v>
      </c>
      <c r="H192" s="307">
        <f t="shared" ca="1" si="70"/>
        <v>123.40667837024407</v>
      </c>
      <c r="I192" s="304">
        <f t="shared" ca="1" si="71"/>
        <v>128.72047744800088</v>
      </c>
      <c r="J192" s="306">
        <f t="shared" ca="1" si="72"/>
        <v>204.76563526118662</v>
      </c>
      <c r="K192" s="307">
        <f t="shared" ca="1" si="73"/>
        <v>830.29012319323022</v>
      </c>
      <c r="L192" s="304">
        <f t="shared" ca="1" si="58"/>
        <v>855.16703283986965</v>
      </c>
      <c r="M192" s="306">
        <f t="shared" ca="1" si="74"/>
        <v>1.2824600983763406</v>
      </c>
      <c r="N192" s="304">
        <f t="shared" ca="1" si="75"/>
        <v>73.479551030896673</v>
      </c>
      <c r="P192" s="310">
        <f t="shared" ca="1" si="76"/>
        <v>22</v>
      </c>
      <c r="Q192" s="304">
        <f t="shared" ca="1" si="77"/>
        <v>0</v>
      </c>
      <c r="R192" s="306">
        <f t="shared" ca="1" si="78"/>
        <v>0</v>
      </c>
      <c r="S192" s="307">
        <f t="shared" ca="1" si="79"/>
        <v>3.1859948540257217</v>
      </c>
      <c r="T192" s="304">
        <f t="shared" ca="1" si="59"/>
        <v>31.254609517992332</v>
      </c>
      <c r="U192" s="311">
        <f t="shared" ca="1" si="60"/>
        <v>0</v>
      </c>
      <c r="V192" s="306">
        <f t="shared" ca="1" si="61"/>
        <v>1.1273436164454356</v>
      </c>
      <c r="W192" s="304">
        <f t="shared" ca="1" si="62"/>
        <v>38.114897418540025</v>
      </c>
      <c r="Y192" s="314" t="str">
        <f t="shared" ca="1" si="80"/>
        <v/>
      </c>
      <c r="Z192" s="315" t="str">
        <f t="shared" ca="1" si="81"/>
        <v/>
      </c>
      <c r="AA192" s="316" t="str">
        <f t="shared" ca="1" si="82"/>
        <v/>
      </c>
      <c r="AC192" s="310" t="e">
        <f t="shared" ca="1" si="83"/>
        <v>#N/A</v>
      </c>
      <c r="AD192" s="323" t="e">
        <f t="shared" ca="1" si="84"/>
        <v>#N/A</v>
      </c>
      <c r="AE192" s="324">
        <f t="shared" ca="1" si="63"/>
        <v>830.29012319323022</v>
      </c>
      <c r="AG192" s="306">
        <f t="shared" ca="1" si="85"/>
        <v>-21.41020940037572</v>
      </c>
      <c r="AH192" s="304">
        <f t="shared" ca="1" si="86"/>
        <v>-12.004578926051682</v>
      </c>
    </row>
    <row r="193" spans="1:34" x14ac:dyDescent="0.2">
      <c r="A193" s="347">
        <f t="shared" ca="1" si="64"/>
        <v>0.01</v>
      </c>
      <c r="B193" s="304">
        <f t="shared" ca="1" si="65"/>
        <v>6.4899999999999594</v>
      </c>
      <c r="D193" s="306">
        <f t="shared" ca="1" si="66"/>
        <v>-3.4018442043949082</v>
      </c>
      <c r="E193" s="307">
        <f t="shared" ca="1" si="67"/>
        <v>-21.27940018572987</v>
      </c>
      <c r="F193" s="304">
        <f t="shared" ca="1" si="68"/>
        <v>21.549603621770299</v>
      </c>
      <c r="G193" s="306">
        <f t="shared" ca="1" si="69"/>
        <v>36.568618731586604</v>
      </c>
      <c r="H193" s="307">
        <f t="shared" ca="1" si="70"/>
        <v>123.19388436838676</v>
      </c>
      <c r="I193" s="304">
        <f t="shared" ca="1" si="71"/>
        <v>128.50679757004139</v>
      </c>
      <c r="J193" s="306">
        <f t="shared" ca="1" si="72"/>
        <v>205.13149154071272</v>
      </c>
      <c r="K193" s="307">
        <f t="shared" ca="1" si="73"/>
        <v>831.52312600692335</v>
      </c>
      <c r="L193" s="304">
        <f t="shared" ca="1" si="58"/>
        <v>856.45177208412804</v>
      </c>
      <c r="M193" s="306">
        <f t="shared" ca="1" si="74"/>
        <v>1.2822430244584553</v>
      </c>
      <c r="N193" s="304">
        <f t="shared" ca="1" si="75"/>
        <v>73.467113611559483</v>
      </c>
      <c r="P193" s="310">
        <f t="shared" ca="1" si="76"/>
        <v>22</v>
      </c>
      <c r="Q193" s="304">
        <f t="shared" ca="1" si="77"/>
        <v>0</v>
      </c>
      <c r="R193" s="306">
        <f t="shared" ca="1" si="78"/>
        <v>0</v>
      </c>
      <c r="S193" s="307">
        <f t="shared" ca="1" si="79"/>
        <v>3.1859948540257217</v>
      </c>
      <c r="T193" s="304">
        <f t="shared" ca="1" si="59"/>
        <v>31.254609517992332</v>
      </c>
      <c r="U193" s="311">
        <f t="shared" ca="1" si="60"/>
        <v>0</v>
      </c>
      <c r="V193" s="306">
        <f t="shared" ca="1" si="61"/>
        <v>1.127204382925145</v>
      </c>
      <c r="W193" s="304">
        <f t="shared" ca="1" si="62"/>
        <v>37.983766894863869</v>
      </c>
      <c r="Y193" s="314" t="str">
        <f t="shared" ca="1" si="80"/>
        <v/>
      </c>
      <c r="Z193" s="315" t="str">
        <f t="shared" ca="1" si="81"/>
        <v/>
      </c>
      <c r="AA193" s="316" t="str">
        <f t="shared" ca="1" si="82"/>
        <v/>
      </c>
      <c r="AC193" s="310" t="e">
        <f t="shared" ca="1" si="83"/>
        <v>#N/A</v>
      </c>
      <c r="AD193" s="323" t="e">
        <f t="shared" ca="1" si="84"/>
        <v>#N/A</v>
      </c>
      <c r="AE193" s="324">
        <f t="shared" ca="1" si="63"/>
        <v>831.52312600692335</v>
      </c>
      <c r="AG193" s="306">
        <f t="shared" ca="1" si="85"/>
        <v>-21.368290564940569</v>
      </c>
      <c r="AH193" s="304">
        <f t="shared" ca="1" si="86"/>
        <v>-11.96326396145281</v>
      </c>
    </row>
    <row r="194" spans="1:34" x14ac:dyDescent="0.2">
      <c r="A194" s="347">
        <f t="shared" ca="1" si="64"/>
        <v>0.01</v>
      </c>
      <c r="B194" s="304">
        <f t="shared" ca="1" si="65"/>
        <v>6.4999999999999591</v>
      </c>
      <c r="D194" s="306">
        <f t="shared" ca="1" si="66"/>
        <v>-3.3926215590121487</v>
      </c>
      <c r="E194" s="307">
        <f t="shared" ca="1" si="67"/>
        <v>-21.239204671753953</v>
      </c>
      <c r="F194" s="304">
        <f t="shared" ca="1" si="68"/>
        <v>21.508456386531531</v>
      </c>
      <c r="G194" s="306">
        <f t="shared" ca="1" si="69"/>
        <v>36.534692515996483</v>
      </c>
      <c r="H194" s="307">
        <f t="shared" ca="1" si="70"/>
        <v>122.98149232166922</v>
      </c>
      <c r="I194" s="304">
        <f t="shared" ca="1" si="71"/>
        <v>128.2935353433804</v>
      </c>
      <c r="J194" s="306">
        <f t="shared" ca="1" si="72"/>
        <v>205.49700809695062</v>
      </c>
      <c r="K194" s="307">
        <f t="shared" ca="1" si="73"/>
        <v>832.75400289037361</v>
      </c>
      <c r="L194" s="304">
        <f t="shared" ca="1" si="58"/>
        <v>857.73437010926557</v>
      </c>
      <c r="M194" s="306">
        <f t="shared" ca="1" si="74"/>
        <v>1.2820254305699381</v>
      </c>
      <c r="N194" s="304">
        <f t="shared" ca="1" si="75"/>
        <v>73.454646400099605</v>
      </c>
      <c r="P194" s="310">
        <f t="shared" ca="1" si="76"/>
        <v>22</v>
      </c>
      <c r="Q194" s="304">
        <f t="shared" ca="1" si="77"/>
        <v>0</v>
      </c>
      <c r="R194" s="306">
        <f t="shared" ca="1" si="78"/>
        <v>0</v>
      </c>
      <c r="S194" s="307">
        <f t="shared" ca="1" si="79"/>
        <v>3.1859948540257217</v>
      </c>
      <c r="T194" s="304">
        <f t="shared" ca="1" si="59"/>
        <v>31.254609517992332</v>
      </c>
      <c r="U194" s="311">
        <f t="shared" ca="1" si="60"/>
        <v>0</v>
      </c>
      <c r="V194" s="306">
        <f t="shared" ca="1" si="61"/>
        <v>1.1270654059084868</v>
      </c>
      <c r="W194" s="304">
        <f t="shared" ca="1" si="62"/>
        <v>37.853132688812018</v>
      </c>
      <c r="Y194" s="314" t="str">
        <f t="shared" ca="1" si="80"/>
        <v/>
      </c>
      <c r="Z194" s="315" t="str">
        <f t="shared" ca="1" si="81"/>
        <v/>
      </c>
      <c r="AA194" s="316" t="str">
        <f t="shared" ca="1" si="82"/>
        <v/>
      </c>
      <c r="AC194" s="310" t="e">
        <f t="shared" ca="1" si="83"/>
        <v>#N/A</v>
      </c>
      <c r="AD194" s="323" t="e">
        <f t="shared" ca="1" si="84"/>
        <v>#N/A</v>
      </c>
      <c r="AE194" s="324">
        <f t="shared" ca="1" si="63"/>
        <v>832.75400289037361</v>
      </c>
      <c r="AG194" s="306">
        <f t="shared" ca="1" si="85"/>
        <v>-21.32652638244209</v>
      </c>
      <c r="AH194" s="304">
        <f t="shared" ca="1" si="86"/>
        <v>-11.922105538516107</v>
      </c>
    </row>
    <row r="195" spans="1:34" x14ac:dyDescent="0.2">
      <c r="A195" s="347">
        <f t="shared" ca="1" si="64"/>
        <v>0.01</v>
      </c>
      <c r="B195" s="304">
        <f t="shared" ca="1" si="65"/>
        <v>6.5099999999999589</v>
      </c>
      <c r="D195" s="306">
        <f t="shared" ca="1" si="66"/>
        <v>-3.3834319080651545</v>
      </c>
      <c r="E195" s="307">
        <f t="shared" ca="1" si="67"/>
        <v>-21.199161275694841</v>
      </c>
      <c r="F195" s="304">
        <f t="shared" ca="1" si="68"/>
        <v>21.467464924145869</v>
      </c>
      <c r="G195" s="306">
        <f t="shared" ca="1" si="69"/>
        <v>36.500858196915829</v>
      </c>
      <c r="H195" s="307">
        <f t="shared" ca="1" si="70"/>
        <v>122.76950070891228</v>
      </c>
      <c r="I195" s="304">
        <f t="shared" ca="1" si="71"/>
        <v>128.08068922920023</v>
      </c>
      <c r="J195" s="306">
        <f t="shared" ca="1" si="72"/>
        <v>205.86218585051517</v>
      </c>
      <c r="K195" s="307">
        <f t="shared" ca="1" si="73"/>
        <v>833.98275785552653</v>
      </c>
      <c r="L195" s="304">
        <f t="shared" ca="1" si="58"/>
        <v>859.01483104976819</v>
      </c>
      <c r="M195" s="306">
        <f t="shared" ca="1" si="74"/>
        <v>1.2818073153163407</v>
      </c>
      <c r="N195" s="304">
        <f t="shared" ca="1" si="75"/>
        <v>73.442149316621055</v>
      </c>
      <c r="P195" s="310">
        <f t="shared" ca="1" si="76"/>
        <v>22</v>
      </c>
      <c r="Q195" s="304">
        <f t="shared" ca="1" si="77"/>
        <v>0</v>
      </c>
      <c r="R195" s="306">
        <f t="shared" ca="1" si="78"/>
        <v>0</v>
      </c>
      <c r="S195" s="307">
        <f t="shared" ca="1" si="79"/>
        <v>3.1859948540257217</v>
      </c>
      <c r="T195" s="304">
        <f t="shared" ca="1" si="59"/>
        <v>31.254609517992332</v>
      </c>
      <c r="U195" s="311">
        <f t="shared" ca="1" si="60"/>
        <v>0</v>
      </c>
      <c r="V195" s="306">
        <f t="shared" ca="1" si="61"/>
        <v>1.1269266848545498</v>
      </c>
      <c r="W195" s="304">
        <f t="shared" ca="1" si="62"/>
        <v>37.722992392078488</v>
      </c>
      <c r="Y195" s="314" t="str">
        <f t="shared" ca="1" si="80"/>
        <v/>
      </c>
      <c r="Z195" s="315" t="str">
        <f t="shared" ca="1" si="81"/>
        <v/>
      </c>
      <c r="AA195" s="316" t="str">
        <f t="shared" ca="1" si="82"/>
        <v/>
      </c>
      <c r="AC195" s="310" t="e">
        <f t="shared" ca="1" si="83"/>
        <v>#N/A</v>
      </c>
      <c r="AD195" s="323" t="e">
        <f t="shared" ca="1" si="84"/>
        <v>#N/A</v>
      </c>
      <c r="AE195" s="324">
        <f t="shared" ca="1" si="63"/>
        <v>833.98275785552653</v>
      </c>
      <c r="AG195" s="306">
        <f t="shared" ca="1" si="85"/>
        <v>-21.284916085240319</v>
      </c>
      <c r="AH195" s="304">
        <f t="shared" ca="1" si="86"/>
        <v>-11.881102896629605</v>
      </c>
    </row>
    <row r="196" spans="1:34" x14ac:dyDescent="0.2">
      <c r="A196" s="347">
        <f t="shared" ca="1" si="64"/>
        <v>0.01</v>
      </c>
      <c r="B196" s="304">
        <f t="shared" ca="1" si="65"/>
        <v>6.5199999999999587</v>
      </c>
      <c r="D196" s="306">
        <f t="shared" ca="1" si="66"/>
        <v>-3.3742750885197226</v>
      </c>
      <c r="E196" s="307">
        <f t="shared" ca="1" si="67"/>
        <v>-21.159269259293474</v>
      </c>
      <c r="F196" s="304">
        <f t="shared" ca="1" si="68"/>
        <v>21.426628478607796</v>
      </c>
      <c r="G196" s="306">
        <f t="shared" ca="1" si="69"/>
        <v>36.467115446030633</v>
      </c>
      <c r="H196" s="307">
        <f t="shared" ca="1" si="70"/>
        <v>122.55790801631935</v>
      </c>
      <c r="I196" s="304">
        <f t="shared" ca="1" si="71"/>
        <v>127.86825769631305</v>
      </c>
      <c r="J196" s="306">
        <f t="shared" ca="1" si="72"/>
        <v>206.22702571872992</v>
      </c>
      <c r="K196" s="307">
        <f t="shared" ca="1" si="73"/>
        <v>835.2093948991527</v>
      </c>
      <c r="L196" s="304">
        <f t="shared" ref="L196:L259" ca="1" si="87">SQRT(pos_x^2+pos_z^2)</f>
        <v>860.29315902464464</v>
      </c>
      <c r="M196" s="306">
        <f t="shared" ca="1" si="74"/>
        <v>1.2815886772977789</v>
      </c>
      <c r="N196" s="304">
        <f t="shared" ca="1" si="75"/>
        <v>73.429622280916348</v>
      </c>
      <c r="P196" s="310">
        <f t="shared" ca="1" si="76"/>
        <v>22</v>
      </c>
      <c r="Q196" s="304">
        <f t="shared" ca="1" si="77"/>
        <v>0</v>
      </c>
      <c r="R196" s="306">
        <f t="shared" ca="1" si="78"/>
        <v>0</v>
      </c>
      <c r="S196" s="307">
        <f t="shared" ca="1" si="79"/>
        <v>3.1859948540257217</v>
      </c>
      <c r="T196" s="304">
        <f t="shared" ref="T196:T259" ca="1" si="88">m*g</f>
        <v>31.254609517992332</v>
      </c>
      <c r="U196" s="311">
        <f t="shared" ref="U196:U259" ca="1" si="89">IF(pos_xz&lt;L_rampe,Poids*COS(Beta),0)</f>
        <v>0</v>
      </c>
      <c r="V196" s="306">
        <f t="shared" ref="V196:V259" ca="1" si="90">Rho_moyen*(20000-Alt_rampe-pos_z)/(20000+Alt_rampe+pos_z)</f>
        <v>1.1267882192245264</v>
      </c>
      <c r="W196" s="304">
        <f t="shared" ref="W196:W259" ca="1" si="91">1/2*Rho*Sref*Cx*vit_xz^2</f>
        <v>37.593343611245878</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835.2093948991527</v>
      </c>
      <c r="AG196" s="306">
        <f t="shared" ca="1" si="85"/>
        <v>-21.243458910369654</v>
      </c>
      <c r="AH196" s="304">
        <f t="shared" ca="1" si="86"/>
        <v>-11.840255279889393</v>
      </c>
    </row>
    <row r="197" spans="1:34" x14ac:dyDescent="0.2">
      <c r="A197" s="347">
        <f t="shared" ref="A197:A260" ca="1" si="93">IF(B196+0.01&lt;=T_ini+ROUNDUP(Temps_fin_propu,0), 0.01, IF(K196&gt;0, 0.1, 0.0001))</f>
        <v>0.01</v>
      </c>
      <c r="B197" s="304">
        <f t="shared" ref="B197:B260" ca="1" si="94">B196+pas</f>
        <v>6.5299999999999585</v>
      </c>
      <c r="D197" s="306">
        <f t="shared" ref="D197:D260" ca="1" si="95">IF(AND(L196&lt;L_rampe,Poussee&lt;Poids*SIN(M196)),0,(-W196+Poussee)/m*COS(M196)-U196/m*SIN(M196))</f>
        <v>-3.3651509383468667</v>
      </c>
      <c r="E197" s="307">
        <f t="shared" ref="E197:E260" ca="1" si="96">IF(AND(L196&lt;L_rampe,Poussee&lt;Poids*SIN(M196)),0,(-W196+Poussee)/m*SIN(M196)+U196/m*COS(M196)-Poids/m)</f>
        <v>-21.119527888854115</v>
      </c>
      <c r="F197" s="304">
        <f t="shared" ref="F197:F260" ca="1" si="97">SQRT(acc_x^2+acc_z^2)</f>
        <v>21.385946298584582</v>
      </c>
      <c r="G197" s="306">
        <f t="shared" ref="G197:G260" ca="1" si="98">G196+acc_x*pas</f>
        <v>36.433463936647165</v>
      </c>
      <c r="H197" s="307">
        <f t="shared" ref="H197:H260" ca="1" si="99">H196+acc_z*pas</f>
        <v>122.34671273743081</v>
      </c>
      <c r="I197" s="304">
        <f t="shared" ref="I197:I260" ca="1" si="100">SQRT(vit_x^2+vit_z^2)</f>
        <v>127.65623922111439</v>
      </c>
      <c r="J197" s="306">
        <f t="shared" ref="J197:J260" ca="1" si="101">J196+0.5*(vit_x+G196)*pas*(K196&gt;=0)</f>
        <v>206.59152861564331</v>
      </c>
      <c r="K197" s="307">
        <f t="shared" ref="K197:K260" ca="1" si="102">K196+0.5*(vit_z+H196)*pas</f>
        <v>836.43391800292147</v>
      </c>
      <c r="L197" s="304">
        <f t="shared" ca="1" si="87"/>
        <v>861.56935813750135</v>
      </c>
      <c r="M197" s="306">
        <f t="shared" ref="M197:M260" ca="1" si="103">IF(AND(L196&gt;L_rampe,G197&gt;0),ATAN2(G197,H197),$M$4)</f>
        <v>1.2813695151089086</v>
      </c>
      <c r="N197" s="304">
        <f t="shared" ref="N197:N260" ca="1" si="104">DEGREES(Beta)</f>
        <v>73.417065212465232</v>
      </c>
      <c r="P197" s="310">
        <f t="shared" ref="P197:P260" ca="1" si="105">MATCH(t-pas/2-T_ini,CdP_t)</f>
        <v>22</v>
      </c>
      <c r="Q197" s="304">
        <f t="shared" ref="Q197:Q260" ca="1" si="106">(INDEX(CdP,2,i_P+1)-INDEX(CdP,2,i_P+0))/(INDEX(CdP,1,i_P+1)-INDEX(CdP,1,i_P+0))*(t-pas/2-T_ini-INDEX(CdP,1,i_P+0))+INDEX(CdP,2,i_P+0)</f>
        <v>0</v>
      </c>
      <c r="R197" s="306">
        <f t="shared" ref="R197:R260" ca="1" si="107">Poussee/(g*ISP)</f>
        <v>0</v>
      </c>
      <c r="S197" s="307">
        <f t="shared" ref="S197:S260" ca="1" si="108">S196-Débit*pas</f>
        <v>3.1859948540257217</v>
      </c>
      <c r="T197" s="304">
        <f t="shared" ca="1" si="88"/>
        <v>31.254609517992332</v>
      </c>
      <c r="U197" s="311">
        <f t="shared" ca="1" si="89"/>
        <v>0</v>
      </c>
      <c r="V197" s="306">
        <f t="shared" ca="1" si="90"/>
        <v>1.1266500084817026</v>
      </c>
      <c r="W197" s="304">
        <f t="shared" ca="1" si="91"/>
        <v>37.464183967675019</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836.43391800292147</v>
      </c>
      <c r="AG197" s="306">
        <f t="shared" ref="AG197:AG260" ca="1" si="114">IF(AND(L196&lt;L_rampe,Poussee&lt;Poids*SIN(M196)),0,(-W196+Poussee)/m-Poids*SIN(M196)/m)</f>
        <v>-21.202154099503765</v>
      </c>
      <c r="AH197" s="304">
        <f t="shared" ref="AH197:AH260" ca="1" si="115">IF(AND(L196&lt;L_rampe,Poussee&lt;Poids*SIN(M196)), g*SIN(M196), (-W196+Poussee)/m)</f>
        <v>-11.79956193706469</v>
      </c>
    </row>
    <row r="198" spans="1:34" x14ac:dyDescent="0.2">
      <c r="A198" s="347">
        <f t="shared" ca="1" si="93"/>
        <v>0.01</v>
      </c>
      <c r="B198" s="304">
        <f t="shared" ca="1" si="94"/>
        <v>6.5399999999999583</v>
      </c>
      <c r="D198" s="306">
        <f t="shared" ca="1" si="95"/>
        <v>-3.3560592965153582</v>
      </c>
      <c r="E198" s="307">
        <f t="shared" ca="1" si="96"/>
        <v>-21.079936435210531</v>
      </c>
      <c r="F198" s="304">
        <f t="shared" ca="1" si="97"/>
        <v>21.345417637381651</v>
      </c>
      <c r="G198" s="306">
        <f t="shared" ca="1" si="98"/>
        <v>36.399903343682013</v>
      </c>
      <c r="H198" s="307">
        <f t="shared" ca="1" si="99"/>
        <v>122.13591337307871</v>
      </c>
      <c r="I198" s="304">
        <f t="shared" ca="1" si="100"/>
        <v>127.44463228753725</v>
      </c>
      <c r="J198" s="306">
        <f t="shared" ca="1" si="101"/>
        <v>206.95569545204495</v>
      </c>
      <c r="K198" s="307">
        <f t="shared" ca="1" si="102"/>
        <v>837.65633113347405</v>
      </c>
      <c r="L198" s="304">
        <f t="shared" ca="1" si="87"/>
        <v>862.84343247661798</v>
      </c>
      <c r="M198" s="306">
        <f t="shared" ca="1" si="103"/>
        <v>1.2811498273389015</v>
      </c>
      <c r="N198" s="304">
        <f t="shared" ca="1" si="104"/>
        <v>73.404478030433182</v>
      </c>
      <c r="P198" s="310">
        <f t="shared" ca="1" si="105"/>
        <v>22</v>
      </c>
      <c r="Q198" s="304">
        <f t="shared" ca="1" si="106"/>
        <v>0</v>
      </c>
      <c r="R198" s="306">
        <f t="shared" ca="1" si="107"/>
        <v>0</v>
      </c>
      <c r="S198" s="307">
        <f t="shared" ca="1" si="108"/>
        <v>3.1859948540257217</v>
      </c>
      <c r="T198" s="304">
        <f t="shared" ca="1" si="88"/>
        <v>31.254609517992332</v>
      </c>
      <c r="U198" s="311">
        <f t="shared" ca="1" si="89"/>
        <v>0</v>
      </c>
      <c r="V198" s="306">
        <f t="shared" ca="1" si="90"/>
        <v>1.1265120520914464</v>
      </c>
      <c r="W198" s="304">
        <f t="shared" ca="1" si="91"/>
        <v>37.335511097395816</v>
      </c>
      <c r="Y198" s="314" t="str">
        <f t="shared" ca="1" si="109"/>
        <v/>
      </c>
      <c r="Z198" s="315" t="str">
        <f t="shared" ca="1" si="110"/>
        <v/>
      </c>
      <c r="AA198" s="316" t="str">
        <f t="shared" ca="1" si="111"/>
        <v/>
      </c>
      <c r="AC198" s="310" t="e">
        <f t="shared" ca="1" si="112"/>
        <v>#N/A</v>
      </c>
      <c r="AD198" s="323" t="e">
        <f t="shared" ca="1" si="113"/>
        <v>#N/A</v>
      </c>
      <c r="AE198" s="324">
        <f t="shared" ca="1" si="92"/>
        <v>837.65633113347405</v>
      </c>
      <c r="AG198" s="306">
        <f t="shared" ca="1" si="114"/>
        <v>-21.161000898920765</v>
      </c>
      <c r="AH198" s="304">
        <f t="shared" ca="1" si="115"/>
        <v>-11.759022121563213</v>
      </c>
    </row>
    <row r="199" spans="1:34" x14ac:dyDescent="0.2">
      <c r="A199" s="347">
        <f t="shared" ca="1" si="93"/>
        <v>0.01</v>
      </c>
      <c r="B199" s="304">
        <f t="shared" ca="1" si="94"/>
        <v>6.5499999999999581</v>
      </c>
      <c r="D199" s="306">
        <f t="shared" ca="1" si="95"/>
        <v>-3.3470000029843625</v>
      </c>
      <c r="E199" s="307">
        <f t="shared" ca="1" si="96"/>
        <v>-21.04049417369253</v>
      </c>
      <c r="F199" s="304">
        <f t="shared" ca="1" si="97"/>
        <v>21.305041752908316</v>
      </c>
      <c r="G199" s="306">
        <f t="shared" ca="1" si="98"/>
        <v>36.366433343652169</v>
      </c>
      <c r="H199" s="307">
        <f t="shared" ca="1" si="99"/>
        <v>121.92550843134178</v>
      </c>
      <c r="I199" s="304">
        <f t="shared" ca="1" si="100"/>
        <v>127.23343538700624</v>
      </c>
      <c r="J199" s="306">
        <f t="shared" ca="1" si="101"/>
        <v>207.31952713548162</v>
      </c>
      <c r="K199" s="307">
        <f t="shared" ca="1" si="102"/>
        <v>838.87663824249614</v>
      </c>
      <c r="L199" s="304">
        <f t="shared" ca="1" si="87"/>
        <v>864.11538611502078</v>
      </c>
      <c r="M199" s="306">
        <f t="shared" ca="1" si="103"/>
        <v>1.2809296125714205</v>
      </c>
      <c r="N199" s="304">
        <f t="shared" ca="1" si="104"/>
        <v>73.391860653670065</v>
      </c>
      <c r="P199" s="310">
        <f t="shared" ca="1" si="105"/>
        <v>22</v>
      </c>
      <c r="Q199" s="304">
        <f t="shared" ca="1" si="106"/>
        <v>0</v>
      </c>
      <c r="R199" s="306">
        <f t="shared" ca="1" si="107"/>
        <v>0</v>
      </c>
      <c r="S199" s="307">
        <f t="shared" ca="1" si="108"/>
        <v>3.1859948540257217</v>
      </c>
      <c r="T199" s="304">
        <f t="shared" ca="1" si="88"/>
        <v>31.254609517992332</v>
      </c>
      <c r="U199" s="311">
        <f t="shared" ca="1" si="89"/>
        <v>0</v>
      </c>
      <c r="V199" s="306">
        <f t="shared" ca="1" si="90"/>
        <v>1.1263743495212011</v>
      </c>
      <c r="W199" s="304">
        <f t="shared" ca="1" si="91"/>
        <v>37.207322650998819</v>
      </c>
      <c r="Y199" s="314" t="str">
        <f t="shared" ca="1" si="109"/>
        <v/>
      </c>
      <c r="Z199" s="315" t="str">
        <f t="shared" ca="1" si="110"/>
        <v/>
      </c>
      <c r="AA199" s="316" t="str">
        <f t="shared" ca="1" si="111"/>
        <v/>
      </c>
      <c r="AC199" s="310" t="e">
        <f t="shared" ca="1" si="112"/>
        <v>#N/A</v>
      </c>
      <c r="AD199" s="323" t="e">
        <f t="shared" ca="1" si="113"/>
        <v>#N/A</v>
      </c>
      <c r="AE199" s="324">
        <f t="shared" ca="1" si="92"/>
        <v>838.87663824249614</v>
      </c>
      <c r="AG199" s="306">
        <f t="shared" ca="1" si="114"/>
        <v>-21.119998559468762</v>
      </c>
      <c r="AH199" s="304">
        <f t="shared" ca="1" si="115"/>
        <v>-11.718635091396916</v>
      </c>
    </row>
    <row r="200" spans="1:34" x14ac:dyDescent="0.2">
      <c r="A200" s="347">
        <f t="shared" ca="1" si="93"/>
        <v>0.01</v>
      </c>
      <c r="B200" s="304">
        <f t="shared" ca="1" si="94"/>
        <v>6.5599999999999579</v>
      </c>
      <c r="D200" s="306">
        <f t="shared" ca="1" si="95"/>
        <v>-3.3379728986961101</v>
      </c>
      <c r="E200" s="307">
        <f t="shared" ca="1" si="96"/>
        <v>-21.001200384092733</v>
      </c>
      <c r="F200" s="304">
        <f t="shared" ca="1" si="97"/>
        <v>21.264817907643756</v>
      </c>
      <c r="G200" s="306">
        <f t="shared" ca="1" si="98"/>
        <v>36.333053614665211</v>
      </c>
      <c r="H200" s="307">
        <f t="shared" ca="1" si="99"/>
        <v>121.71549642750085</v>
      </c>
      <c r="I200" s="304">
        <f t="shared" ca="1" si="100"/>
        <v>127.02264701839239</v>
      </c>
      <c r="J200" s="306">
        <f t="shared" ca="1" si="101"/>
        <v>207.6830245702732</v>
      </c>
      <c r="K200" s="307">
        <f t="shared" ca="1" si="102"/>
        <v>840.09484326679035</v>
      </c>
      <c r="L200" s="304">
        <f t="shared" ca="1" si="87"/>
        <v>865.38522311055772</v>
      </c>
      <c r="M200" s="306">
        <f t="shared" ca="1" si="103"/>
        <v>1.2807088693845938</v>
      </c>
      <c r="N200" s="304">
        <f t="shared" ca="1" si="104"/>
        <v>73.379213000708631</v>
      </c>
      <c r="P200" s="310">
        <f t="shared" ca="1" si="105"/>
        <v>22</v>
      </c>
      <c r="Q200" s="304">
        <f t="shared" ca="1" si="106"/>
        <v>0</v>
      </c>
      <c r="R200" s="306">
        <f t="shared" ca="1" si="107"/>
        <v>0</v>
      </c>
      <c r="S200" s="307">
        <f t="shared" ca="1" si="108"/>
        <v>3.1859948540257217</v>
      </c>
      <c r="T200" s="304">
        <f t="shared" ca="1" si="88"/>
        <v>31.254609517992332</v>
      </c>
      <c r="U200" s="311">
        <f t="shared" ca="1" si="89"/>
        <v>0</v>
      </c>
      <c r="V200" s="306">
        <f t="shared" ca="1" si="90"/>
        <v>1.1262369002404695</v>
      </c>
      <c r="W200" s="304">
        <f t="shared" ca="1" si="91"/>
        <v>37.079616293527792</v>
      </c>
      <c r="Y200" s="314" t="str">
        <f t="shared" ca="1" si="109"/>
        <v/>
      </c>
      <c r="Z200" s="315" t="str">
        <f t="shared" ca="1" si="110"/>
        <v/>
      </c>
      <c r="AA200" s="316" t="str">
        <f t="shared" ca="1" si="111"/>
        <v/>
      </c>
      <c r="AC200" s="310" t="e">
        <f t="shared" ca="1" si="112"/>
        <v>#N/A</v>
      </c>
      <c r="AD200" s="323" t="e">
        <f t="shared" ca="1" si="113"/>
        <v>#N/A</v>
      </c>
      <c r="AE200" s="324">
        <f t="shared" ca="1" si="92"/>
        <v>840.09484326679035</v>
      </c>
      <c r="AG200" s="306">
        <f t="shared" ca="1" si="114"/>
        <v>-21.079146336531629</v>
      </c>
      <c r="AH200" s="304">
        <f t="shared" ca="1" si="115"/>
        <v>-11.678400109147958</v>
      </c>
    </row>
    <row r="201" spans="1:34" x14ac:dyDescent="0.2">
      <c r="A201" s="347">
        <f t="shared" ca="1" si="93"/>
        <v>0.01</v>
      </c>
      <c r="B201" s="304">
        <f t="shared" ca="1" si="94"/>
        <v>6.5699999999999577</v>
      </c>
      <c r="D201" s="306">
        <f t="shared" ca="1" si="95"/>
        <v>-3.3289778255686588</v>
      </c>
      <c r="E201" s="307">
        <f t="shared" ca="1" si="96"/>
        <v>-20.962054350633622</v>
      </c>
      <c r="F201" s="304">
        <f t="shared" ca="1" si="97"/>
        <v>21.224745368603266</v>
      </c>
      <c r="G201" s="306">
        <f t="shared" ca="1" si="98"/>
        <v>36.299763836409525</v>
      </c>
      <c r="H201" s="307">
        <f t="shared" ca="1" si="99"/>
        <v>121.50587588399452</v>
      </c>
      <c r="I201" s="304">
        <f t="shared" ca="1" si="100"/>
        <v>126.81226568796799</v>
      </c>
      <c r="J201" s="306">
        <f t="shared" ca="1" si="101"/>
        <v>208.04618865752857</v>
      </c>
      <c r="K201" s="307">
        <f t="shared" ca="1" si="102"/>
        <v>841.31095012834783</v>
      </c>
      <c r="L201" s="304">
        <f t="shared" ca="1" si="87"/>
        <v>866.65294750597104</v>
      </c>
      <c r="M201" s="306">
        <f t="shared" ca="1" si="103"/>
        <v>1.2804875963509916</v>
      </c>
      <c r="N201" s="304">
        <f t="shared" ca="1" si="104"/>
        <v>73.366534989763167</v>
      </c>
      <c r="P201" s="310">
        <f t="shared" ca="1" si="105"/>
        <v>22</v>
      </c>
      <c r="Q201" s="304">
        <f t="shared" ca="1" si="106"/>
        <v>0</v>
      </c>
      <c r="R201" s="306">
        <f t="shared" ca="1" si="107"/>
        <v>0</v>
      </c>
      <c r="S201" s="307">
        <f t="shared" ca="1" si="108"/>
        <v>3.1859948540257217</v>
      </c>
      <c r="T201" s="304">
        <f t="shared" ca="1" si="88"/>
        <v>31.254609517992332</v>
      </c>
      <c r="U201" s="311">
        <f t="shared" ca="1" si="89"/>
        <v>0</v>
      </c>
      <c r="V201" s="306">
        <f t="shared" ca="1" si="90"/>
        <v>1.1260997037208087</v>
      </c>
      <c r="W201" s="304">
        <f t="shared" ca="1" si="91"/>
        <v>36.952389704373267</v>
      </c>
      <c r="Y201" s="314" t="str">
        <f t="shared" ca="1" si="109"/>
        <v/>
      </c>
      <c r="Z201" s="315" t="str">
        <f t="shared" ca="1" si="110"/>
        <v/>
      </c>
      <c r="AA201" s="316" t="str">
        <f t="shared" ca="1" si="111"/>
        <v/>
      </c>
      <c r="AC201" s="310" t="e">
        <f t="shared" ca="1" si="112"/>
        <v>#N/A</v>
      </c>
      <c r="AD201" s="323" t="e">
        <f t="shared" ca="1" si="113"/>
        <v>#N/A</v>
      </c>
      <c r="AE201" s="324">
        <f t="shared" ca="1" si="92"/>
        <v>841.31095012834783</v>
      </c>
      <c r="AG201" s="306">
        <f t="shared" ca="1" si="114"/>
        <v>-21.038443489995096</v>
      </c>
      <c r="AH201" s="304">
        <f t="shared" ca="1" si="115"/>
        <v>-11.638316441934979</v>
      </c>
    </row>
    <row r="202" spans="1:34" x14ac:dyDescent="0.2">
      <c r="A202" s="347">
        <f t="shared" ca="1" si="93"/>
        <v>0.01</v>
      </c>
      <c r="B202" s="304">
        <f t="shared" ca="1" si="94"/>
        <v>6.5799999999999574</v>
      </c>
      <c r="D202" s="306">
        <f t="shared" ca="1" si="95"/>
        <v>-3.3200146264886987</v>
      </c>
      <c r="E202" s="307">
        <f t="shared" ca="1" si="96"/>
        <v>-20.923055361934921</v>
      </c>
      <c r="F202" s="304">
        <f t="shared" ca="1" si="97"/>
        <v>21.184823407304876</v>
      </c>
      <c r="G202" s="306">
        <f t="shared" ca="1" si="98"/>
        <v>36.266563690144636</v>
      </c>
      <c r="H202" s="307">
        <f t="shared" ca="1" si="99"/>
        <v>121.29664533037517</v>
      </c>
      <c r="I202" s="304">
        <f t="shared" ca="1" si="100"/>
        <v>126.602289909362</v>
      </c>
      <c r="J202" s="306">
        <f t="shared" ca="1" si="101"/>
        <v>208.40902029516135</v>
      </c>
      <c r="K202" s="307">
        <f t="shared" ca="1" si="102"/>
        <v>842.52496273441966</v>
      </c>
      <c r="L202" s="304">
        <f t="shared" ca="1" si="87"/>
        <v>867.91856332897055</v>
      </c>
      <c r="M202" s="306">
        <f t="shared" ca="1" si="103"/>
        <v>1.2802657920375997</v>
      </c>
      <c r="N202" s="304">
        <f t="shared" ca="1" si="104"/>
        <v>73.353826538728015</v>
      </c>
      <c r="P202" s="310">
        <f t="shared" ca="1" si="105"/>
        <v>22</v>
      </c>
      <c r="Q202" s="304">
        <f t="shared" ca="1" si="106"/>
        <v>0</v>
      </c>
      <c r="R202" s="306">
        <f t="shared" ca="1" si="107"/>
        <v>0</v>
      </c>
      <c r="S202" s="307">
        <f t="shared" ca="1" si="108"/>
        <v>3.1859948540257217</v>
      </c>
      <c r="T202" s="304">
        <f t="shared" ca="1" si="88"/>
        <v>31.254609517992332</v>
      </c>
      <c r="U202" s="311">
        <f t="shared" ca="1" si="89"/>
        <v>0</v>
      </c>
      <c r="V202" s="306">
        <f t="shared" ca="1" si="90"/>
        <v>1.1259627594358166</v>
      </c>
      <c r="W202" s="304">
        <f t="shared" ca="1" si="91"/>
        <v>36.825640577166944</v>
      </c>
      <c r="Y202" s="314" t="str">
        <f t="shared" ca="1" si="109"/>
        <v/>
      </c>
      <c r="Z202" s="315" t="str">
        <f t="shared" ca="1" si="110"/>
        <v/>
      </c>
      <c r="AA202" s="316" t="str">
        <f t="shared" ca="1" si="111"/>
        <v/>
      </c>
      <c r="AC202" s="310" t="e">
        <f t="shared" ca="1" si="112"/>
        <v>#N/A</v>
      </c>
      <c r="AD202" s="323" t="e">
        <f t="shared" ca="1" si="113"/>
        <v>#N/A</v>
      </c>
      <c r="AE202" s="324">
        <f t="shared" ca="1" si="92"/>
        <v>842.52496273441966</v>
      </c>
      <c r="AG202" s="306">
        <f t="shared" ca="1" si="114"/>
        <v>-20.997889284213166</v>
      </c>
      <c r="AH202" s="304">
        <f t="shared" ca="1" si="115"/>
        <v>-11.598383361379698</v>
      </c>
    </row>
    <row r="203" spans="1:34" x14ac:dyDescent="0.2">
      <c r="A203" s="347">
        <f t="shared" ca="1" si="93"/>
        <v>0.01</v>
      </c>
      <c r="B203" s="304">
        <f t="shared" ca="1" si="94"/>
        <v>6.5899999999999572</v>
      </c>
      <c r="D203" s="306">
        <f t="shared" ca="1" si="95"/>
        <v>-3.3110831453044201</v>
      </c>
      <c r="E203" s="307">
        <f t="shared" ca="1" si="96"/>
        <v>-20.884202710981235</v>
      </c>
      <c r="F203" s="304">
        <f t="shared" ca="1" si="97"/>
        <v>21.145051299736188</v>
      </c>
      <c r="G203" s="306">
        <f t="shared" ca="1" si="98"/>
        <v>36.233452858691592</v>
      </c>
      <c r="H203" s="307">
        <f t="shared" ca="1" si="99"/>
        <v>121.08780330326536</v>
      </c>
      <c r="I203" s="304">
        <f t="shared" ca="1" si="100"/>
        <v>126.39271820351561</v>
      </c>
      <c r="J203" s="306">
        <f t="shared" ca="1" si="101"/>
        <v>208.77152037790555</v>
      </c>
      <c r="K203" s="307">
        <f t="shared" ca="1" si="102"/>
        <v>843.73688497758781</v>
      </c>
      <c r="L203" s="304">
        <f t="shared" ca="1" si="87"/>
        <v>869.18207459230621</v>
      </c>
      <c r="M203" s="306">
        <f t="shared" ca="1" si="103"/>
        <v>1.2800434550057949</v>
      </c>
      <c r="N203" s="304">
        <f t="shared" ca="1" si="104"/>
        <v>73.341087565176139</v>
      </c>
      <c r="P203" s="310">
        <f t="shared" ca="1" si="105"/>
        <v>22</v>
      </c>
      <c r="Q203" s="304">
        <f t="shared" ca="1" si="106"/>
        <v>0</v>
      </c>
      <c r="R203" s="306">
        <f t="shared" ca="1" si="107"/>
        <v>0</v>
      </c>
      <c r="S203" s="307">
        <f t="shared" ca="1" si="108"/>
        <v>3.1859948540257217</v>
      </c>
      <c r="T203" s="304">
        <f t="shared" ca="1" si="88"/>
        <v>31.254609517992332</v>
      </c>
      <c r="U203" s="311">
        <f t="shared" ca="1" si="89"/>
        <v>0</v>
      </c>
      <c r="V203" s="306">
        <f t="shared" ca="1" si="90"/>
        <v>1.125826066861124</v>
      </c>
      <c r="W203" s="304">
        <f t="shared" ca="1" si="91"/>
        <v>36.699366619677043</v>
      </c>
      <c r="Y203" s="314" t="str">
        <f t="shared" ca="1" si="109"/>
        <v/>
      </c>
      <c r="Z203" s="315" t="str">
        <f t="shared" ca="1" si="110"/>
        <v/>
      </c>
      <c r="AA203" s="316" t="str">
        <f t="shared" ca="1" si="111"/>
        <v/>
      </c>
      <c r="AC203" s="310" t="e">
        <f t="shared" ca="1" si="112"/>
        <v>#N/A</v>
      </c>
      <c r="AD203" s="323" t="e">
        <f t="shared" ca="1" si="113"/>
        <v>#N/A</v>
      </c>
      <c r="AE203" s="324">
        <f t="shared" ca="1" si="92"/>
        <v>843.73688497758781</v>
      </c>
      <c r="AG203" s="306">
        <f t="shared" ca="1" si="114"/>
        <v>-20.957482987974721</v>
      </c>
      <c r="AH203" s="304">
        <f t="shared" ca="1" si="115"/>
        <v>-11.558600143573752</v>
      </c>
    </row>
    <row r="204" spans="1:34" x14ac:dyDescent="0.2">
      <c r="A204" s="347">
        <f t="shared" ca="1" si="93"/>
        <v>0.01</v>
      </c>
      <c r="B204" s="304">
        <f t="shared" ca="1" si="94"/>
        <v>6.599999999999957</v>
      </c>
      <c r="D204" s="306">
        <f t="shared" ca="1" si="95"/>
        <v>-3.3021832268184594</v>
      </c>
      <c r="E204" s="307">
        <f t="shared" ca="1" si="96"/>
        <v>-20.845495695089955</v>
      </c>
      <c r="F204" s="304">
        <f t="shared" ca="1" si="97"/>
        <v>21.105428326321526</v>
      </c>
      <c r="G204" s="306">
        <f t="shared" ca="1" si="98"/>
        <v>36.200431026423409</v>
      </c>
      <c r="H204" s="307">
        <f t="shared" ca="1" si="99"/>
        <v>120.87934834631446</v>
      </c>
      <c r="I204" s="304">
        <f t="shared" ca="1" si="100"/>
        <v>126.18354909863834</v>
      </c>
      <c r="J204" s="306">
        <f t="shared" ca="1" si="101"/>
        <v>209.13368979733113</v>
      </c>
      <c r="K204" s="307">
        <f t="shared" ca="1" si="102"/>
        <v>844.9467207358357</v>
      </c>
      <c r="L204" s="304">
        <f t="shared" ca="1" si="87"/>
        <v>870.44348529384069</v>
      </c>
      <c r="M204" s="306">
        <f t="shared" ca="1" si="103"/>
        <v>1.279820583811319</v>
      </c>
      <c r="N204" s="304">
        <f t="shared" ca="1" si="104"/>
        <v>73.328317986357632</v>
      </c>
      <c r="P204" s="310">
        <f t="shared" ca="1" si="105"/>
        <v>22</v>
      </c>
      <c r="Q204" s="304">
        <f t="shared" ca="1" si="106"/>
        <v>0</v>
      </c>
      <c r="R204" s="306">
        <f t="shared" ca="1" si="107"/>
        <v>0</v>
      </c>
      <c r="S204" s="307">
        <f t="shared" ca="1" si="108"/>
        <v>3.1859948540257217</v>
      </c>
      <c r="T204" s="304">
        <f t="shared" ca="1" si="88"/>
        <v>31.254609517992332</v>
      </c>
      <c r="U204" s="311">
        <f t="shared" ca="1" si="89"/>
        <v>0</v>
      </c>
      <c r="V204" s="306">
        <f t="shared" ca="1" si="90"/>
        <v>1.1256896254743836</v>
      </c>
      <c r="W204" s="304">
        <f t="shared" ca="1" si="91"/>
        <v>36.573565553704526</v>
      </c>
      <c r="Y204" s="314" t="str">
        <f t="shared" ca="1" si="109"/>
        <v/>
      </c>
      <c r="Z204" s="315" t="str">
        <f t="shared" ca="1" si="110"/>
        <v/>
      </c>
      <c r="AA204" s="316" t="str">
        <f t="shared" ca="1" si="111"/>
        <v/>
      </c>
      <c r="AC204" s="310" t="e">
        <f t="shared" ca="1" si="112"/>
        <v>#N/A</v>
      </c>
      <c r="AD204" s="323" t="e">
        <f t="shared" ca="1" si="113"/>
        <v>#N/A</v>
      </c>
      <c r="AE204" s="324">
        <f t="shared" ca="1" si="92"/>
        <v>844.9467207358357</v>
      </c>
      <c r="AG204" s="306">
        <f t="shared" ca="1" si="114"/>
        <v>-20.917223874470558</v>
      </c>
      <c r="AH204" s="304">
        <f t="shared" ca="1" si="115"/>
        <v>-11.518966069045872</v>
      </c>
    </row>
    <row r="205" spans="1:34" x14ac:dyDescent="0.2">
      <c r="A205" s="347">
        <f t="shared" ca="1" si="93"/>
        <v>0.1</v>
      </c>
      <c r="B205" s="304">
        <f t="shared" ca="1" si="94"/>
        <v>6.6999999999999567</v>
      </c>
      <c r="D205" s="306">
        <f t="shared" ca="1" si="95"/>
        <v>-3.2933147167808885</v>
      </c>
      <c r="E205" s="307">
        <f t="shared" ca="1" si="96"/>
        <v>-20.806933615879444</v>
      </c>
      <c r="F205" s="304">
        <f t="shared" ca="1" si="97"/>
        <v>21.065953771889362</v>
      </c>
      <c r="G205" s="306">
        <f t="shared" ca="1" si="98"/>
        <v>35.871099554745321</v>
      </c>
      <c r="H205" s="307">
        <f t="shared" ca="1" si="99"/>
        <v>118.79865498472651</v>
      </c>
      <c r="I205" s="304">
        <f t="shared" ca="1" si="100"/>
        <v>124.09615710990624</v>
      </c>
      <c r="J205" s="306">
        <f t="shared" ca="1" si="101"/>
        <v>212.73726632638957</v>
      </c>
      <c r="K205" s="307">
        <f t="shared" ca="1" si="102"/>
        <v>856.93062090238777</v>
      </c>
      <c r="L205" s="304">
        <f t="shared" ca="1" si="87"/>
        <v>882.94237270853466</v>
      </c>
      <c r="M205" s="306">
        <f t="shared" ca="1" si="103"/>
        <v>1.2775526934777626</v>
      </c>
      <c r="N205" s="304">
        <f t="shared" ca="1" si="104"/>
        <v>73.198377441846333</v>
      </c>
      <c r="P205" s="310">
        <f t="shared" ca="1" si="105"/>
        <v>23</v>
      </c>
      <c r="Q205" s="304">
        <f t="shared" ca="1" si="106"/>
        <v>0</v>
      </c>
      <c r="R205" s="306">
        <f t="shared" ca="1" si="107"/>
        <v>0</v>
      </c>
      <c r="S205" s="307">
        <f t="shared" ca="1" si="108"/>
        <v>3.1859948540257217</v>
      </c>
      <c r="T205" s="304">
        <f t="shared" ca="1" si="88"/>
        <v>31.254609517992332</v>
      </c>
      <c r="U205" s="311">
        <f t="shared" ca="1" si="89"/>
        <v>0</v>
      </c>
      <c r="V205" s="306">
        <f t="shared" ca="1" si="90"/>
        <v>1.1243389746856234</v>
      </c>
      <c r="W205" s="304">
        <f t="shared" ca="1" si="91"/>
        <v>35.331094602969479</v>
      </c>
      <c r="Y205" s="314" t="str">
        <f t="shared" ca="1" si="109"/>
        <v/>
      </c>
      <c r="Z205" s="315" t="str">
        <f t="shared" ca="1" si="110"/>
        <v/>
      </c>
      <c r="AA205" s="316" t="str">
        <f t="shared" ca="1" si="111"/>
        <v/>
      </c>
      <c r="AC205" s="310" t="e">
        <f t="shared" ca="1" si="112"/>
        <v>#N/A</v>
      </c>
      <c r="AD205" s="323" t="e">
        <f t="shared" ca="1" si="113"/>
        <v>#N/A</v>
      </c>
      <c r="AE205" s="324">
        <f t="shared" ca="1" si="92"/>
        <v>856.93062090238777</v>
      </c>
      <c r="AG205" s="306">
        <f t="shared" ca="1" si="114"/>
        <v>-20.877111221260545</v>
      </c>
      <c r="AH205" s="304">
        <f t="shared" ca="1" si="115"/>
        <v>-11.479480422729287</v>
      </c>
    </row>
    <row r="206" spans="1:34" x14ac:dyDescent="0.2">
      <c r="A206" s="347">
        <f t="shared" ca="1" si="93"/>
        <v>0.1</v>
      </c>
      <c r="B206" s="304">
        <f t="shared" ca="1" si="94"/>
        <v>6.7999999999999563</v>
      </c>
      <c r="D206" s="306">
        <f t="shared" ca="1" si="95"/>
        <v>-3.2055191743860152</v>
      </c>
      <c r="E206" s="307">
        <f t="shared" ca="1" si="96"/>
        <v>-20.426105198103208</v>
      </c>
      <c r="F206" s="304">
        <f t="shared" ca="1" si="97"/>
        <v>20.676100375586671</v>
      </c>
      <c r="G206" s="306">
        <f t="shared" ca="1" si="98"/>
        <v>35.550547637306721</v>
      </c>
      <c r="H206" s="307">
        <f t="shared" ca="1" si="99"/>
        <v>116.75604446491619</v>
      </c>
      <c r="I206" s="304">
        <f t="shared" ca="1" si="100"/>
        <v>122.04841398562252</v>
      </c>
      <c r="J206" s="306">
        <f t="shared" ca="1" si="101"/>
        <v>216.30834868599217</v>
      </c>
      <c r="K206" s="307">
        <f t="shared" ca="1" si="102"/>
        <v>868.70835587486988</v>
      </c>
      <c r="L206" s="304">
        <f t="shared" ca="1" si="87"/>
        <v>895.23377353520368</v>
      </c>
      <c r="M206" s="306">
        <f t="shared" ca="1" si="103"/>
        <v>1.2752292954607745</v>
      </c>
      <c r="N206" s="304">
        <f t="shared" ca="1" si="104"/>
        <v>73.065256541343842</v>
      </c>
      <c r="P206" s="310">
        <f t="shared" ca="1" si="105"/>
        <v>23</v>
      </c>
      <c r="Q206" s="304">
        <f t="shared" ca="1" si="106"/>
        <v>0</v>
      </c>
      <c r="R206" s="306">
        <f t="shared" ca="1" si="107"/>
        <v>0</v>
      </c>
      <c r="S206" s="307">
        <f t="shared" ca="1" si="108"/>
        <v>3.1859948540257217</v>
      </c>
      <c r="T206" s="304">
        <f t="shared" ca="1" si="88"/>
        <v>31.254609517992332</v>
      </c>
      <c r="U206" s="311">
        <f t="shared" ca="1" si="89"/>
        <v>0</v>
      </c>
      <c r="V206" s="306">
        <f t="shared" ca="1" si="90"/>
        <v>1.1230130712644575</v>
      </c>
      <c r="W206" s="304">
        <f t="shared" ca="1" si="91"/>
        <v>34.134398384941221</v>
      </c>
      <c r="Y206" s="314" t="str">
        <f t="shared" ca="1" si="109"/>
        <v/>
      </c>
      <c r="Z206" s="315" t="str">
        <f t="shared" ca="1" si="110"/>
        <v/>
      </c>
      <c r="AA206" s="316" t="str">
        <f t="shared" ca="1" si="111"/>
        <v/>
      </c>
      <c r="AC206" s="310" t="e">
        <f t="shared" ca="1" si="112"/>
        <v>#N/A</v>
      </c>
      <c r="AD206" s="323" t="e">
        <f t="shared" ca="1" si="113"/>
        <v>#N/A</v>
      </c>
      <c r="AE206" s="324">
        <f t="shared" ca="1" si="92"/>
        <v>868.70835587486988</v>
      </c>
      <c r="AG206" s="306">
        <f t="shared" ca="1" si="114"/>
        <v>-20.480725436882608</v>
      </c>
      <c r="AH206" s="304">
        <f t="shared" ca="1" si="115"/>
        <v>-11.089501465555173</v>
      </c>
    </row>
    <row r="207" spans="1:34" x14ac:dyDescent="0.2">
      <c r="A207" s="347">
        <f t="shared" ca="1" si="93"/>
        <v>0.1</v>
      </c>
      <c r="B207" s="304">
        <f t="shared" ca="1" si="94"/>
        <v>6.8999999999999559</v>
      </c>
      <c r="D207" s="306">
        <f t="shared" ca="1" si="95"/>
        <v>-3.1207669493278485</v>
      </c>
      <c r="E207" s="307">
        <f t="shared" ca="1" si="96"/>
        <v>-20.059304973237463</v>
      </c>
      <c r="F207" s="304">
        <f t="shared" ca="1" si="97"/>
        <v>20.300613349388392</v>
      </c>
      <c r="G207" s="306">
        <f t="shared" ca="1" si="98"/>
        <v>35.238470942373937</v>
      </c>
      <c r="H207" s="307">
        <f t="shared" ca="1" si="99"/>
        <v>114.75011396759244</v>
      </c>
      <c r="I207" s="304">
        <f t="shared" ca="1" si="100"/>
        <v>120.03890406835605</v>
      </c>
      <c r="J207" s="306">
        <f t="shared" ca="1" si="101"/>
        <v>219.8477996149762</v>
      </c>
      <c r="K207" s="307">
        <f t="shared" ca="1" si="102"/>
        <v>880.28366379649526</v>
      </c>
      <c r="L207" s="304">
        <f t="shared" ca="1" si="87"/>
        <v>907.32154374429342</v>
      </c>
      <c r="M207" s="306">
        <f t="shared" ca="1" si="103"/>
        <v>1.2728488318287949</v>
      </c>
      <c r="N207" s="304">
        <f t="shared" ca="1" si="104"/>
        <v>72.92886602194703</v>
      </c>
      <c r="P207" s="310">
        <f t="shared" ca="1" si="105"/>
        <v>23</v>
      </c>
      <c r="Q207" s="304">
        <f t="shared" ca="1" si="106"/>
        <v>0</v>
      </c>
      <c r="R207" s="306">
        <f t="shared" ca="1" si="107"/>
        <v>0</v>
      </c>
      <c r="S207" s="307">
        <f t="shared" ca="1" si="108"/>
        <v>3.1859948540257217</v>
      </c>
      <c r="T207" s="304">
        <f t="shared" ca="1" si="88"/>
        <v>31.254609517992332</v>
      </c>
      <c r="U207" s="311">
        <f t="shared" ca="1" si="89"/>
        <v>0</v>
      </c>
      <c r="V207" s="306">
        <f t="shared" ca="1" si="90"/>
        <v>1.1217114139334794</v>
      </c>
      <c r="W207" s="304">
        <f t="shared" ca="1" si="91"/>
        <v>32.981343586376674</v>
      </c>
      <c r="Y207" s="314" t="str">
        <f t="shared" ca="1" si="109"/>
        <v/>
      </c>
      <c r="Z207" s="315" t="str">
        <f t="shared" ca="1" si="110"/>
        <v/>
      </c>
      <c r="AA207" s="316" t="str">
        <f t="shared" ca="1" si="111"/>
        <v/>
      </c>
      <c r="AC207" s="310" t="e">
        <f t="shared" ca="1" si="112"/>
        <v>#N/A</v>
      </c>
      <c r="AD207" s="323" t="e">
        <f t="shared" ca="1" si="113"/>
        <v>#N/A</v>
      </c>
      <c r="AE207" s="324">
        <f t="shared" ca="1" si="92"/>
        <v>880.28366379649526</v>
      </c>
      <c r="AG207" s="306">
        <f t="shared" ca="1" si="114"/>
        <v>-20.098500237591004</v>
      </c>
      <c r="AH207" s="304">
        <f t="shared" ca="1" si="115"/>
        <v>-10.713889993202621</v>
      </c>
    </row>
    <row r="208" spans="1:34" x14ac:dyDescent="0.2">
      <c r="A208" s="347">
        <f t="shared" ca="1" si="93"/>
        <v>0.1</v>
      </c>
      <c r="B208" s="304">
        <f t="shared" ca="1" si="94"/>
        <v>6.9999999999999556</v>
      </c>
      <c r="D208" s="306">
        <f t="shared" ca="1" si="95"/>
        <v>-3.0389132833089025</v>
      </c>
      <c r="E208" s="307">
        <f t="shared" ca="1" si="96"/>
        <v>-19.705879028564766</v>
      </c>
      <c r="F208" s="304">
        <f t="shared" ca="1" si="97"/>
        <v>19.938822990134096</v>
      </c>
      <c r="G208" s="306">
        <f t="shared" ca="1" si="98"/>
        <v>34.934579614043045</v>
      </c>
      <c r="H208" s="307">
        <f t="shared" ca="1" si="99"/>
        <v>112.77952606473596</v>
      </c>
      <c r="I208" s="304">
        <f t="shared" ca="1" si="100"/>
        <v>118.06627948824494</v>
      </c>
      <c r="J208" s="306">
        <f t="shared" ca="1" si="101"/>
        <v>223.35645214279705</v>
      </c>
      <c r="K208" s="307">
        <f t="shared" ca="1" si="102"/>
        <v>891.66014579811167</v>
      </c>
      <c r="L208" s="304">
        <f t="shared" ca="1" si="87"/>
        <v>919.20939960301064</v>
      </c>
      <c r="M208" s="306">
        <f t="shared" ca="1" si="103"/>
        <v>1.2704096813523926</v>
      </c>
      <c r="N208" s="304">
        <f t="shared" ca="1" si="104"/>
        <v>72.789112994051862</v>
      </c>
      <c r="P208" s="310">
        <f t="shared" ca="1" si="105"/>
        <v>23</v>
      </c>
      <c r="Q208" s="304">
        <f t="shared" ca="1" si="106"/>
        <v>0</v>
      </c>
      <c r="R208" s="306">
        <f t="shared" ca="1" si="107"/>
        <v>0</v>
      </c>
      <c r="S208" s="307">
        <f t="shared" ca="1" si="108"/>
        <v>3.1859948540257217</v>
      </c>
      <c r="T208" s="304">
        <f t="shared" ca="1" si="88"/>
        <v>31.254609517992332</v>
      </c>
      <c r="U208" s="311">
        <f t="shared" ca="1" si="89"/>
        <v>0</v>
      </c>
      <c r="V208" s="306">
        <f t="shared" ca="1" si="90"/>
        <v>1.120433520267907</v>
      </c>
      <c r="W208" s="304">
        <f t="shared" ca="1" si="91"/>
        <v>31.869922724553923</v>
      </c>
      <c r="Y208" s="314" t="str">
        <f t="shared" ca="1" si="109"/>
        <v/>
      </c>
      <c r="Z208" s="315" t="str">
        <f t="shared" ca="1" si="110"/>
        <v/>
      </c>
      <c r="AA208" s="316" t="str">
        <f t="shared" ca="1" si="111"/>
        <v/>
      </c>
      <c r="AC208" s="310">
        <f t="shared" ca="1" si="112"/>
        <v>6.9999999999999556</v>
      </c>
      <c r="AD208" s="323">
        <f t="shared" ca="1" si="113"/>
        <v>223.35645214279705</v>
      </c>
      <c r="AE208" s="324">
        <f t="shared" ca="1" si="92"/>
        <v>891.66014579811167</v>
      </c>
      <c r="AG208" s="306">
        <f t="shared" ca="1" si="114"/>
        <v>-19.729757949481307</v>
      </c>
      <c r="AH208" s="304">
        <f t="shared" ca="1" si="115"/>
        <v>-10.351976414746087</v>
      </c>
    </row>
    <row r="209" spans="1:34" x14ac:dyDescent="0.2">
      <c r="A209" s="347">
        <f t="shared" ca="1" si="93"/>
        <v>0.1</v>
      </c>
      <c r="B209" s="304">
        <f t="shared" ca="1" si="94"/>
        <v>7.0999999999999552</v>
      </c>
      <c r="D209" s="306">
        <f t="shared" ca="1" si="95"/>
        <v>-2.9598219325885791</v>
      </c>
      <c r="E209" s="307">
        <f t="shared" ca="1" si="96"/>
        <v>-19.365212012889565</v>
      </c>
      <c r="F209" s="304">
        <f t="shared" ca="1" si="97"/>
        <v>19.590099085425646</v>
      </c>
      <c r="G209" s="306">
        <f t="shared" ca="1" si="98"/>
        <v>34.638597420784187</v>
      </c>
      <c r="H209" s="307">
        <f t="shared" ca="1" si="99"/>
        <v>110.84300486344701</v>
      </c>
      <c r="I209" s="304">
        <f t="shared" ca="1" si="100"/>
        <v>116.12925625542124</v>
      </c>
      <c r="J209" s="306">
        <f t="shared" ca="1" si="101"/>
        <v>226.83511099453841</v>
      </c>
      <c r="K209" s="307">
        <f t="shared" ca="1" si="102"/>
        <v>902.8412723445208</v>
      </c>
      <c r="L209" s="304">
        <f t="shared" ca="1" si="87"/>
        <v>930.9009241743064</v>
      </c>
      <c r="M209" s="306">
        <f t="shared" ca="1" si="103"/>
        <v>1.2679101565038806</v>
      </c>
      <c r="N209" s="304">
        <f t="shared" ca="1" si="104"/>
        <v>72.64590076944404</v>
      </c>
      <c r="P209" s="310">
        <f t="shared" ca="1" si="105"/>
        <v>23</v>
      </c>
      <c r="Q209" s="304">
        <f t="shared" ca="1" si="106"/>
        <v>0</v>
      </c>
      <c r="R209" s="306">
        <f t="shared" ca="1" si="107"/>
        <v>0</v>
      </c>
      <c r="S209" s="307">
        <f t="shared" ca="1" si="108"/>
        <v>3.1859948540257217</v>
      </c>
      <c r="T209" s="304">
        <f t="shared" ca="1" si="88"/>
        <v>31.254609517992332</v>
      </c>
      <c r="U209" s="311">
        <f t="shared" ca="1" si="89"/>
        <v>0</v>
      </c>
      <c r="V209" s="306">
        <f t="shared" ca="1" si="90"/>
        <v>1.1191789258013163</v>
      </c>
      <c r="W209" s="304">
        <f t="shared" ca="1" si="91"/>
        <v>30.798245345859893</v>
      </c>
      <c r="Y209" s="314" t="str">
        <f t="shared" ca="1" si="109"/>
        <v/>
      </c>
      <c r="Z209" s="315" t="str">
        <f t="shared" ca="1" si="110"/>
        <v/>
      </c>
      <c r="AA209" s="316" t="str">
        <f t="shared" ca="1" si="111"/>
        <v/>
      </c>
      <c r="AC209" s="310" t="e">
        <f t="shared" ca="1" si="112"/>
        <v>#N/A</v>
      </c>
      <c r="AD209" s="323" t="e">
        <f t="shared" ca="1" si="113"/>
        <v>#N/A</v>
      </c>
      <c r="AE209" s="324">
        <f t="shared" ca="1" si="92"/>
        <v>902.8412723445208</v>
      </c>
      <c r="AG209" s="306">
        <f t="shared" ca="1" si="114"/>
        <v>-19.373859986262747</v>
      </c>
      <c r="AH209" s="304">
        <f t="shared" ca="1" si="115"/>
        <v>-10.00313063415156</v>
      </c>
    </row>
    <row r="210" spans="1:34" x14ac:dyDescent="0.2">
      <c r="A210" s="347">
        <f t="shared" ca="1" si="93"/>
        <v>0.1</v>
      </c>
      <c r="B210" s="304">
        <f t="shared" ca="1" si="94"/>
        <v>7.1999999999999549</v>
      </c>
      <c r="D210" s="306">
        <f t="shared" ca="1" si="95"/>
        <v>-2.883364572621923</v>
      </c>
      <c r="E210" s="307">
        <f t="shared" ca="1" si="96"/>
        <v>-19.036724438745679</v>
      </c>
      <c r="F210" s="304">
        <f t="shared" ca="1" si="97"/>
        <v>19.253848150834372</v>
      </c>
      <c r="G210" s="306">
        <f t="shared" ca="1" si="98"/>
        <v>34.350260963521997</v>
      </c>
      <c r="H210" s="307">
        <f t="shared" ca="1" si="99"/>
        <v>108.93933241957244</v>
      </c>
      <c r="I210" s="304">
        <f t="shared" ca="1" si="100"/>
        <v>114.22661063116672</v>
      </c>
      <c r="J210" s="306">
        <f t="shared" ca="1" si="101"/>
        <v>230.28455391375371</v>
      </c>
      <c r="K210" s="307">
        <f t="shared" ca="1" si="102"/>
        <v>913.83038920867182</v>
      </c>
      <c r="L210" s="304">
        <f t="shared" ca="1" si="87"/>
        <v>942.39957343609251</v>
      </c>
      <c r="M210" s="306">
        <f t="shared" ca="1" si="103"/>
        <v>1.2653485002863614</v>
      </c>
      <c r="N210" s="304">
        <f t="shared" ca="1" si="104"/>
        <v>72.499128679616746</v>
      </c>
      <c r="P210" s="310">
        <f t="shared" ca="1" si="105"/>
        <v>23</v>
      </c>
      <c r="Q210" s="304">
        <f t="shared" ca="1" si="106"/>
        <v>0</v>
      </c>
      <c r="R210" s="306">
        <f t="shared" ca="1" si="107"/>
        <v>0</v>
      </c>
      <c r="S210" s="307">
        <f t="shared" ca="1" si="108"/>
        <v>3.1859948540257217</v>
      </c>
      <c r="T210" s="304">
        <f t="shared" ca="1" si="88"/>
        <v>31.254609517992332</v>
      </c>
      <c r="U210" s="311">
        <f t="shared" ca="1" si="89"/>
        <v>0</v>
      </c>
      <c r="V210" s="306">
        <f t="shared" ca="1" si="90"/>
        <v>1.1179471831847461</v>
      </c>
      <c r="W210" s="304">
        <f t="shared" ca="1" si="91"/>
        <v>29.764529937965133</v>
      </c>
      <c r="Y210" s="314" t="str">
        <f t="shared" ca="1" si="109"/>
        <v/>
      </c>
      <c r="Z210" s="315" t="str">
        <f t="shared" ca="1" si="110"/>
        <v/>
      </c>
      <c r="AA210" s="316" t="str">
        <f t="shared" ca="1" si="111"/>
        <v/>
      </c>
      <c r="AC210" s="310" t="e">
        <f t="shared" ca="1" si="112"/>
        <v>#N/A</v>
      </c>
      <c r="AD210" s="323" t="e">
        <f t="shared" ca="1" si="113"/>
        <v>#N/A</v>
      </c>
      <c r="AE210" s="324">
        <f t="shared" ca="1" si="92"/>
        <v>913.83038920867182</v>
      </c>
      <c r="AG210" s="306">
        <f t="shared" ca="1" si="114"/>
        <v>-19.030204062752901</v>
      </c>
      <c r="AH210" s="304">
        <f t="shared" ca="1" si="115"/>
        <v>-9.6667592877446769</v>
      </c>
    </row>
    <row r="211" spans="1:34" x14ac:dyDescent="0.2">
      <c r="A211" s="347">
        <f t="shared" ca="1" si="93"/>
        <v>0.1</v>
      </c>
      <c r="B211" s="304">
        <f t="shared" ca="1" si="94"/>
        <v>7.2999999999999545</v>
      </c>
      <c r="D211" s="306">
        <f t="shared" ca="1" si="95"/>
        <v>-2.8094202510377233</v>
      </c>
      <c r="E211" s="307">
        <f t="shared" ca="1" si="96"/>
        <v>-18.719870203288743</v>
      </c>
      <c r="F211" s="304">
        <f t="shared" ca="1" si="97"/>
        <v>18.929510891064211</v>
      </c>
      <c r="G211" s="306">
        <f t="shared" ca="1" si="98"/>
        <v>34.069318938418228</v>
      </c>
      <c r="H211" s="307">
        <f t="shared" ca="1" si="99"/>
        <v>107.06734539924356</v>
      </c>
      <c r="I211" s="304">
        <f t="shared" ca="1" si="100"/>
        <v>112.35717575557238</v>
      </c>
      <c r="J211" s="306">
        <f t="shared" ca="1" si="101"/>
        <v>233.70553290885073</v>
      </c>
      <c r="K211" s="307">
        <f t="shared" ca="1" si="102"/>
        <v>924.63072309961262</v>
      </c>
      <c r="L211" s="304">
        <f t="shared" ca="1" si="87"/>
        <v>953.70868204705073</v>
      </c>
      <c r="M211" s="306">
        <f t="shared" ca="1" si="103"/>
        <v>1.262722882881433</v>
      </c>
      <c r="N211" s="304">
        <f t="shared" ca="1" si="104"/>
        <v>72.348691883698251</v>
      </c>
      <c r="P211" s="310">
        <f t="shared" ca="1" si="105"/>
        <v>23</v>
      </c>
      <c r="Q211" s="304">
        <f t="shared" ca="1" si="106"/>
        <v>0</v>
      </c>
      <c r="R211" s="306">
        <f t="shared" ca="1" si="107"/>
        <v>0</v>
      </c>
      <c r="S211" s="307">
        <f t="shared" ca="1" si="108"/>
        <v>3.1859948540257217</v>
      </c>
      <c r="T211" s="304">
        <f t="shared" ca="1" si="88"/>
        <v>31.254609517992332</v>
      </c>
      <c r="U211" s="311">
        <f t="shared" ca="1" si="89"/>
        <v>0</v>
      </c>
      <c r="V211" s="306">
        <f t="shared" ca="1" si="90"/>
        <v>1.1167378613954109</v>
      </c>
      <c r="W211" s="304">
        <f t="shared" ca="1" si="91"/>
        <v>28.767096490072738</v>
      </c>
      <c r="Y211" s="314" t="str">
        <f t="shared" ca="1" si="109"/>
        <v/>
      </c>
      <c r="Z211" s="315" t="str">
        <f t="shared" ca="1" si="110"/>
        <v/>
      </c>
      <c r="AA211" s="316" t="str">
        <f t="shared" ca="1" si="111"/>
        <v/>
      </c>
      <c r="AC211" s="310" t="e">
        <f t="shared" ca="1" si="112"/>
        <v>#N/A</v>
      </c>
      <c r="AD211" s="323" t="e">
        <f t="shared" ca="1" si="113"/>
        <v>#N/A</v>
      </c>
      <c r="AE211" s="324">
        <f t="shared" ca="1" si="92"/>
        <v>924.63072309961262</v>
      </c>
      <c r="AG211" s="306">
        <f t="shared" ca="1" si="114"/>
        <v>-18.698221630712631</v>
      </c>
      <c r="AH211" s="304">
        <f t="shared" ca="1" si="115"/>
        <v>-9.3423032056550941</v>
      </c>
    </row>
    <row r="212" spans="1:34" x14ac:dyDescent="0.2">
      <c r="A212" s="347">
        <f t="shared" ca="1" si="93"/>
        <v>0.1</v>
      </c>
      <c r="B212" s="304">
        <f t="shared" ca="1" si="94"/>
        <v>7.3999999999999542</v>
      </c>
      <c r="D212" s="306">
        <f t="shared" ca="1" si="95"/>
        <v>-2.7378748845234488</v>
      </c>
      <c r="E212" s="307">
        <f t="shared" ca="1" si="96"/>
        <v>-18.414134307793002</v>
      </c>
      <c r="F212" s="304">
        <f t="shared" ca="1" si="97"/>
        <v>18.616559864506211</v>
      </c>
      <c r="G212" s="306">
        <f t="shared" ca="1" si="98"/>
        <v>33.795531449965885</v>
      </c>
      <c r="H212" s="307">
        <f t="shared" ca="1" si="99"/>
        <v>105.22593196846427</v>
      </c>
      <c r="I212" s="304">
        <f t="shared" ca="1" si="100"/>
        <v>110.51983851154282</v>
      </c>
      <c r="J212" s="306">
        <f t="shared" ca="1" si="101"/>
        <v>237.09877542826993</v>
      </c>
      <c r="K212" s="307">
        <f t="shared" ca="1" si="102"/>
        <v>935.245386967998</v>
      </c>
      <c r="L212" s="304">
        <f t="shared" ca="1" si="87"/>
        <v>964.83146878328216</v>
      </c>
      <c r="M212" s="306">
        <f t="shared" ca="1" si="103"/>
        <v>1.2600313981040527</v>
      </c>
      <c r="N212" s="304">
        <f t="shared" ca="1" si="104"/>
        <v>72.194481165330657</v>
      </c>
      <c r="P212" s="310">
        <f t="shared" ca="1" si="105"/>
        <v>23</v>
      </c>
      <c r="Q212" s="304">
        <f t="shared" ca="1" si="106"/>
        <v>0</v>
      </c>
      <c r="R212" s="306">
        <f t="shared" ca="1" si="107"/>
        <v>0</v>
      </c>
      <c r="S212" s="307">
        <f t="shared" ca="1" si="108"/>
        <v>3.1859948540257217</v>
      </c>
      <c r="T212" s="304">
        <f t="shared" ca="1" si="88"/>
        <v>31.254609517992332</v>
      </c>
      <c r="U212" s="311">
        <f t="shared" ca="1" si="89"/>
        <v>0</v>
      </c>
      <c r="V212" s="306">
        <f t="shared" ca="1" si="90"/>
        <v>1.1155505449915604</v>
      </c>
      <c r="W212" s="304">
        <f t="shared" ca="1" si="91"/>
        <v>27.804359642433706</v>
      </c>
      <c r="Y212" s="314" t="str">
        <f t="shared" ca="1" si="109"/>
        <v/>
      </c>
      <c r="Z212" s="315" t="str">
        <f t="shared" ca="1" si="110"/>
        <v/>
      </c>
      <c r="AA212" s="316" t="str">
        <f t="shared" ca="1" si="111"/>
        <v/>
      </c>
      <c r="AC212" s="310" t="e">
        <f t="shared" ca="1" si="112"/>
        <v>#N/A</v>
      </c>
      <c r="AD212" s="323" t="e">
        <f t="shared" ca="1" si="113"/>
        <v>#N/A</v>
      </c>
      <c r="AE212" s="324">
        <f t="shared" ca="1" si="92"/>
        <v>935.245386967998</v>
      </c>
      <c r="AG212" s="306">
        <f t="shared" ca="1" si="114"/>
        <v>-18.377375516333611</v>
      </c>
      <c r="AH212" s="304">
        <f t="shared" ca="1" si="115"/>
        <v>-9.0292350766742615</v>
      </c>
    </row>
    <row r="213" spans="1:34" x14ac:dyDescent="0.2">
      <c r="A213" s="347">
        <f t="shared" ca="1" si="93"/>
        <v>0.1</v>
      </c>
      <c r="B213" s="304">
        <f t="shared" ca="1" si="94"/>
        <v>7.4999999999999538</v>
      </c>
      <c r="D213" s="306">
        <f t="shared" ca="1" si="95"/>
        <v>-2.6686207956386334</v>
      </c>
      <c r="E213" s="307">
        <f t="shared" ca="1" si="96"/>
        <v>-18.119030757727092</v>
      </c>
      <c r="F213" s="304">
        <f t="shared" ca="1" si="97"/>
        <v>18.314497332724571</v>
      </c>
      <c r="G213" s="306">
        <f t="shared" ca="1" si="98"/>
        <v>33.528669370402021</v>
      </c>
      <c r="H213" s="307">
        <f t="shared" ca="1" si="99"/>
        <v>103.41402889269156</v>
      </c>
      <c r="I213" s="304">
        <f t="shared" ca="1" si="100"/>
        <v>108.71353660684662</v>
      </c>
      <c r="J213" s="306">
        <f t="shared" ca="1" si="101"/>
        <v>240.46498546928834</v>
      </c>
      <c r="K213" s="307">
        <f t="shared" ca="1" si="102"/>
        <v>945.67738501105578</v>
      </c>
      <c r="L213" s="304">
        <f t="shared" ca="1" si="87"/>
        <v>975.77104166812296</v>
      </c>
      <c r="M213" s="306">
        <f t="shared" ca="1" si="103"/>
        <v>1.2572720596522469</v>
      </c>
      <c r="N213" s="304">
        <f t="shared" ca="1" si="104"/>
        <v>72.036382717794027</v>
      </c>
      <c r="P213" s="310">
        <f t="shared" ca="1" si="105"/>
        <v>23</v>
      </c>
      <c r="Q213" s="304">
        <f t="shared" ca="1" si="106"/>
        <v>0</v>
      </c>
      <c r="R213" s="306">
        <f t="shared" ca="1" si="107"/>
        <v>0</v>
      </c>
      <c r="S213" s="307">
        <f t="shared" ca="1" si="108"/>
        <v>3.1859948540257217</v>
      </c>
      <c r="T213" s="304">
        <f t="shared" ca="1" si="88"/>
        <v>31.254609517992332</v>
      </c>
      <c r="U213" s="311">
        <f t="shared" ca="1" si="89"/>
        <v>0</v>
      </c>
      <c r="V213" s="306">
        <f t="shared" ca="1" si="90"/>
        <v>1.1143848334103013</v>
      </c>
      <c r="W213" s="304">
        <f t="shared" ca="1" si="91"/>
        <v>26.874822372271009</v>
      </c>
      <c r="Y213" s="314" t="str">
        <f t="shared" ca="1" si="109"/>
        <v/>
      </c>
      <c r="Z213" s="315" t="str">
        <f t="shared" ca="1" si="110"/>
        <v/>
      </c>
      <c r="AA213" s="316" t="str">
        <f t="shared" ca="1" si="111"/>
        <v/>
      </c>
      <c r="AC213" s="310" t="e">
        <f t="shared" ca="1" si="112"/>
        <v>#N/A</v>
      </c>
      <c r="AD213" s="323" t="e">
        <f t="shared" ca="1" si="113"/>
        <v>#N/A</v>
      </c>
      <c r="AE213" s="324">
        <f t="shared" ca="1" si="92"/>
        <v>945.67738501105578</v>
      </c>
      <c r="AG213" s="306">
        <f t="shared" ca="1" si="114"/>
        <v>-18.06715774078511</v>
      </c>
      <c r="AH213" s="304">
        <f t="shared" ca="1" si="115"/>
        <v>-8.727057298068452</v>
      </c>
    </row>
    <row r="214" spans="1:34" x14ac:dyDescent="0.2">
      <c r="A214" s="347">
        <f t="shared" ca="1" si="93"/>
        <v>0.1</v>
      </c>
      <c r="B214" s="304">
        <f t="shared" ca="1" si="94"/>
        <v>7.5999999999999535</v>
      </c>
      <c r="D214" s="306">
        <f t="shared" ca="1" si="95"/>
        <v>-2.6015562859814079</v>
      </c>
      <c r="E214" s="307">
        <f t="shared" ca="1" si="96"/>
        <v>-17.834100627206574</v>
      </c>
      <c r="F214" s="304">
        <f t="shared" ca="1" si="97"/>
        <v>18.022853278281421</v>
      </c>
      <c r="G214" s="306">
        <f t="shared" ca="1" si="98"/>
        <v>33.268513741803879</v>
      </c>
      <c r="H214" s="307">
        <f t="shared" ca="1" si="99"/>
        <v>101.6306188299709</v>
      </c>
      <c r="I214" s="304">
        <f t="shared" ca="1" si="100"/>
        <v>106.93725585758889</v>
      </c>
      <c r="J214" s="306">
        <f t="shared" ca="1" si="101"/>
        <v>243.80484462489864</v>
      </c>
      <c r="K214" s="307">
        <f t="shared" ca="1" si="102"/>
        <v>955.92961739718885</v>
      </c>
      <c r="L214" s="304">
        <f t="shared" ca="1" si="87"/>
        <v>986.53040281569974</v>
      </c>
      <c r="M214" s="306">
        <f t="shared" ca="1" si="103"/>
        <v>1.2544427971385066</v>
      </c>
      <c r="N214" s="304">
        <f t="shared" ca="1" si="104"/>
        <v>71.874277916622134</v>
      </c>
      <c r="P214" s="310">
        <f t="shared" ca="1" si="105"/>
        <v>23</v>
      </c>
      <c r="Q214" s="304">
        <f t="shared" ca="1" si="106"/>
        <v>0</v>
      </c>
      <c r="R214" s="306">
        <f t="shared" ca="1" si="107"/>
        <v>0</v>
      </c>
      <c r="S214" s="307">
        <f t="shared" ca="1" si="108"/>
        <v>3.1859948540257217</v>
      </c>
      <c r="T214" s="304">
        <f t="shared" ca="1" si="88"/>
        <v>31.254609517992332</v>
      </c>
      <c r="U214" s="311">
        <f t="shared" ca="1" si="89"/>
        <v>0</v>
      </c>
      <c r="V214" s="306">
        <f t="shared" ca="1" si="90"/>
        <v>1.1132403403054567</v>
      </c>
      <c r="W214" s="304">
        <f t="shared" ca="1" si="91"/>
        <v>25.9770701685426</v>
      </c>
      <c r="Y214" s="314" t="str">
        <f t="shared" ca="1" si="109"/>
        <v/>
      </c>
      <c r="Z214" s="315" t="str">
        <f t="shared" ca="1" si="110"/>
        <v/>
      </c>
      <c r="AA214" s="316" t="str">
        <f t="shared" ca="1" si="111"/>
        <v/>
      </c>
      <c r="AC214" s="310" t="e">
        <f t="shared" ca="1" si="112"/>
        <v>#N/A</v>
      </c>
      <c r="AD214" s="323" t="e">
        <f t="shared" ca="1" si="113"/>
        <v>#N/A</v>
      </c>
      <c r="AE214" s="324">
        <f t="shared" ca="1" si="92"/>
        <v>955.92961739718885</v>
      </c>
      <c r="AG214" s="306">
        <f t="shared" ca="1" si="114"/>
        <v>-17.767087507082593</v>
      </c>
      <c r="AH214" s="304">
        <f t="shared" ca="1" si="115"/>
        <v>-8.4352999937563737</v>
      </c>
    </row>
    <row r="215" spans="1:34" x14ac:dyDescent="0.2">
      <c r="A215" s="347">
        <f t="shared" ca="1" si="93"/>
        <v>0.1</v>
      </c>
      <c r="B215" s="304">
        <f t="shared" ca="1" si="94"/>
        <v>7.6999999999999531</v>
      </c>
      <c r="D215" s="306">
        <f t="shared" ca="1" si="95"/>
        <v>-2.5365852424911171</v>
      </c>
      <c r="E215" s="307">
        <f t="shared" ca="1" si="96"/>
        <v>-17.558910273241615</v>
      </c>
      <c r="F215" s="304">
        <f t="shared" ca="1" si="97"/>
        <v>17.741183575967348</v>
      </c>
      <c r="G215" s="306">
        <f t="shared" ca="1" si="98"/>
        <v>33.014855217554768</v>
      </c>
      <c r="H215" s="307">
        <f t="shared" ca="1" si="99"/>
        <v>99.874727802646731</v>
      </c>
      <c r="I215" s="304">
        <f t="shared" ca="1" si="100"/>
        <v>105.19002765799085</v>
      </c>
      <c r="J215" s="306">
        <f t="shared" ca="1" si="101"/>
        <v>247.11901307286658</v>
      </c>
      <c r="K215" s="307">
        <f t="shared" ca="1" si="102"/>
        <v>966.00488472881977</v>
      </c>
      <c r="L215" s="304">
        <f t="shared" ca="1" si="87"/>
        <v>997.11245300720623</v>
      </c>
      <c r="M215" s="306">
        <f t="shared" ca="1" si="103"/>
        <v>1.2515414518887924</v>
      </c>
      <c r="N215" s="304">
        <f t="shared" ca="1" si="104"/>
        <v>71.708043078903174</v>
      </c>
      <c r="P215" s="310">
        <f t="shared" ca="1" si="105"/>
        <v>23</v>
      </c>
      <c r="Q215" s="304">
        <f t="shared" ca="1" si="106"/>
        <v>0</v>
      </c>
      <c r="R215" s="306">
        <f t="shared" ca="1" si="107"/>
        <v>0</v>
      </c>
      <c r="S215" s="307">
        <f t="shared" ca="1" si="108"/>
        <v>3.1859948540257217</v>
      </c>
      <c r="T215" s="304">
        <f t="shared" ca="1" si="88"/>
        <v>31.254609517992332</v>
      </c>
      <c r="U215" s="311">
        <f t="shared" ca="1" si="89"/>
        <v>0</v>
      </c>
      <c r="V215" s="306">
        <f t="shared" ca="1" si="90"/>
        <v>1.112116692922767</v>
      </c>
      <c r="W215" s="304">
        <f t="shared" ca="1" si="91"/>
        <v>25.109765652678337</v>
      </c>
      <c r="Y215" s="314" t="str">
        <f t="shared" ca="1" si="109"/>
        <v/>
      </c>
      <c r="Z215" s="315" t="str">
        <f t="shared" ca="1" si="110"/>
        <v/>
      </c>
      <c r="AA215" s="316" t="str">
        <f t="shared" ca="1" si="111"/>
        <v/>
      </c>
      <c r="AC215" s="310" t="e">
        <f t="shared" ca="1" si="112"/>
        <v>#N/A</v>
      </c>
      <c r="AD215" s="323" t="e">
        <f t="shared" ca="1" si="113"/>
        <v>#N/A</v>
      </c>
      <c r="AE215" s="324">
        <f t="shared" ca="1" si="92"/>
        <v>966.00488472881977</v>
      </c>
      <c r="AG215" s="306">
        <f t="shared" ca="1" si="114"/>
        <v>-17.476709338188265</v>
      </c>
      <c r="AH215" s="304">
        <f t="shared" ca="1" si="115"/>
        <v>-8.1535191859204676</v>
      </c>
    </row>
    <row r="216" spans="1:34" x14ac:dyDescent="0.2">
      <c r="A216" s="347">
        <f t="shared" ca="1" si="93"/>
        <v>0.1</v>
      </c>
      <c r="B216" s="304">
        <f t="shared" ca="1" si="94"/>
        <v>7.7999999999999527</v>
      </c>
      <c r="D216" s="306">
        <f t="shared" ca="1" si="95"/>
        <v>-2.4736167739887396</v>
      </c>
      <c r="E216" s="307">
        <f t="shared" ca="1" si="96"/>
        <v>-17.293049686639947</v>
      </c>
      <c r="F216" s="304">
        <f t="shared" ca="1" si="97"/>
        <v>17.469068303981079</v>
      </c>
      <c r="G216" s="306">
        <f t="shared" ca="1" si="98"/>
        <v>32.767493540155897</v>
      </c>
      <c r="H216" s="307">
        <f t="shared" ca="1" si="99"/>
        <v>98.145422833982735</v>
      </c>
      <c r="I216" s="304">
        <f t="shared" ca="1" si="100"/>
        <v>103.47092662272537</v>
      </c>
      <c r="J216" s="306">
        <f t="shared" ca="1" si="101"/>
        <v>250.4081305107521</v>
      </c>
      <c r="K216" s="307">
        <f t="shared" ca="1" si="102"/>
        <v>975.90589226065129</v>
      </c>
      <c r="L216" s="304">
        <f t="shared" ca="1" si="87"/>
        <v>1007.5199960174228</v>
      </c>
      <c r="M216" s="306">
        <f t="shared" ca="1" si="103"/>
        <v>1.2485657724940886</v>
      </c>
      <c r="N216" s="304">
        <f t="shared" ca="1" si="104"/>
        <v>71.537549208402609</v>
      </c>
      <c r="P216" s="310">
        <f t="shared" ca="1" si="105"/>
        <v>23</v>
      </c>
      <c r="Q216" s="304">
        <f t="shared" ca="1" si="106"/>
        <v>0</v>
      </c>
      <c r="R216" s="306">
        <f t="shared" ca="1" si="107"/>
        <v>0</v>
      </c>
      <c r="S216" s="307">
        <f t="shared" ca="1" si="108"/>
        <v>3.1859948540257217</v>
      </c>
      <c r="T216" s="304">
        <f t="shared" ca="1" si="88"/>
        <v>31.254609517992332</v>
      </c>
      <c r="U216" s="311">
        <f t="shared" ca="1" si="89"/>
        <v>0</v>
      </c>
      <c r="V216" s="306">
        <f t="shared" ca="1" si="90"/>
        <v>1.1110135315099416</v>
      </c>
      <c r="W216" s="304">
        <f t="shared" ca="1" si="91"/>
        <v>24.271643606618657</v>
      </c>
      <c r="Y216" s="314" t="str">
        <f t="shared" ca="1" si="109"/>
        <v/>
      </c>
      <c r="Z216" s="315" t="str">
        <f t="shared" ca="1" si="110"/>
        <v/>
      </c>
      <c r="AA216" s="316" t="str">
        <f t="shared" ca="1" si="111"/>
        <v/>
      </c>
      <c r="AC216" s="310" t="e">
        <f t="shared" ca="1" si="112"/>
        <v>#N/A</v>
      </c>
      <c r="AD216" s="323" t="e">
        <f t="shared" ca="1" si="113"/>
        <v>#N/A</v>
      </c>
      <c r="AE216" s="324">
        <f t="shared" ca="1" si="92"/>
        <v>975.90589226065129</v>
      </c>
      <c r="AG216" s="306">
        <f t="shared" ca="1" si="114"/>
        <v>-17.195591352716562</v>
      </c>
      <c r="AH216" s="304">
        <f t="shared" ca="1" si="115"/>
        <v>-7.8812951065976886</v>
      </c>
    </row>
    <row r="217" spans="1:34" x14ac:dyDescent="0.2">
      <c r="A217" s="347">
        <f t="shared" ca="1" si="93"/>
        <v>0.1</v>
      </c>
      <c r="B217" s="304">
        <f t="shared" ca="1" si="94"/>
        <v>7.8999999999999524</v>
      </c>
      <c r="D217" s="306">
        <f t="shared" ca="1" si="95"/>
        <v>-2.4125648753409892</v>
      </c>
      <c r="E217" s="307">
        <f t="shared" ca="1" si="96"/>
        <v>-17.036130967709951</v>
      </c>
      <c r="F217" s="304">
        <f t="shared" ca="1" si="97"/>
        <v>17.206110182917438</v>
      </c>
      <c r="G217" s="306">
        <f t="shared" ca="1" si="98"/>
        <v>32.526237052621795</v>
      </c>
      <c r="H217" s="307">
        <f t="shared" ca="1" si="99"/>
        <v>96.441809737211742</v>
      </c>
      <c r="I217" s="304">
        <f t="shared" ca="1" si="100"/>
        <v>101.77906838929061</v>
      </c>
      <c r="J217" s="306">
        <f t="shared" ca="1" si="101"/>
        <v>253.67281704039098</v>
      </c>
      <c r="K217" s="307">
        <f t="shared" ca="1" si="102"/>
        <v>985.63525388921096</v>
      </c>
      <c r="L217" s="304">
        <f t="shared" ca="1" si="87"/>
        <v>1017.7557427076779</v>
      </c>
      <c r="M217" s="306">
        <f t="shared" ca="1" si="103"/>
        <v>1.2455134100984049</v>
      </c>
      <c r="N217" s="304">
        <f t="shared" ca="1" si="104"/>
        <v>71.362661725585482</v>
      </c>
      <c r="P217" s="310">
        <f t="shared" ca="1" si="105"/>
        <v>23</v>
      </c>
      <c r="Q217" s="304">
        <f t="shared" ca="1" si="106"/>
        <v>0</v>
      </c>
      <c r="R217" s="306">
        <f t="shared" ca="1" si="107"/>
        <v>0</v>
      </c>
      <c r="S217" s="307">
        <f t="shared" ca="1" si="108"/>
        <v>3.1859948540257217</v>
      </c>
      <c r="T217" s="304">
        <f t="shared" ca="1" si="88"/>
        <v>31.254609517992332</v>
      </c>
      <c r="U217" s="311">
        <f t="shared" ca="1" si="89"/>
        <v>0</v>
      </c>
      <c r="V217" s="306">
        <f t="shared" ca="1" si="90"/>
        <v>1.1099305087592699</v>
      </c>
      <c r="W217" s="304">
        <f t="shared" ca="1" si="91"/>
        <v>23.461506373224275</v>
      </c>
      <c r="Y217" s="314" t="str">
        <f t="shared" ca="1" si="109"/>
        <v/>
      </c>
      <c r="Z217" s="315" t="str">
        <f t="shared" ca="1" si="110"/>
        <v/>
      </c>
      <c r="AA217" s="316" t="str">
        <f t="shared" ca="1" si="111"/>
        <v/>
      </c>
      <c r="AC217" s="310" t="e">
        <f t="shared" ca="1" si="112"/>
        <v>#N/A</v>
      </c>
      <c r="AD217" s="323" t="e">
        <f t="shared" ca="1" si="113"/>
        <v>#N/A</v>
      </c>
      <c r="AE217" s="324">
        <f t="shared" ca="1" si="92"/>
        <v>985.63525388921096</v>
      </c>
      <c r="AG217" s="306">
        <f t="shared" ca="1" si="114"/>
        <v>-16.923323665919067</v>
      </c>
      <c r="AH217" s="304">
        <f t="shared" ca="1" si="115"/>
        <v>-7.6182306371116013</v>
      </c>
    </row>
    <row r="218" spans="1:34" x14ac:dyDescent="0.2">
      <c r="A218" s="347">
        <f t="shared" ca="1" si="93"/>
        <v>0.1</v>
      </c>
      <c r="B218" s="304">
        <f t="shared" ca="1" si="94"/>
        <v>7.999999999999952</v>
      </c>
      <c r="D218" s="306">
        <f t="shared" ca="1" si="95"/>
        <v>-2.3533481168875787</v>
      </c>
      <c r="E218" s="307">
        <f t="shared" ca="1" si="96"/>
        <v>-16.787786916055296</v>
      </c>
      <c r="F218" s="304">
        <f t="shared" ca="1" si="97"/>
        <v>16.951933131596988</v>
      </c>
      <c r="G218" s="306">
        <f t="shared" ca="1" si="98"/>
        <v>32.290902240933036</v>
      </c>
      <c r="H218" s="307">
        <f t="shared" ca="1" si="99"/>
        <v>94.763031045606212</v>
      </c>
      <c r="I218" s="304">
        <f t="shared" ca="1" si="100"/>
        <v>100.11360756902141</v>
      </c>
      <c r="J218" s="306">
        <f t="shared" ca="1" si="101"/>
        <v>256.91367400506874</v>
      </c>
      <c r="K218" s="307">
        <f t="shared" ca="1" si="102"/>
        <v>995.19549592835187</v>
      </c>
      <c r="L218" s="304">
        <f t="shared" ca="1" si="87"/>
        <v>1027.8223149002267</v>
      </c>
      <c r="M218" s="306">
        <f t="shared" ca="1" si="103"/>
        <v>1.2423819134059992</v>
      </c>
      <c r="N218" s="304">
        <f t="shared" ca="1" si="104"/>
        <v>71.183240181551469</v>
      </c>
      <c r="P218" s="310">
        <f t="shared" ca="1" si="105"/>
        <v>23</v>
      </c>
      <c r="Q218" s="304">
        <f t="shared" ca="1" si="106"/>
        <v>0</v>
      </c>
      <c r="R218" s="306">
        <f t="shared" ca="1" si="107"/>
        <v>0</v>
      </c>
      <c r="S218" s="307">
        <f t="shared" ca="1" si="108"/>
        <v>3.1859948540257217</v>
      </c>
      <c r="T218" s="304">
        <f t="shared" ca="1" si="88"/>
        <v>31.254609517992332</v>
      </c>
      <c r="U218" s="311">
        <f t="shared" ca="1" si="89"/>
        <v>0</v>
      </c>
      <c r="V218" s="306">
        <f t="shared" ca="1" si="90"/>
        <v>1.1088672892806686</v>
      </c>
      <c r="W218" s="304">
        <f t="shared" ca="1" si="91"/>
        <v>22.678219597468548</v>
      </c>
      <c r="Y218" s="314" t="str">
        <f t="shared" ca="1" si="109"/>
        <v/>
      </c>
      <c r="Z218" s="315" t="str">
        <f t="shared" ca="1" si="110"/>
        <v/>
      </c>
      <c r="AA218" s="316" t="str">
        <f t="shared" ca="1" si="111"/>
        <v/>
      </c>
      <c r="AC218" s="310">
        <f t="shared" ca="1" si="112"/>
        <v>7.999999999999952</v>
      </c>
      <c r="AD218" s="323">
        <f t="shared" ca="1" si="113"/>
        <v>256.91367400506874</v>
      </c>
      <c r="AE218" s="324">
        <f t="shared" ca="1" si="92"/>
        <v>995.19549592835187</v>
      </c>
      <c r="AG218" s="306">
        <f t="shared" ca="1" si="114"/>
        <v>-16.659516904781349</v>
      </c>
      <c r="AH218" s="304">
        <f t="shared" ca="1" si="115"/>
        <v>-7.363949864381941</v>
      </c>
    </row>
    <row r="219" spans="1:34" x14ac:dyDescent="0.2">
      <c r="A219" s="347">
        <f t="shared" ca="1" si="93"/>
        <v>0.1</v>
      </c>
      <c r="B219" s="304">
        <f t="shared" ca="1" si="94"/>
        <v>8.0999999999999517</v>
      </c>
      <c r="D219" s="306">
        <f t="shared" ca="1" si="95"/>
        <v>-2.2958893569977503</v>
      </c>
      <c r="E219" s="307">
        <f t="shared" ca="1" si="96"/>
        <v>-16.547669724776576</v>
      </c>
      <c r="F219" s="304">
        <f t="shared" ca="1" si="97"/>
        <v>16.706180929819443</v>
      </c>
      <c r="G219" s="306">
        <f t="shared" ca="1" si="98"/>
        <v>32.061313305233263</v>
      </c>
      <c r="H219" s="307">
        <f t="shared" ca="1" si="99"/>
        <v>93.108264073128552</v>
      </c>
      <c r="I219" s="304">
        <f t="shared" ca="1" si="100"/>
        <v>98.47373583635266</v>
      </c>
      <c r="J219" s="306">
        <f t="shared" ca="1" si="101"/>
        <v>260.13128478237707</v>
      </c>
      <c r="K219" s="307">
        <f t="shared" ca="1" si="102"/>
        <v>1004.5890606842886</v>
      </c>
      <c r="L219" s="304">
        <f t="shared" ca="1" si="87"/>
        <v>1037.7222490479191</v>
      </c>
      <c r="M219" s="306">
        <f t="shared" ca="1" si="103"/>
        <v>1.2391687233893978</v>
      </c>
      <c r="N219" s="304">
        <f t="shared" ca="1" si="104"/>
        <v>70.999137954826637</v>
      </c>
      <c r="P219" s="310">
        <f t="shared" ca="1" si="105"/>
        <v>23</v>
      </c>
      <c r="Q219" s="304">
        <f t="shared" ca="1" si="106"/>
        <v>0</v>
      </c>
      <c r="R219" s="306">
        <f t="shared" ca="1" si="107"/>
        <v>0</v>
      </c>
      <c r="S219" s="307">
        <f t="shared" ca="1" si="108"/>
        <v>3.1859948540257217</v>
      </c>
      <c r="T219" s="304">
        <f t="shared" ca="1" si="88"/>
        <v>31.254609517992332</v>
      </c>
      <c r="U219" s="311">
        <f t="shared" ca="1" si="89"/>
        <v>0</v>
      </c>
      <c r="V219" s="306">
        <f t="shared" ca="1" si="90"/>
        <v>1.1078235491032111</v>
      </c>
      <c r="W219" s="304">
        <f t="shared" ca="1" si="91"/>
        <v>21.920708279814704</v>
      </c>
      <c r="Y219" s="314" t="str">
        <f t="shared" ca="1" si="109"/>
        <v/>
      </c>
      <c r="Z219" s="315" t="str">
        <f t="shared" ca="1" si="110"/>
        <v/>
      </c>
      <c r="AA219" s="316" t="str">
        <f t="shared" ca="1" si="111"/>
        <v/>
      </c>
      <c r="AC219" s="310" t="e">
        <f t="shared" ca="1" si="112"/>
        <v>#N/A</v>
      </c>
      <c r="AD219" s="323" t="e">
        <f t="shared" ca="1" si="113"/>
        <v>#N/A</v>
      </c>
      <c r="AE219" s="324">
        <f t="shared" ca="1" si="92"/>
        <v>1004.5890606842886</v>
      </c>
      <c r="AG219" s="306">
        <f t="shared" ca="1" si="114"/>
        <v>-16.403800827095758</v>
      </c>
      <c r="AH219" s="304">
        <f t="shared" ca="1" si="115"/>
        <v>-7.1180967441968939</v>
      </c>
    </row>
    <row r="220" spans="1:34" x14ac:dyDescent="0.2">
      <c r="A220" s="347">
        <f t="shared" ca="1" si="93"/>
        <v>0.1</v>
      </c>
      <c r="B220" s="304">
        <f t="shared" ca="1" si="94"/>
        <v>8.1999999999999513</v>
      </c>
      <c r="D220" s="306">
        <f t="shared" ca="1" si="95"/>
        <v>-2.2401154758250397</v>
      </c>
      <c r="E220" s="307">
        <f t="shared" ca="1" si="96"/>
        <v>-16.315449770311659</v>
      </c>
      <c r="F220" s="304">
        <f t="shared" ca="1" si="97"/>
        <v>16.468515979061184</v>
      </c>
      <c r="G220" s="306">
        <f t="shared" ca="1" si="98"/>
        <v>31.83730175765076</v>
      </c>
      <c r="H220" s="307">
        <f t="shared" ca="1" si="99"/>
        <v>91.476719096097383</v>
      </c>
      <c r="I220" s="304">
        <f t="shared" ca="1" si="100"/>
        <v>96.858680146871819</v>
      </c>
      <c r="J220" s="306">
        <f t="shared" ca="1" si="101"/>
        <v>263.32621553552127</v>
      </c>
      <c r="K220" s="307">
        <f t="shared" ca="1" si="102"/>
        <v>1013.8183098427498</v>
      </c>
      <c r="L220" s="304">
        <f t="shared" ca="1" si="87"/>
        <v>1047.4579997120027</v>
      </c>
      <c r="M220" s="306">
        <f t="shared" ca="1" si="103"/>
        <v>1.2358711676785128</v>
      </c>
      <c r="N220" s="304">
        <f t="shared" ca="1" si="104"/>
        <v>70.810201929883661</v>
      </c>
      <c r="P220" s="310">
        <f t="shared" ca="1" si="105"/>
        <v>23</v>
      </c>
      <c r="Q220" s="304">
        <f t="shared" ca="1" si="106"/>
        <v>0</v>
      </c>
      <c r="R220" s="306">
        <f t="shared" ca="1" si="107"/>
        <v>0</v>
      </c>
      <c r="S220" s="307">
        <f t="shared" ca="1" si="108"/>
        <v>3.1859948540257217</v>
      </c>
      <c r="T220" s="304">
        <f t="shared" ca="1" si="88"/>
        <v>31.254609517992332</v>
      </c>
      <c r="U220" s="311">
        <f t="shared" ca="1" si="89"/>
        <v>0</v>
      </c>
      <c r="V220" s="306">
        <f t="shared" ca="1" si="90"/>
        <v>1.106798975203316</v>
      </c>
      <c r="W220" s="304">
        <f t="shared" ca="1" si="91"/>
        <v>21.187953115858491</v>
      </c>
      <c r="Y220" s="314" t="str">
        <f t="shared" ca="1" si="109"/>
        <v/>
      </c>
      <c r="Z220" s="315" t="str">
        <f t="shared" ca="1" si="110"/>
        <v/>
      </c>
      <c r="AA220" s="316" t="str">
        <f t="shared" ca="1" si="111"/>
        <v/>
      </c>
      <c r="AC220" s="310" t="e">
        <f t="shared" ca="1" si="112"/>
        <v>#N/A</v>
      </c>
      <c r="AD220" s="323" t="e">
        <f t="shared" ca="1" si="113"/>
        <v>#N/A</v>
      </c>
      <c r="AE220" s="324">
        <f t="shared" ca="1" si="92"/>
        <v>1013.8183098427498</v>
      </c>
      <c r="AG220" s="306">
        <f t="shared" ca="1" si="114"/>
        <v>-16.155823035293672</v>
      </c>
      <c r="AH220" s="304">
        <f t="shared" ca="1" si="115"/>
        <v>-6.8803338624719981</v>
      </c>
    </row>
    <row r="221" spans="1:34" x14ac:dyDescent="0.2">
      <c r="A221" s="347">
        <f t="shared" ca="1" si="93"/>
        <v>0.1</v>
      </c>
      <c r="B221" s="304">
        <f t="shared" ca="1" si="94"/>
        <v>8.299999999999951</v>
      </c>
      <c r="D221" s="306">
        <f t="shared" ca="1" si="95"/>
        <v>-2.1859571285109238</v>
      </c>
      <c r="E221" s="307">
        <f t="shared" ca="1" si="96"/>
        <v>-16.090814489967023</v>
      </c>
      <c r="F221" s="304">
        <f t="shared" ca="1" si="97"/>
        <v>16.238618152977811</v>
      </c>
      <c r="G221" s="306">
        <f t="shared" ca="1" si="98"/>
        <v>31.618706044799669</v>
      </c>
      <c r="H221" s="307">
        <f t="shared" ca="1" si="99"/>
        <v>89.867637647100679</v>
      </c>
      <c r="I221" s="304">
        <f t="shared" ca="1" si="100"/>
        <v>95.267701075537872</v>
      </c>
      <c r="J221" s="306">
        <f t="shared" ca="1" si="101"/>
        <v>266.49901592564379</v>
      </c>
      <c r="K221" s="307">
        <f t="shared" ca="1" si="102"/>
        <v>1022.8855276799097</v>
      </c>
      <c r="L221" s="304">
        <f t="shared" ca="1" si="87"/>
        <v>1057.0319428599798</v>
      </c>
      <c r="M221" s="306">
        <f t="shared" ca="1" si="103"/>
        <v>1.2324864546097929</v>
      </c>
      <c r="N221" s="304">
        <f t="shared" ca="1" si="104"/>
        <v>70.616272156183243</v>
      </c>
      <c r="P221" s="310">
        <f t="shared" ca="1" si="105"/>
        <v>23</v>
      </c>
      <c r="Q221" s="304">
        <f t="shared" ca="1" si="106"/>
        <v>0</v>
      </c>
      <c r="R221" s="306">
        <f t="shared" ca="1" si="107"/>
        <v>0</v>
      </c>
      <c r="S221" s="307">
        <f t="shared" ca="1" si="108"/>
        <v>3.1859948540257217</v>
      </c>
      <c r="T221" s="304">
        <f t="shared" ca="1" si="88"/>
        <v>31.254609517992332</v>
      </c>
      <c r="U221" s="311">
        <f t="shared" ca="1" si="89"/>
        <v>0</v>
      </c>
      <c r="V221" s="306">
        <f t="shared" ca="1" si="90"/>
        <v>1.1057932650579223</v>
      </c>
      <c r="W221" s="304">
        <f t="shared" ca="1" si="91"/>
        <v>20.478987098719013</v>
      </c>
      <c r="Y221" s="314" t="str">
        <f t="shared" ca="1" si="109"/>
        <v/>
      </c>
      <c r="Z221" s="315" t="str">
        <f t="shared" ca="1" si="110"/>
        <v/>
      </c>
      <c r="AA221" s="316" t="str">
        <f t="shared" ca="1" si="111"/>
        <v/>
      </c>
      <c r="AC221" s="310" t="e">
        <f t="shared" ca="1" si="112"/>
        <v>#N/A</v>
      </c>
      <c r="AD221" s="323" t="e">
        <f t="shared" ca="1" si="113"/>
        <v>#N/A</v>
      </c>
      <c r="AE221" s="324">
        <f t="shared" ca="1" si="92"/>
        <v>1022.8855276799097</v>
      </c>
      <c r="AG221" s="306">
        <f t="shared" ca="1" si="114"/>
        <v>-15.915247776640314</v>
      </c>
      <c r="AH221" s="304">
        <f t="shared" ca="1" si="115"/>
        <v>-6.6503412863602298</v>
      </c>
    </row>
    <row r="222" spans="1:34" x14ac:dyDescent="0.2">
      <c r="A222" s="347">
        <f t="shared" ca="1" si="93"/>
        <v>0.1</v>
      </c>
      <c r="B222" s="304">
        <f t="shared" ca="1" si="94"/>
        <v>8.3999999999999506</v>
      </c>
      <c r="D222" s="306">
        <f t="shared" ca="1" si="95"/>
        <v>-2.1333485162511048</v>
      </c>
      <c r="E222" s="307">
        <f t="shared" ca="1" si="96"/>
        <v>-15.873467339928233</v>
      </c>
      <c r="F222" s="304">
        <f t="shared" ca="1" si="97"/>
        <v>16.016183730325995</v>
      </c>
      <c r="G222" s="306">
        <f t="shared" ca="1" si="98"/>
        <v>31.40537119317456</v>
      </c>
      <c r="H222" s="307">
        <f t="shared" ca="1" si="99"/>
        <v>88.280290913107862</v>
      </c>
      <c r="I222" s="304">
        <f t="shared" ca="1" si="100"/>
        <v>93.70009126721294</v>
      </c>
      <c r="J222" s="306">
        <f t="shared" ca="1" si="101"/>
        <v>269.65021978754248</v>
      </c>
      <c r="K222" s="307">
        <f t="shared" ca="1" si="102"/>
        <v>1031.79292410792</v>
      </c>
      <c r="L222" s="304">
        <f t="shared" ca="1" si="87"/>
        <v>1066.4463789945758</v>
      </c>
      <c r="M222" s="306">
        <f t="shared" ca="1" si="103"/>
        <v>1.2290116669128888</v>
      </c>
      <c r="N222" s="304">
        <f t="shared" ca="1" si="104"/>
        <v>70.417181486446651</v>
      </c>
      <c r="P222" s="310">
        <f t="shared" ca="1" si="105"/>
        <v>23</v>
      </c>
      <c r="Q222" s="304">
        <f t="shared" ca="1" si="106"/>
        <v>0</v>
      </c>
      <c r="R222" s="306">
        <f t="shared" ca="1" si="107"/>
        <v>0</v>
      </c>
      <c r="S222" s="307">
        <f t="shared" ca="1" si="108"/>
        <v>3.1859948540257217</v>
      </c>
      <c r="T222" s="304">
        <f t="shared" ca="1" si="88"/>
        <v>31.254609517992332</v>
      </c>
      <c r="U222" s="311">
        <f t="shared" ca="1" si="89"/>
        <v>0</v>
      </c>
      <c r="V222" s="306">
        <f t="shared" ca="1" si="90"/>
        <v>1.10480612622109</v>
      </c>
      <c r="W222" s="304">
        <f t="shared" ca="1" si="91"/>
        <v>19.792892362817778</v>
      </c>
      <c r="Y222" s="314" t="str">
        <f t="shared" ca="1" si="109"/>
        <v/>
      </c>
      <c r="Z222" s="315" t="str">
        <f t="shared" ca="1" si="110"/>
        <v/>
      </c>
      <c r="AA222" s="316" t="str">
        <f t="shared" ca="1" si="111"/>
        <v/>
      </c>
      <c r="AC222" s="310" t="e">
        <f t="shared" ca="1" si="112"/>
        <v>#N/A</v>
      </c>
      <c r="AD222" s="323" t="e">
        <f t="shared" ca="1" si="113"/>
        <v>#N/A</v>
      </c>
      <c r="AE222" s="324">
        <f t="shared" ca="1" si="92"/>
        <v>1031.79292410792</v>
      </c>
      <c r="AG222" s="306">
        <f t="shared" ca="1" si="114"/>
        <v>-15.681754822126384</v>
      </c>
      <c r="AH222" s="304">
        <f t="shared" ca="1" si="115"/>
        <v>-6.4278154978318369</v>
      </c>
    </row>
    <row r="223" spans="1:34" x14ac:dyDescent="0.2">
      <c r="A223" s="347">
        <f t="shared" ca="1" si="93"/>
        <v>0.1</v>
      </c>
      <c r="B223" s="304">
        <f t="shared" ca="1" si="94"/>
        <v>8.4999999999999503</v>
      </c>
      <c r="D223" s="306">
        <f t="shared" ca="1" si="95"/>
        <v>-2.0822271737847116</v>
      </c>
      <c r="E223" s="307">
        <f t="shared" ca="1" si="96"/>
        <v>-15.663126827198365</v>
      </c>
      <c r="F223" s="304">
        <f t="shared" ca="1" si="97"/>
        <v>15.800924403595777</v>
      </c>
      <c r="G223" s="306">
        <f t="shared" ca="1" si="98"/>
        <v>31.197148475796087</v>
      </c>
      <c r="H223" s="307">
        <f t="shared" ca="1" si="99"/>
        <v>86.713978230388022</v>
      </c>
      <c r="I223" s="304">
        <f t="shared" ca="1" si="100"/>
        <v>92.155173992354193</v>
      </c>
      <c r="J223" s="306">
        <f t="shared" ca="1" si="101"/>
        <v>272.780345770991</v>
      </c>
      <c r="K223" s="307">
        <f t="shared" ca="1" si="102"/>
        <v>1040.5426375650948</v>
      </c>
      <c r="L223" s="304">
        <f t="shared" ca="1" si="87"/>
        <v>1075.7035361240873</v>
      </c>
      <c r="M223" s="306">
        <f t="shared" ca="1" si="103"/>
        <v>1.2254437550107697</v>
      </c>
      <c r="N223" s="304">
        <f t="shared" ca="1" si="104"/>
        <v>70.212755192780733</v>
      </c>
      <c r="P223" s="310">
        <f t="shared" ca="1" si="105"/>
        <v>23</v>
      </c>
      <c r="Q223" s="304">
        <f t="shared" ca="1" si="106"/>
        <v>0</v>
      </c>
      <c r="R223" s="306">
        <f t="shared" ca="1" si="107"/>
        <v>0</v>
      </c>
      <c r="S223" s="307">
        <f t="shared" ca="1" si="108"/>
        <v>3.1859948540257217</v>
      </c>
      <c r="T223" s="304">
        <f t="shared" ca="1" si="88"/>
        <v>31.254609517992332</v>
      </c>
      <c r="U223" s="311">
        <f t="shared" ca="1" si="89"/>
        <v>0</v>
      </c>
      <c r="V223" s="306">
        <f t="shared" ca="1" si="90"/>
        <v>1.1038372759225807</v>
      </c>
      <c r="W223" s="304">
        <f t="shared" ca="1" si="91"/>
        <v>19.12879724962416</v>
      </c>
      <c r="Y223" s="314" t="str">
        <f t="shared" ca="1" si="109"/>
        <v/>
      </c>
      <c r="Z223" s="315" t="str">
        <f t="shared" ca="1" si="110"/>
        <v/>
      </c>
      <c r="AA223" s="316" t="str">
        <f t="shared" ca="1" si="111"/>
        <v/>
      </c>
      <c r="AC223" s="310" t="e">
        <f t="shared" ca="1" si="112"/>
        <v>#N/A</v>
      </c>
      <c r="AD223" s="323" t="e">
        <f t="shared" ca="1" si="113"/>
        <v>#N/A</v>
      </c>
      <c r="AE223" s="324">
        <f t="shared" ca="1" si="92"/>
        <v>1040.5426375650948</v>
      </c>
      <c r="AG223" s="306">
        <f t="shared" ca="1" si="114"/>
        <v>-15.455038417042875</v>
      </c>
      <c r="AH223" s="304">
        <f t="shared" ca="1" si="115"/>
        <v>-6.2124684030195807</v>
      </c>
    </row>
    <row r="224" spans="1:34" x14ac:dyDescent="0.2">
      <c r="A224" s="347">
        <f t="shared" ca="1" si="93"/>
        <v>0.1</v>
      </c>
      <c r="B224" s="304">
        <f t="shared" ca="1" si="94"/>
        <v>8.5999999999999499</v>
      </c>
      <c r="D224" s="306">
        <f t="shared" ca="1" si="95"/>
        <v>-2.032533771998414</v>
      </c>
      <c r="E224" s="307">
        <f t="shared" ca="1" si="96"/>
        <v>-15.459525609506892</v>
      </c>
      <c r="F224" s="304">
        <f t="shared" ca="1" si="97"/>
        <v>15.592566357252212</v>
      </c>
      <c r="G224" s="306">
        <f t="shared" ca="1" si="98"/>
        <v>30.993895098596244</v>
      </c>
      <c r="H224" s="307">
        <f t="shared" ca="1" si="99"/>
        <v>85.168025669437327</v>
      </c>
      <c r="I224" s="304">
        <f t="shared" ca="1" si="100"/>
        <v>90.63230180135956</v>
      </c>
      <c r="J224" s="306">
        <f t="shared" ca="1" si="101"/>
        <v>275.88989794971064</v>
      </c>
      <c r="K224" s="307">
        <f t="shared" ca="1" si="102"/>
        <v>1049.1367377600861</v>
      </c>
      <c r="L224" s="304">
        <f t="shared" ca="1" si="87"/>
        <v>1084.8055725836671</v>
      </c>
      <c r="M224" s="306">
        <f t="shared" ca="1" si="103"/>
        <v>1.2217795299075844</v>
      </c>
      <c r="N224" s="304">
        <f t="shared" ca="1" si="104"/>
        <v>70.002810559182322</v>
      </c>
      <c r="P224" s="310">
        <f t="shared" ca="1" si="105"/>
        <v>23</v>
      </c>
      <c r="Q224" s="304">
        <f t="shared" ca="1" si="106"/>
        <v>0</v>
      </c>
      <c r="R224" s="306">
        <f t="shared" ca="1" si="107"/>
        <v>0</v>
      </c>
      <c r="S224" s="307">
        <f t="shared" ca="1" si="108"/>
        <v>3.1859948540257217</v>
      </c>
      <c r="T224" s="304">
        <f t="shared" ca="1" si="88"/>
        <v>31.254609517992332</v>
      </c>
      <c r="U224" s="311">
        <f t="shared" ca="1" si="89"/>
        <v>0</v>
      </c>
      <c r="V224" s="306">
        <f t="shared" ca="1" si="90"/>
        <v>1.1028864406870809</v>
      </c>
      <c r="W224" s="304">
        <f t="shared" ca="1" si="91"/>
        <v>18.485873577691493</v>
      </c>
      <c r="Y224" s="314" t="str">
        <f t="shared" ca="1" si="109"/>
        <v/>
      </c>
      <c r="Z224" s="315" t="str">
        <f t="shared" ca="1" si="110"/>
        <v/>
      </c>
      <c r="AA224" s="316" t="str">
        <f t="shared" ca="1" si="111"/>
        <v/>
      </c>
      <c r="AC224" s="310" t="e">
        <f t="shared" ca="1" si="112"/>
        <v>#N/A</v>
      </c>
      <c r="AD224" s="323" t="e">
        <f t="shared" ca="1" si="113"/>
        <v>#N/A</v>
      </c>
      <c r="AE224" s="324">
        <f t="shared" ca="1" si="92"/>
        <v>1049.1367377600861</v>
      </c>
      <c r="AG224" s="306">
        <f t="shared" ca="1" si="114"/>
        <v>-15.234806296806445</v>
      </c>
      <c r="AH224" s="304">
        <f t="shared" ca="1" si="115"/>
        <v>-6.0040264112334079</v>
      </c>
    </row>
    <row r="225" spans="1:34" x14ac:dyDescent="0.2">
      <c r="A225" s="347">
        <f t="shared" ca="1" si="93"/>
        <v>0.1</v>
      </c>
      <c r="B225" s="304">
        <f t="shared" ca="1" si="94"/>
        <v>8.6999999999999496</v>
      </c>
      <c r="D225" s="306">
        <f t="shared" ca="1" si="95"/>
        <v>-1.9842119344562383</v>
      </c>
      <c r="E225" s="307">
        <f t="shared" ca="1" si="96"/>
        <v>-15.262409657766014</v>
      </c>
      <c r="F225" s="304">
        <f t="shared" ca="1" si="97"/>
        <v>15.390849410032828</v>
      </c>
      <c r="G225" s="306">
        <f t="shared" ca="1" si="98"/>
        <v>30.795473905150619</v>
      </c>
      <c r="H225" s="307">
        <f t="shared" ca="1" si="99"/>
        <v>83.641784703660733</v>
      </c>
      <c r="I225" s="304">
        <f t="shared" ca="1" si="100"/>
        <v>89.130855271652962</v>
      </c>
      <c r="J225" s="306">
        <f t="shared" ca="1" si="101"/>
        <v>278.97936639989797</v>
      </c>
      <c r="K225" s="307">
        <f t="shared" ca="1" si="102"/>
        <v>1057.5772282787411</v>
      </c>
      <c r="L225" s="304">
        <f t="shared" ca="1" si="87"/>
        <v>1093.7545797164157</v>
      </c>
      <c r="M225" s="306">
        <f t="shared" ca="1" si="103"/>
        <v>1.218015655636816</v>
      </c>
      <c r="N225" s="304">
        <f t="shared" ca="1" si="104"/>
        <v>69.787156448849416</v>
      </c>
      <c r="P225" s="310">
        <f t="shared" ca="1" si="105"/>
        <v>23</v>
      </c>
      <c r="Q225" s="304">
        <f t="shared" ca="1" si="106"/>
        <v>0</v>
      </c>
      <c r="R225" s="306">
        <f t="shared" ca="1" si="107"/>
        <v>0</v>
      </c>
      <c r="S225" s="307">
        <f t="shared" ca="1" si="108"/>
        <v>3.1859948540257217</v>
      </c>
      <c r="T225" s="304">
        <f t="shared" ca="1" si="88"/>
        <v>31.254609517992332</v>
      </c>
      <c r="U225" s="311">
        <f t="shared" ca="1" si="89"/>
        <v>0</v>
      </c>
      <c r="V225" s="306">
        <f t="shared" ca="1" si="90"/>
        <v>1.1019533559728178</v>
      </c>
      <c r="W225" s="304">
        <f t="shared" ca="1" si="91"/>
        <v>17.863334100879321</v>
      </c>
      <c r="Y225" s="314" t="str">
        <f t="shared" ca="1" si="109"/>
        <v/>
      </c>
      <c r="Z225" s="315" t="str">
        <f t="shared" ca="1" si="110"/>
        <v/>
      </c>
      <c r="AA225" s="316" t="str">
        <f t="shared" ca="1" si="111"/>
        <v/>
      </c>
      <c r="AC225" s="310" t="e">
        <f t="shared" ca="1" si="112"/>
        <v>#N/A</v>
      </c>
      <c r="AD225" s="323" t="e">
        <f t="shared" ca="1" si="113"/>
        <v>#N/A</v>
      </c>
      <c r="AE225" s="324">
        <f t="shared" ca="1" si="92"/>
        <v>1057.5772282787411</v>
      </c>
      <c r="AG225" s="306">
        <f t="shared" ca="1" si="114"/>
        <v>-15.020778762121008</v>
      </c>
      <c r="AH225" s="304">
        <f t="shared" ca="1" si="115"/>
        <v>-5.8022295780965658</v>
      </c>
    </row>
    <row r="226" spans="1:34" x14ac:dyDescent="0.2">
      <c r="A226" s="347">
        <f t="shared" ca="1" si="93"/>
        <v>0.1</v>
      </c>
      <c r="B226" s="304">
        <f t="shared" ca="1" si="94"/>
        <v>8.7999999999999492</v>
      </c>
      <c r="D226" s="306">
        <f t="shared" ca="1" si="95"/>
        <v>-1.9372080667728639</v>
      </c>
      <c r="E226" s="307">
        <f t="shared" ca="1" si="96"/>
        <v>-15.071537476132509</v>
      </c>
      <c r="F226" s="304">
        <f t="shared" ca="1" si="97"/>
        <v>15.19552621623998</v>
      </c>
      <c r="G226" s="306">
        <f t="shared" ca="1" si="98"/>
        <v>30.601753098473331</v>
      </c>
      <c r="H226" s="307">
        <f t="shared" ca="1" si="99"/>
        <v>82.134630956047488</v>
      </c>
      <c r="I226" s="304">
        <f t="shared" ca="1" si="100"/>
        <v>87.650241842142322</v>
      </c>
      <c r="J226" s="306">
        <f t="shared" ca="1" si="101"/>
        <v>282.04922775007918</v>
      </c>
      <c r="K226" s="307">
        <f t="shared" ca="1" si="102"/>
        <v>1065.8660490617265</v>
      </c>
      <c r="L226" s="304">
        <f t="shared" ca="1" si="87"/>
        <v>1102.5525844225619</v>
      </c>
      <c r="M226" s="306">
        <f t="shared" ca="1" si="103"/>
        <v>1.2141486412404376</v>
      </c>
      <c r="N226" s="304">
        <f t="shared" ca="1" si="104"/>
        <v>69.56559284462061</v>
      </c>
      <c r="P226" s="310">
        <f t="shared" ca="1" si="105"/>
        <v>23</v>
      </c>
      <c r="Q226" s="304">
        <f t="shared" ca="1" si="106"/>
        <v>0</v>
      </c>
      <c r="R226" s="306">
        <f t="shared" ca="1" si="107"/>
        <v>0</v>
      </c>
      <c r="S226" s="307">
        <f t="shared" ca="1" si="108"/>
        <v>3.1859948540257217</v>
      </c>
      <c r="T226" s="304">
        <f t="shared" ca="1" si="88"/>
        <v>31.254609517992332</v>
      </c>
      <c r="U226" s="311">
        <f t="shared" ca="1" si="89"/>
        <v>0</v>
      </c>
      <c r="V226" s="306">
        <f t="shared" ca="1" si="90"/>
        <v>1.1010377658284058</v>
      </c>
      <c r="W226" s="304">
        <f t="shared" ca="1" si="91"/>
        <v>17.260430140075922</v>
      </c>
      <c r="Y226" s="314" t="str">
        <f t="shared" ca="1" si="109"/>
        <v/>
      </c>
      <c r="Z226" s="315" t="str">
        <f t="shared" ca="1" si="110"/>
        <v/>
      </c>
      <c r="AA226" s="316" t="str">
        <f t="shared" ca="1" si="111"/>
        <v/>
      </c>
      <c r="AC226" s="310" t="e">
        <f t="shared" ca="1" si="112"/>
        <v>#N/A</v>
      </c>
      <c r="AD226" s="323" t="e">
        <f t="shared" ca="1" si="113"/>
        <v>#N/A</v>
      </c>
      <c r="AE226" s="324">
        <f t="shared" ca="1" si="92"/>
        <v>1065.8660490617265</v>
      </c>
      <c r="AG226" s="306">
        <f t="shared" ca="1" si="114"/>
        <v>-14.812687808021927</v>
      </c>
      <c r="AH226" s="304">
        <f t="shared" ca="1" si="115"/>
        <v>-5.6068308077484117</v>
      </c>
    </row>
    <row r="227" spans="1:34" x14ac:dyDescent="0.2">
      <c r="A227" s="347">
        <f t="shared" ca="1" si="93"/>
        <v>0.1</v>
      </c>
      <c r="B227" s="304">
        <f t="shared" ca="1" si="94"/>
        <v>8.8999999999999488</v>
      </c>
      <c r="D227" s="306">
        <f t="shared" ca="1" si="95"/>
        <v>-1.8914711978448773</v>
      </c>
      <c r="E227" s="307">
        <f t="shared" ca="1" si="96"/>
        <v>-14.886679375167317</v>
      </c>
      <c r="F227" s="304">
        <f t="shared" ca="1" si="97"/>
        <v>15.006361521411801</v>
      </c>
      <c r="G227" s="306">
        <f t="shared" ca="1" si="98"/>
        <v>30.412605978688845</v>
      </c>
      <c r="H227" s="307">
        <f t="shared" ca="1" si="99"/>
        <v>80.64596301853075</v>
      </c>
      <c r="I227" s="304">
        <f t="shared" ca="1" si="100"/>
        <v>86.189894730189863</v>
      </c>
      <c r="J227" s="306">
        <f t="shared" ca="1" si="101"/>
        <v>285.09994570393729</v>
      </c>
      <c r="K227" s="307">
        <f t="shared" ca="1" si="102"/>
        <v>1074.0050787604555</v>
      </c>
      <c r="L227" s="304">
        <f t="shared" ca="1" si="87"/>
        <v>1111.201551584428</v>
      </c>
      <c r="M227" s="306">
        <f t="shared" ca="1" si="103"/>
        <v>1.2101748322478227</v>
      </c>
      <c r="N227" s="304">
        <f t="shared" ca="1" si="104"/>
        <v>69.337910360752645</v>
      </c>
      <c r="P227" s="310">
        <f t="shared" ca="1" si="105"/>
        <v>23</v>
      </c>
      <c r="Q227" s="304">
        <f t="shared" ca="1" si="106"/>
        <v>0</v>
      </c>
      <c r="R227" s="306">
        <f t="shared" ca="1" si="107"/>
        <v>0</v>
      </c>
      <c r="S227" s="307">
        <f t="shared" ca="1" si="108"/>
        <v>3.1859948540257217</v>
      </c>
      <c r="T227" s="304">
        <f t="shared" ca="1" si="88"/>
        <v>31.254609517992332</v>
      </c>
      <c r="U227" s="311">
        <f t="shared" ca="1" si="89"/>
        <v>0</v>
      </c>
      <c r="V227" s="306">
        <f t="shared" ca="1" si="90"/>
        <v>1.1001394225668524</v>
      </c>
      <c r="W227" s="304">
        <f t="shared" ca="1" si="91"/>
        <v>16.676449375015704</v>
      </c>
      <c r="Y227" s="314" t="str">
        <f t="shared" ca="1" si="109"/>
        <v/>
      </c>
      <c r="Z227" s="315" t="str">
        <f t="shared" ca="1" si="110"/>
        <v/>
      </c>
      <c r="AA227" s="316" t="str">
        <f t="shared" ca="1" si="111"/>
        <v/>
      </c>
      <c r="AC227" s="310" t="e">
        <f t="shared" ca="1" si="112"/>
        <v>#N/A</v>
      </c>
      <c r="AD227" s="323" t="e">
        <f t="shared" ca="1" si="113"/>
        <v>#N/A</v>
      </c>
      <c r="AE227" s="324">
        <f t="shared" ca="1" si="92"/>
        <v>1074.0050787604555</v>
      </c>
      <c r="AG227" s="306">
        <f t="shared" ca="1" si="114"/>
        <v>-14.610276301758962</v>
      </c>
      <c r="AH227" s="304">
        <f t="shared" ca="1" si="115"/>
        <v>-5.4175951095043962</v>
      </c>
    </row>
    <row r="228" spans="1:34" x14ac:dyDescent="0.2">
      <c r="A228" s="347">
        <f t="shared" ca="1" si="93"/>
        <v>0.1</v>
      </c>
      <c r="B228" s="304">
        <f t="shared" ca="1" si="94"/>
        <v>8.9999999999999485</v>
      </c>
      <c r="D228" s="306">
        <f t="shared" ca="1" si="95"/>
        <v>-1.84695283204192</v>
      </c>
      <c r="E228" s="307">
        <f t="shared" ca="1" si="96"/>
        <v>-14.707616793976719</v>
      </c>
      <c r="F228" s="304">
        <f t="shared" ca="1" si="97"/>
        <v>14.823131468156575</v>
      </c>
      <c r="G228" s="306">
        <f t="shared" ca="1" si="98"/>
        <v>30.227910695484653</v>
      </c>
      <c r="H228" s="307">
        <f t="shared" ca="1" si="99"/>
        <v>79.175201339133082</v>
      </c>
      <c r="I228" s="304">
        <f t="shared" ca="1" si="100"/>
        <v>84.749271926704225</v>
      </c>
      <c r="J228" s="306">
        <f t="shared" ca="1" si="101"/>
        <v>288.131971537646</v>
      </c>
      <c r="K228" s="307">
        <f t="shared" ca="1" si="102"/>
        <v>1081.9961369783387</v>
      </c>
      <c r="L228" s="304">
        <f t="shared" ca="1" si="87"/>
        <v>1119.7033863743641</v>
      </c>
      <c r="M228" s="306">
        <f t="shared" ca="1" si="103"/>
        <v>1.2060904016211176</v>
      </c>
      <c r="N228" s="304">
        <f t="shared" ca="1" si="104"/>
        <v>69.103889724128464</v>
      </c>
      <c r="P228" s="310">
        <f t="shared" ca="1" si="105"/>
        <v>23</v>
      </c>
      <c r="Q228" s="304">
        <f t="shared" ca="1" si="106"/>
        <v>0</v>
      </c>
      <c r="R228" s="306">
        <f t="shared" ca="1" si="107"/>
        <v>0</v>
      </c>
      <c r="S228" s="307">
        <f t="shared" ca="1" si="108"/>
        <v>3.1859948540257217</v>
      </c>
      <c r="T228" s="304">
        <f t="shared" ca="1" si="88"/>
        <v>31.254609517992332</v>
      </c>
      <c r="U228" s="311">
        <f t="shared" ca="1" si="89"/>
        <v>0</v>
      </c>
      <c r="V228" s="306">
        <f t="shared" ca="1" si="90"/>
        <v>1.0992580864557129</v>
      </c>
      <c r="W228" s="304">
        <f t="shared" ca="1" si="91"/>
        <v>16.110713783943272</v>
      </c>
      <c r="Y228" s="314" t="str">
        <f t="shared" ca="1" si="109"/>
        <v/>
      </c>
      <c r="Z228" s="315" t="str">
        <f t="shared" ca="1" si="110"/>
        <v/>
      </c>
      <c r="AA228" s="316" t="str">
        <f t="shared" ca="1" si="111"/>
        <v/>
      </c>
      <c r="AC228" s="310">
        <f t="shared" ca="1" si="112"/>
        <v>8.9999999999999485</v>
      </c>
      <c r="AD228" s="323">
        <f t="shared" ca="1" si="113"/>
        <v>288.131971537646</v>
      </c>
      <c r="AE228" s="324">
        <f t="shared" ca="1" si="92"/>
        <v>1081.9961369783387</v>
      </c>
      <c r="AG228" s="306">
        <f t="shared" ca="1" si="114"/>
        <v>-14.413297204837487</v>
      </c>
      <c r="AH228" s="304">
        <f t="shared" ca="1" si="115"/>
        <v>-5.2342989047656099</v>
      </c>
    </row>
    <row r="229" spans="1:34" x14ac:dyDescent="0.2">
      <c r="A229" s="347">
        <f t="shared" ca="1" si="93"/>
        <v>0.1</v>
      </c>
      <c r="B229" s="304">
        <f t="shared" ca="1" si="94"/>
        <v>9.0999999999999481</v>
      </c>
      <c r="D229" s="306">
        <f t="shared" ca="1" si="95"/>
        <v>-1.8036068115387693</v>
      </c>
      <c r="E229" s="307">
        <f t="shared" ca="1" si="96"/>
        <v>-14.534141667572976</v>
      </c>
      <c r="F229" s="304">
        <f t="shared" ca="1" si="97"/>
        <v>14.645622948297898</v>
      </c>
      <c r="G229" s="306">
        <f t="shared" ca="1" si="98"/>
        <v>30.047550014330774</v>
      </c>
      <c r="H229" s="307">
        <f t="shared" ca="1" si="99"/>
        <v>77.721787172375784</v>
      </c>
      <c r="I229" s="304">
        <f t="shared" ca="1" si="100"/>
        <v>83.327855265402007</v>
      </c>
      <c r="J229" s="306">
        <f t="shared" ca="1" si="101"/>
        <v>291.14574457313677</v>
      </c>
      <c r="K229" s="307">
        <f t="shared" ca="1" si="102"/>
        <v>1089.840986403914</v>
      </c>
      <c r="L229" s="304">
        <f t="shared" ca="1" si="87"/>
        <v>1128.05993645236</v>
      </c>
      <c r="M229" s="306">
        <f t="shared" ca="1" si="103"/>
        <v>1.2018913401316249</v>
      </c>
      <c r="N229" s="304">
        <f t="shared" ca="1" si="104"/>
        <v>68.863301222864607</v>
      </c>
      <c r="P229" s="310">
        <f t="shared" ca="1" si="105"/>
        <v>23</v>
      </c>
      <c r="Q229" s="304">
        <f t="shared" ca="1" si="106"/>
        <v>0</v>
      </c>
      <c r="R229" s="306">
        <f t="shared" ca="1" si="107"/>
        <v>0</v>
      </c>
      <c r="S229" s="307">
        <f t="shared" ca="1" si="108"/>
        <v>3.1859948540257217</v>
      </c>
      <c r="T229" s="304">
        <f t="shared" ca="1" si="88"/>
        <v>31.254609517992332</v>
      </c>
      <c r="U229" s="311">
        <f t="shared" ca="1" si="89"/>
        <v>0</v>
      </c>
      <c r="V229" s="306">
        <f t="shared" ca="1" si="90"/>
        <v>1.0983935254224564</v>
      </c>
      <c r="W229" s="304">
        <f t="shared" ca="1" si="91"/>
        <v>15.562577719923093</v>
      </c>
      <c r="Y229" s="314" t="str">
        <f t="shared" ca="1" si="109"/>
        <v/>
      </c>
      <c r="Z229" s="315" t="str">
        <f t="shared" ca="1" si="110"/>
        <v/>
      </c>
      <c r="AA229" s="316" t="str">
        <f t="shared" ca="1" si="111"/>
        <v/>
      </c>
      <c r="AC229" s="310" t="e">
        <f t="shared" ca="1" si="112"/>
        <v>#N/A</v>
      </c>
      <c r="AD229" s="323" t="e">
        <f t="shared" ca="1" si="113"/>
        <v>#N/A</v>
      </c>
      <c r="AE229" s="324">
        <f t="shared" ca="1" si="92"/>
        <v>1089.840986403914</v>
      </c>
      <c r="AG229" s="306">
        <f t="shared" ca="1" si="114"/>
        <v>-14.221512834858482</v>
      </c>
      <c r="AH229" s="304">
        <f t="shared" ca="1" si="115"/>
        <v>-5.05672938033352</v>
      </c>
    </row>
    <row r="230" spans="1:34" x14ac:dyDescent="0.2">
      <c r="A230" s="347">
        <f t="shared" ca="1" si="93"/>
        <v>0.1</v>
      </c>
      <c r="B230" s="304">
        <f t="shared" ca="1" si="94"/>
        <v>9.1999999999999478</v>
      </c>
      <c r="D230" s="306">
        <f t="shared" ca="1" si="95"/>
        <v>-1.7613891880411818</v>
      </c>
      <c r="E230" s="307">
        <f t="shared" ca="1" si="96"/>
        <v>-14.366055836012212</v>
      </c>
      <c r="F230" s="304">
        <f t="shared" ca="1" si="97"/>
        <v>14.473632997805662</v>
      </c>
      <c r="G230" s="306">
        <f t="shared" ca="1" si="98"/>
        <v>29.871411095526657</v>
      </c>
      <c r="H230" s="307">
        <f t="shared" ca="1" si="99"/>
        <v>76.285181588774563</v>
      </c>
      <c r="I230" s="304">
        <f t="shared" ca="1" si="100"/>
        <v>81.925149562696944</v>
      </c>
      <c r="J230" s="306">
        <f t="shared" ca="1" si="101"/>
        <v>294.14169262862964</v>
      </c>
      <c r="K230" s="307">
        <f t="shared" ca="1" si="102"/>
        <v>1097.5413348419715</v>
      </c>
      <c r="L230" s="304">
        <f t="shared" ca="1" si="87"/>
        <v>1136.2729940595841</v>
      </c>
      <c r="M230" s="306">
        <f t="shared" ca="1" si="103"/>
        <v>1.1975734461295007</v>
      </c>
      <c r="N230" s="304">
        <f t="shared" ca="1" si="104"/>
        <v>68.615904120158035</v>
      </c>
      <c r="P230" s="310">
        <f t="shared" ca="1" si="105"/>
        <v>23</v>
      </c>
      <c r="Q230" s="304">
        <f t="shared" ca="1" si="106"/>
        <v>0</v>
      </c>
      <c r="R230" s="306">
        <f t="shared" ca="1" si="107"/>
        <v>0</v>
      </c>
      <c r="S230" s="307">
        <f t="shared" ca="1" si="108"/>
        <v>3.1859948540257217</v>
      </c>
      <c r="T230" s="304">
        <f t="shared" ca="1" si="88"/>
        <v>31.254609517992332</v>
      </c>
      <c r="U230" s="311">
        <f t="shared" ca="1" si="89"/>
        <v>0</v>
      </c>
      <c r="V230" s="306">
        <f t="shared" ca="1" si="90"/>
        <v>1.0975455147741759</v>
      </c>
      <c r="W230" s="304">
        <f t="shared" ca="1" si="91"/>
        <v>15.031426113542659</v>
      </c>
      <c r="Y230" s="314" t="str">
        <f t="shared" ca="1" si="109"/>
        <v/>
      </c>
      <c r="Z230" s="315" t="str">
        <f t="shared" ca="1" si="110"/>
        <v/>
      </c>
      <c r="AA230" s="316" t="str">
        <f t="shared" ca="1" si="111"/>
        <v/>
      </c>
      <c r="AC230" s="310" t="e">
        <f t="shared" ca="1" si="112"/>
        <v>#N/A</v>
      </c>
      <c r="AD230" s="323" t="e">
        <f t="shared" ca="1" si="113"/>
        <v>#N/A</v>
      </c>
      <c r="AE230" s="324">
        <f t="shared" ca="1" si="92"/>
        <v>1097.5413348419715</v>
      </c>
      <c r="AG230" s="306">
        <f t="shared" ca="1" si="114"/>
        <v>-14.034694163080772</v>
      </c>
      <c r="AH230" s="304">
        <f t="shared" ca="1" si="115"/>
        <v>-4.8846838846141623</v>
      </c>
    </row>
    <row r="231" spans="1:34" x14ac:dyDescent="0.2">
      <c r="A231" s="347">
        <f t="shared" ca="1" si="93"/>
        <v>0.1</v>
      </c>
      <c r="B231" s="304">
        <f t="shared" ca="1" si="94"/>
        <v>9.2999999999999474</v>
      </c>
      <c r="D231" s="306">
        <f t="shared" ca="1" si="95"/>
        <v>-1.7202581032235089</v>
      </c>
      <c r="E231" s="307">
        <f t="shared" ca="1" si="96"/>
        <v>-14.203170492157247</v>
      </c>
      <c r="F231" s="304">
        <f t="shared" ca="1" si="97"/>
        <v>14.306968231284799</v>
      </c>
      <c r="G231" s="306">
        <f t="shared" ca="1" si="98"/>
        <v>29.699385285204308</v>
      </c>
      <c r="H231" s="307">
        <f t="shared" ca="1" si="99"/>
        <v>74.864864539558837</v>
      </c>
      <c r="I231" s="304">
        <f t="shared" ca="1" si="100"/>
        <v>80.540681825059721</v>
      </c>
      <c r="J231" s="306">
        <f t="shared" ca="1" si="101"/>
        <v>297.12023244766618</v>
      </c>
      <c r="K231" s="307">
        <f t="shared" ca="1" si="102"/>
        <v>1105.0988371483882</v>
      </c>
      <c r="L231" s="304">
        <f t="shared" ca="1" si="87"/>
        <v>1144.3442980137031</v>
      </c>
      <c r="M231" s="306">
        <f t="shared" ca="1" si="103"/>
        <v>1.1931323146667236</v>
      </c>
      <c r="N231" s="304">
        <f t="shared" ca="1" si="104"/>
        <v>68.36144603107816</v>
      </c>
      <c r="P231" s="310">
        <f t="shared" ca="1" si="105"/>
        <v>23</v>
      </c>
      <c r="Q231" s="304">
        <f t="shared" ca="1" si="106"/>
        <v>0</v>
      </c>
      <c r="R231" s="306">
        <f t="shared" ca="1" si="107"/>
        <v>0</v>
      </c>
      <c r="S231" s="307">
        <f t="shared" ca="1" si="108"/>
        <v>3.1859948540257217</v>
      </c>
      <c r="T231" s="304">
        <f t="shared" ca="1" si="88"/>
        <v>31.254609517992332</v>
      </c>
      <c r="U231" s="311">
        <f t="shared" ca="1" si="89"/>
        <v>0</v>
      </c>
      <c r="V231" s="306">
        <f t="shared" ca="1" si="90"/>
        <v>1.0967138369308216</v>
      </c>
      <c r="W231" s="304">
        <f t="shared" ca="1" si="91"/>
        <v>14.516672792616378</v>
      </c>
      <c r="Y231" s="314" t="str">
        <f t="shared" ca="1" si="109"/>
        <v/>
      </c>
      <c r="Z231" s="315" t="str">
        <f t="shared" ca="1" si="110"/>
        <v/>
      </c>
      <c r="AA231" s="316" t="str">
        <f t="shared" ca="1" si="111"/>
        <v/>
      </c>
      <c r="AC231" s="310" t="e">
        <f t="shared" ca="1" si="112"/>
        <v>#N/A</v>
      </c>
      <c r="AD231" s="323" t="e">
        <f t="shared" ca="1" si="113"/>
        <v>#N/A</v>
      </c>
      <c r="AE231" s="324">
        <f t="shared" ca="1" si="92"/>
        <v>1105.0988371483882</v>
      </c>
      <c r="AG231" s="306">
        <f t="shared" ca="1" si="114"/>
        <v>-13.852620143876864</v>
      </c>
      <c r="AH231" s="304">
        <f t="shared" ca="1" si="115"/>
        <v>-4.7179693634939266</v>
      </c>
    </row>
    <row r="232" spans="1:34" x14ac:dyDescent="0.2">
      <c r="A232" s="347">
        <f t="shared" ca="1" si="93"/>
        <v>0.1</v>
      </c>
      <c r="B232" s="304">
        <f t="shared" ca="1" si="94"/>
        <v>9.3999999999999471</v>
      </c>
      <c r="D232" s="306">
        <f t="shared" ca="1" si="95"/>
        <v>-1.6801736772553093</v>
      </c>
      <c r="E232" s="307">
        <f t="shared" ca="1" si="96"/>
        <v>-14.04530566517535</v>
      </c>
      <c r="F232" s="304">
        <f t="shared" ca="1" si="97"/>
        <v>14.145444313062365</v>
      </c>
      <c r="G232" s="306">
        <f t="shared" ca="1" si="98"/>
        <v>29.531367917478775</v>
      </c>
      <c r="H232" s="307">
        <f t="shared" ca="1" si="99"/>
        <v>73.460333973041301</v>
      </c>
      <c r="I232" s="304">
        <f t="shared" ca="1" si="100"/>
        <v>79.174000521056541</v>
      </c>
      <c r="J232" s="306">
        <f t="shared" ca="1" si="101"/>
        <v>300.08177010780031</v>
      </c>
      <c r="K232" s="307">
        <f t="shared" ca="1" si="102"/>
        <v>1112.5150970740181</v>
      </c>
      <c r="L232" s="304">
        <f t="shared" ca="1" si="87"/>
        <v>1152.2755356114451</v>
      </c>
      <c r="M232" s="306">
        <f t="shared" ca="1" si="103"/>
        <v>1.1885633259308688</v>
      </c>
      <c r="N232" s="304">
        <f t="shared" ca="1" si="104"/>
        <v>68.099662259870854</v>
      </c>
      <c r="P232" s="310">
        <f t="shared" ca="1" si="105"/>
        <v>23</v>
      </c>
      <c r="Q232" s="304">
        <f t="shared" ca="1" si="106"/>
        <v>0</v>
      </c>
      <c r="R232" s="306">
        <f t="shared" ca="1" si="107"/>
        <v>0</v>
      </c>
      <c r="S232" s="307">
        <f t="shared" ca="1" si="108"/>
        <v>3.1859948540257217</v>
      </c>
      <c r="T232" s="304">
        <f t="shared" ca="1" si="88"/>
        <v>31.254609517992332</v>
      </c>
      <c r="U232" s="311">
        <f t="shared" ca="1" si="89"/>
        <v>0</v>
      </c>
      <c r="V232" s="306">
        <f t="shared" ca="1" si="90"/>
        <v>1.0958982811711953</v>
      </c>
      <c r="W232" s="304">
        <f t="shared" ca="1" si="91"/>
        <v>14.017758910278232</v>
      </c>
      <c r="Y232" s="314" t="str">
        <f t="shared" ca="1" si="109"/>
        <v/>
      </c>
      <c r="Z232" s="315" t="str">
        <f t="shared" ca="1" si="110"/>
        <v/>
      </c>
      <c r="AA232" s="316" t="str">
        <f t="shared" ca="1" si="111"/>
        <v/>
      </c>
      <c r="AC232" s="310" t="e">
        <f t="shared" ca="1" si="112"/>
        <v>#N/A</v>
      </c>
      <c r="AD232" s="323" t="e">
        <f t="shared" ca="1" si="113"/>
        <v>#N/A</v>
      </c>
      <c r="AE232" s="324">
        <f t="shared" ca="1" si="92"/>
        <v>1112.5150970740181</v>
      </c>
      <c r="AG232" s="306">
        <f t="shared" ca="1" si="114"/>
        <v>-13.67507707246925</v>
      </c>
      <c r="AH232" s="304">
        <f t="shared" ca="1" si="115"/>
        <v>-4.5564018329387981</v>
      </c>
    </row>
    <row r="233" spans="1:34" x14ac:dyDescent="0.2">
      <c r="A233" s="347">
        <f t="shared" ca="1" si="93"/>
        <v>0.1</v>
      </c>
      <c r="B233" s="304">
        <f t="shared" ca="1" si="94"/>
        <v>9.4999999999999467</v>
      </c>
      <c r="D233" s="306">
        <f t="shared" ca="1" si="95"/>
        <v>-1.641097904848186</v>
      </c>
      <c r="E233" s="307">
        <f t="shared" ca="1" si="96"/>
        <v>-13.892289737118904</v>
      </c>
      <c r="F233" s="304">
        <f t="shared" ca="1" si="97"/>
        <v>13.988885462157318</v>
      </c>
      <c r="G233" s="306">
        <f t="shared" ca="1" si="98"/>
        <v>29.367258126993956</v>
      </c>
      <c r="H233" s="307">
        <f t="shared" ca="1" si="99"/>
        <v>72.071104999329407</v>
      </c>
      <c r="I233" s="304">
        <f t="shared" ca="1" si="100"/>
        <v>77.824674915619511</v>
      </c>
      <c r="J233" s="306">
        <f t="shared" ca="1" si="101"/>
        <v>303.02670141002397</v>
      </c>
      <c r="K233" s="307">
        <f t="shared" ca="1" si="102"/>
        <v>1119.7916690226366</v>
      </c>
      <c r="L233" s="304">
        <f t="shared" ca="1" si="87"/>
        <v>1160.0683444435253</v>
      </c>
      <c r="M233" s="306">
        <f t="shared" ca="1" si="103"/>
        <v>1.1838616329447382</v>
      </c>
      <c r="N233" s="304">
        <f t="shared" ca="1" si="104"/>
        <v>67.830275095199312</v>
      </c>
      <c r="P233" s="310">
        <f t="shared" ca="1" si="105"/>
        <v>23</v>
      </c>
      <c r="Q233" s="304">
        <f t="shared" ca="1" si="106"/>
        <v>0</v>
      </c>
      <c r="R233" s="306">
        <f t="shared" ca="1" si="107"/>
        <v>0</v>
      </c>
      <c r="S233" s="307">
        <f t="shared" ca="1" si="108"/>
        <v>3.1859948540257217</v>
      </c>
      <c r="T233" s="304">
        <f t="shared" ca="1" si="88"/>
        <v>31.254609517992332</v>
      </c>
      <c r="U233" s="311">
        <f t="shared" ca="1" si="89"/>
        <v>0</v>
      </c>
      <c r="V233" s="306">
        <f t="shared" ca="1" si="90"/>
        <v>1.0950986433910017</v>
      </c>
      <c r="W233" s="304">
        <f t="shared" ca="1" si="91"/>
        <v>13.534151473559946</v>
      </c>
      <c r="Y233" s="314" t="str">
        <f t="shared" ca="1" si="109"/>
        <v/>
      </c>
      <c r="Z233" s="315" t="str">
        <f t="shared" ca="1" si="110"/>
        <v/>
      </c>
      <c r="AA233" s="316" t="str">
        <f t="shared" ca="1" si="111"/>
        <v/>
      </c>
      <c r="AC233" s="310" t="e">
        <f t="shared" ca="1" si="112"/>
        <v>#N/A</v>
      </c>
      <c r="AD233" s="323" t="e">
        <f t="shared" ca="1" si="113"/>
        <v>#N/A</v>
      </c>
      <c r="AE233" s="324">
        <f t="shared" ca="1" si="92"/>
        <v>1119.7916690226366</v>
      </c>
      <c r="AG233" s="306">
        <f t="shared" ca="1" si="114"/>
        <v>-13.50185796752031</v>
      </c>
      <c r="AH233" s="304">
        <f t="shared" ca="1" si="115"/>
        <v>-4.3998058856139828</v>
      </c>
    </row>
    <row r="234" spans="1:34" x14ac:dyDescent="0.2">
      <c r="A234" s="347">
        <f t="shared" ca="1" si="93"/>
        <v>0.1</v>
      </c>
      <c r="B234" s="304">
        <f t="shared" ca="1" si="94"/>
        <v>9.5999999999999464</v>
      </c>
      <c r="D234" s="306">
        <f t="shared" ca="1" si="95"/>
        <v>-1.6029945583032477</v>
      </c>
      <c r="E234" s="307">
        <f t="shared" ca="1" si="96"/>
        <v>-13.743958990152844</v>
      </c>
      <c r="F234" s="304">
        <f t="shared" ca="1" si="97"/>
        <v>13.837123988638428</v>
      </c>
      <c r="G234" s="306">
        <f t="shared" ca="1" si="98"/>
        <v>29.206958671163633</v>
      </c>
      <c r="H234" s="307">
        <f t="shared" ca="1" si="99"/>
        <v>70.696709100314123</v>
      </c>
      <c r="I234" s="304">
        <f t="shared" ca="1" si="100"/>
        <v>76.492294464432817</v>
      </c>
      <c r="J234" s="306">
        <f t="shared" ca="1" si="101"/>
        <v>305.95541224993184</v>
      </c>
      <c r="K234" s="307">
        <f t="shared" ca="1" si="102"/>
        <v>1126.9300597276188</v>
      </c>
      <c r="L234" s="304">
        <f t="shared" ca="1" si="87"/>
        <v>1167.7243141267206</v>
      </c>
      <c r="M234" s="306">
        <f t="shared" ca="1" si="103"/>
        <v>1.1790221484843575</v>
      </c>
      <c r="N234" s="304">
        <f t="shared" ca="1" si="104"/>
        <v>67.552993060600357</v>
      </c>
      <c r="P234" s="310">
        <f t="shared" ca="1" si="105"/>
        <v>23</v>
      </c>
      <c r="Q234" s="304">
        <f t="shared" ca="1" si="106"/>
        <v>0</v>
      </c>
      <c r="R234" s="306">
        <f t="shared" ca="1" si="107"/>
        <v>0</v>
      </c>
      <c r="S234" s="307">
        <f t="shared" ca="1" si="108"/>
        <v>3.1859948540257217</v>
      </c>
      <c r="T234" s="304">
        <f t="shared" ca="1" si="88"/>
        <v>31.254609517992332</v>
      </c>
      <c r="U234" s="311">
        <f t="shared" ca="1" si="89"/>
        <v>0</v>
      </c>
      <c r="V234" s="306">
        <f t="shared" ca="1" si="90"/>
        <v>1.0943147258722803</v>
      </c>
      <c r="W234" s="304">
        <f t="shared" ca="1" si="91"/>
        <v>13.065341965195747</v>
      </c>
      <c r="Y234" s="314" t="str">
        <f t="shared" ca="1" si="109"/>
        <v/>
      </c>
      <c r="Z234" s="315" t="str">
        <f t="shared" ca="1" si="110"/>
        <v/>
      </c>
      <c r="AA234" s="316" t="str">
        <f t="shared" ca="1" si="111"/>
        <v/>
      </c>
      <c r="AC234" s="310" t="e">
        <f t="shared" ca="1" si="112"/>
        <v>#N/A</v>
      </c>
      <c r="AD234" s="323" t="e">
        <f t="shared" ca="1" si="113"/>
        <v>#N/A</v>
      </c>
      <c r="AE234" s="324">
        <f t="shared" ca="1" si="92"/>
        <v>1126.9300597276188</v>
      </c>
      <c r="AG234" s="306">
        <f t="shared" ca="1" si="114"/>
        <v>-13.332761975307527</v>
      </c>
      <c r="AH234" s="304">
        <f t="shared" ca="1" si="115"/>
        <v>-4.2480142290432843</v>
      </c>
    </row>
    <row r="235" spans="1:34" x14ac:dyDescent="0.2">
      <c r="A235" s="347">
        <f t="shared" ca="1" si="93"/>
        <v>0.1</v>
      </c>
      <c r="B235" s="304">
        <f t="shared" ca="1" si="94"/>
        <v>9.699999999999946</v>
      </c>
      <c r="D235" s="306">
        <f t="shared" ca="1" si="95"/>
        <v>-1.5658290970845929</v>
      </c>
      <c r="E235" s="307">
        <f t="shared" ca="1" si="96"/>
        <v>-13.600157182188619</v>
      </c>
      <c r="F235" s="304">
        <f t="shared" ca="1" si="97"/>
        <v>13.689999859076458</v>
      </c>
      <c r="G235" s="306">
        <f t="shared" ca="1" si="98"/>
        <v>29.050375761455175</v>
      </c>
      <c r="H235" s="307">
        <f t="shared" ca="1" si="99"/>
        <v>69.336693382095262</v>
      </c>
      <c r="I235" s="304">
        <f t="shared" ca="1" si="100"/>
        <v>75.176468266635368</v>
      </c>
      <c r="J235" s="306">
        <f t="shared" ca="1" si="101"/>
        <v>308.8682789715628</v>
      </c>
      <c r="K235" s="307">
        <f t="shared" ca="1" si="102"/>
        <v>1133.9317298517392</v>
      </c>
      <c r="L235" s="304">
        <f t="shared" ca="1" si="87"/>
        <v>1175.2449879575802</v>
      </c>
      <c r="M235" s="306">
        <f t="shared" ca="1" si="103"/>
        <v>1.1740395311653029</v>
      </c>
      <c r="N235" s="304">
        <f t="shared" ca="1" si="104"/>
        <v>67.267510117289731</v>
      </c>
      <c r="P235" s="310">
        <f t="shared" ca="1" si="105"/>
        <v>23</v>
      </c>
      <c r="Q235" s="304">
        <f t="shared" ca="1" si="106"/>
        <v>0</v>
      </c>
      <c r="R235" s="306">
        <f t="shared" ca="1" si="107"/>
        <v>0</v>
      </c>
      <c r="S235" s="307">
        <f t="shared" ca="1" si="108"/>
        <v>3.1859948540257217</v>
      </c>
      <c r="T235" s="304">
        <f t="shared" ca="1" si="88"/>
        <v>31.254609517992332</v>
      </c>
      <c r="U235" s="311">
        <f t="shared" ca="1" si="89"/>
        <v>0</v>
      </c>
      <c r="V235" s="306">
        <f t="shared" ca="1" si="90"/>
        <v>1.0935463370636029</v>
      </c>
      <c r="W235" s="304">
        <f t="shared" ca="1" si="91"/>
        <v>12.610845051981544</v>
      </c>
      <c r="Y235" s="314" t="str">
        <f t="shared" ca="1" si="109"/>
        <v/>
      </c>
      <c r="Z235" s="315" t="str">
        <f t="shared" ca="1" si="110"/>
        <v/>
      </c>
      <c r="AA235" s="316" t="str">
        <f t="shared" ca="1" si="111"/>
        <v/>
      </c>
      <c r="AC235" s="310" t="e">
        <f t="shared" ca="1" si="112"/>
        <v>#N/A</v>
      </c>
      <c r="AD235" s="323" t="e">
        <f t="shared" ca="1" si="113"/>
        <v>#N/A</v>
      </c>
      <c r="AE235" s="324">
        <f t="shared" ca="1" si="92"/>
        <v>1133.9317298517392</v>
      </c>
      <c r="AG235" s="306">
        <f t="shared" ca="1" si="114"/>
        <v>-13.167593792348928</v>
      </c>
      <c r="AH235" s="304">
        <f t="shared" ca="1" si="115"/>
        <v>-4.1008672530298655</v>
      </c>
    </row>
    <row r="236" spans="1:34" x14ac:dyDescent="0.2">
      <c r="A236" s="347">
        <f t="shared" ca="1" si="93"/>
        <v>0.1</v>
      </c>
      <c r="B236" s="304">
        <f t="shared" ca="1" si="94"/>
        <v>9.7999999999999456</v>
      </c>
      <c r="D236" s="306">
        <f t="shared" ca="1" si="95"/>
        <v>-1.529568583485345</v>
      </c>
      <c r="E236" s="307">
        <f t="shared" ca="1" si="96"/>
        <v>-13.460735148862554</v>
      </c>
      <c r="F236" s="304">
        <f t="shared" ca="1" si="97"/>
        <v>13.547360288979146</v>
      </c>
      <c r="G236" s="306">
        <f t="shared" ca="1" si="98"/>
        <v>28.89741890310664</v>
      </c>
      <c r="H236" s="307">
        <f t="shared" ca="1" si="99"/>
        <v>67.990619867209006</v>
      </c>
      <c r="I236" s="304">
        <f t="shared" ca="1" si="100"/>
        <v>73.87682457434768</v>
      </c>
      <c r="J236" s="306">
        <f t="shared" ca="1" si="101"/>
        <v>311.76566870479087</v>
      </c>
      <c r="K236" s="307">
        <f t="shared" ca="1" si="102"/>
        <v>1140.7980955142043</v>
      </c>
      <c r="L236" s="304">
        <f t="shared" ca="1" si="87"/>
        <v>1182.6318644919818</v>
      </c>
      <c r="M236" s="306">
        <f t="shared" ca="1" si="103"/>
        <v>1.1689081706447817</v>
      </c>
      <c r="N236" s="304">
        <f t="shared" ca="1" si="104"/>
        <v>66.973504816303816</v>
      </c>
      <c r="P236" s="310">
        <f t="shared" ca="1" si="105"/>
        <v>23</v>
      </c>
      <c r="Q236" s="304">
        <f t="shared" ca="1" si="106"/>
        <v>0</v>
      </c>
      <c r="R236" s="306">
        <f t="shared" ca="1" si="107"/>
        <v>0</v>
      </c>
      <c r="S236" s="307">
        <f t="shared" ca="1" si="108"/>
        <v>3.1859948540257217</v>
      </c>
      <c r="T236" s="304">
        <f t="shared" ca="1" si="88"/>
        <v>31.254609517992332</v>
      </c>
      <c r="U236" s="311">
        <f t="shared" ca="1" si="89"/>
        <v>0</v>
      </c>
      <c r="V236" s="306">
        <f t="shared" ca="1" si="90"/>
        <v>1.0927932913704497</v>
      </c>
      <c r="W236" s="304">
        <f t="shared" ca="1" si="91"/>
        <v>12.170197373550373</v>
      </c>
      <c r="Y236" s="314" t="str">
        <f t="shared" ca="1" si="109"/>
        <v/>
      </c>
      <c r="Z236" s="315" t="str">
        <f t="shared" ca="1" si="110"/>
        <v/>
      </c>
      <c r="AA236" s="316" t="str">
        <f t="shared" ca="1" si="111"/>
        <v/>
      </c>
      <c r="AC236" s="310" t="e">
        <f t="shared" ca="1" si="112"/>
        <v>#N/A</v>
      </c>
      <c r="AD236" s="323" t="e">
        <f t="shared" ca="1" si="113"/>
        <v>#N/A</v>
      </c>
      <c r="AE236" s="324">
        <f t="shared" ca="1" si="92"/>
        <v>1140.7980955142043</v>
      </c>
      <c r="AG236" s="306">
        <f t="shared" ca="1" si="114"/>
        <v>-13.006163103453304</v>
      </c>
      <c r="AH236" s="304">
        <f t="shared" ca="1" si="115"/>
        <v>-3.9582126242441609</v>
      </c>
    </row>
    <row r="237" spans="1:34" x14ac:dyDescent="0.2">
      <c r="A237" s="347">
        <f t="shared" ca="1" si="93"/>
        <v>0.1</v>
      </c>
      <c r="B237" s="304">
        <f t="shared" ca="1" si="94"/>
        <v>9.8999999999999453</v>
      </c>
      <c r="D237" s="306">
        <f t="shared" ca="1" si="95"/>
        <v>-1.4941816039905429</v>
      </c>
      <c r="E237" s="307">
        <f t="shared" ca="1" si="96"/>
        <v>-13.325550429958161</v>
      </c>
      <c r="F237" s="304">
        <f t="shared" ca="1" si="97"/>
        <v>13.409059360263191</v>
      </c>
      <c r="G237" s="306">
        <f t="shared" ca="1" si="98"/>
        <v>28.748000742707585</v>
      </c>
      <c r="H237" s="307">
        <f t="shared" ca="1" si="99"/>
        <v>66.658064824213184</v>
      </c>
      <c r="I237" s="304">
        <f t="shared" ca="1" si="100"/>
        <v>72.593010357827993</v>
      </c>
      <c r="J237" s="306">
        <f t="shared" ca="1" si="101"/>
        <v>314.64793968708159</v>
      </c>
      <c r="K237" s="307">
        <f t="shared" ca="1" si="102"/>
        <v>1147.5305297487755</v>
      </c>
      <c r="L237" s="304">
        <f t="shared" ca="1" si="87"/>
        <v>1189.8863990544771</v>
      </c>
      <c r="M237" s="306">
        <f t="shared" ca="1" si="103"/>
        <v>1.1636221718844224</v>
      </c>
      <c r="N237" s="304">
        <f t="shared" ca="1" si="104"/>
        <v>66.670639396823844</v>
      </c>
      <c r="P237" s="310">
        <f t="shared" ca="1" si="105"/>
        <v>23</v>
      </c>
      <c r="Q237" s="304">
        <f t="shared" ca="1" si="106"/>
        <v>0</v>
      </c>
      <c r="R237" s="306">
        <f t="shared" ca="1" si="107"/>
        <v>0</v>
      </c>
      <c r="S237" s="307">
        <f t="shared" ca="1" si="108"/>
        <v>3.1859948540257217</v>
      </c>
      <c r="T237" s="304">
        <f t="shared" ca="1" si="88"/>
        <v>31.254609517992332</v>
      </c>
      <c r="U237" s="311">
        <f t="shared" ca="1" si="89"/>
        <v>0</v>
      </c>
      <c r="V237" s="306">
        <f t="shared" ca="1" si="90"/>
        <v>1.0920554089552177</v>
      </c>
      <c r="W237" s="304">
        <f t="shared" ca="1" si="91"/>
        <v>11.742956405912832</v>
      </c>
      <c r="Y237" s="314" t="str">
        <f t="shared" ca="1" si="109"/>
        <v/>
      </c>
      <c r="Z237" s="315" t="str">
        <f t="shared" ca="1" si="110"/>
        <v/>
      </c>
      <c r="AA237" s="316" t="str">
        <f t="shared" ca="1" si="111"/>
        <v/>
      </c>
      <c r="AC237" s="310" t="e">
        <f t="shared" ca="1" si="112"/>
        <v>#N/A</v>
      </c>
      <c r="AD237" s="323" t="e">
        <f t="shared" ca="1" si="113"/>
        <v>#N/A</v>
      </c>
      <c r="AE237" s="324">
        <f t="shared" ca="1" si="92"/>
        <v>1147.5305297487755</v>
      </c>
      <c r="AG237" s="306">
        <f t="shared" ca="1" si="114"/>
        <v>-12.848284032256954</v>
      </c>
      <c r="AH237" s="304">
        <f t="shared" ca="1" si="115"/>
        <v>-3.8199049060523431</v>
      </c>
    </row>
    <row r="238" spans="1:34" x14ac:dyDescent="0.2">
      <c r="A238" s="347">
        <f t="shared" ca="1" si="93"/>
        <v>0.1</v>
      </c>
      <c r="B238" s="304">
        <f t="shared" ca="1" si="94"/>
        <v>9.9999999999999449</v>
      </c>
      <c r="D238" s="306">
        <f t="shared" ca="1" si="95"/>
        <v>-1.4596381959758178</v>
      </c>
      <c r="E238" s="307">
        <f t="shared" ca="1" si="96"/>
        <v>-13.194466918519005</v>
      </c>
      <c r="F238" s="304">
        <f t="shared" ca="1" si="97"/>
        <v>13.274957661968038</v>
      </c>
      <c r="G238" s="306">
        <f t="shared" ca="1" si="98"/>
        <v>28.602036923110003</v>
      </c>
      <c r="H238" s="307">
        <f t="shared" ca="1" si="99"/>
        <v>65.33861813236129</v>
      </c>
      <c r="I238" s="304">
        <f t="shared" ca="1" si="100"/>
        <v>71.324690925355426</v>
      </c>
      <c r="J238" s="306">
        <f t="shared" ca="1" si="101"/>
        <v>317.51544157037245</v>
      </c>
      <c r="K238" s="307">
        <f t="shared" ca="1" si="102"/>
        <v>1154.1303638966042</v>
      </c>
      <c r="L238" s="304">
        <f t="shared" ca="1" si="87"/>
        <v>1197.0100051811332</v>
      </c>
      <c r="M238" s="306">
        <f t="shared" ca="1" si="103"/>
        <v>1.1581753384163791</v>
      </c>
      <c r="N238" s="304">
        <f t="shared" ca="1" si="104"/>
        <v>66.358558827394361</v>
      </c>
      <c r="P238" s="310">
        <f t="shared" ca="1" si="105"/>
        <v>23</v>
      </c>
      <c r="Q238" s="304">
        <f t="shared" ca="1" si="106"/>
        <v>0</v>
      </c>
      <c r="R238" s="306">
        <f t="shared" ca="1" si="107"/>
        <v>0</v>
      </c>
      <c r="S238" s="307">
        <f t="shared" ca="1" si="108"/>
        <v>3.1859948540257217</v>
      </c>
      <c r="T238" s="304">
        <f t="shared" ca="1" si="88"/>
        <v>31.254609517992332</v>
      </c>
      <c r="U238" s="311">
        <f t="shared" ca="1" si="89"/>
        <v>0</v>
      </c>
      <c r="V238" s="306">
        <f t="shared" ca="1" si="90"/>
        <v>1.0913325155463478</v>
      </c>
      <c r="W238" s="304">
        <f t="shared" ca="1" si="91"/>
        <v>11.328699394555688</v>
      </c>
      <c r="Y238" s="314" t="str">
        <f t="shared" ca="1" si="109"/>
        <v/>
      </c>
      <c r="Z238" s="315" t="str">
        <f t="shared" ca="1" si="110"/>
        <v/>
      </c>
      <c r="AA238" s="316" t="str">
        <f t="shared" ca="1" si="111"/>
        <v/>
      </c>
      <c r="AC238" s="310">
        <f t="shared" ca="1" si="112"/>
        <v>9.9999999999999449</v>
      </c>
      <c r="AD238" s="323">
        <f t="shared" ca="1" si="113"/>
        <v>317.51544157037245</v>
      </c>
      <c r="AE238" s="324">
        <f t="shared" ca="1" si="92"/>
        <v>1154.1303638966042</v>
      </c>
      <c r="AG238" s="306">
        <f t="shared" ca="1" si="114"/>
        <v>-12.693774601375333</v>
      </c>
      <c r="AH238" s="304">
        <f t="shared" ca="1" si="115"/>
        <v>-3.685805201811549</v>
      </c>
    </row>
    <row r="239" spans="1:34" x14ac:dyDescent="0.2">
      <c r="A239" s="347">
        <f t="shared" ca="1" si="93"/>
        <v>0.1</v>
      </c>
      <c r="B239" s="304">
        <f t="shared" ca="1" si="94"/>
        <v>10.099999999999945</v>
      </c>
      <c r="D239" s="306">
        <f t="shared" ca="1" si="95"/>
        <v>-1.4259097794127691</v>
      </c>
      <c r="E239" s="307">
        <f t="shared" ca="1" si="96"/>
        <v>-13.067354531032471</v>
      </c>
      <c r="F239" s="304">
        <f t="shared" ca="1" si="97"/>
        <v>13.144921952553384</v>
      </c>
      <c r="G239" s="306">
        <f t="shared" ca="1" si="98"/>
        <v>28.459445945168724</v>
      </c>
      <c r="H239" s="307">
        <f t="shared" ca="1" si="99"/>
        <v>64.031882679258047</v>
      </c>
      <c r="I239" s="304">
        <f t="shared" ca="1" si="100"/>
        <v>70.071549597224163</v>
      </c>
      <c r="J239" s="306">
        <f t="shared" ca="1" si="101"/>
        <v>320.36851571378639</v>
      </c>
      <c r="K239" s="307">
        <f t="shared" ca="1" si="102"/>
        <v>1160.5988889371852</v>
      </c>
      <c r="L239" s="304">
        <f t="shared" ca="1" si="87"/>
        <v>1204.0040559993488</v>
      </c>
      <c r="M239" s="306">
        <f t="shared" ca="1" si="103"/>
        <v>1.1525611545531986</v>
      </c>
      <c r="N239" s="304">
        <f t="shared" ca="1" si="104"/>
        <v>66.036889786623661</v>
      </c>
      <c r="P239" s="310">
        <f t="shared" ca="1" si="105"/>
        <v>23</v>
      </c>
      <c r="Q239" s="304">
        <f t="shared" ca="1" si="106"/>
        <v>0</v>
      </c>
      <c r="R239" s="306">
        <f t="shared" ca="1" si="107"/>
        <v>0</v>
      </c>
      <c r="S239" s="307">
        <f t="shared" ca="1" si="108"/>
        <v>3.1859948540257217</v>
      </c>
      <c r="T239" s="304">
        <f t="shared" ca="1" si="88"/>
        <v>31.254609517992332</v>
      </c>
      <c r="U239" s="311">
        <f t="shared" ca="1" si="89"/>
        <v>0</v>
      </c>
      <c r="V239" s="306">
        <f t="shared" ca="1" si="90"/>
        <v>1.09062444225609</v>
      </c>
      <c r="W239" s="304">
        <f t="shared" ca="1" si="91"/>
        <v>10.927022352297358</v>
      </c>
      <c r="Y239" s="314" t="str">
        <f t="shared" ca="1" si="109"/>
        <v/>
      </c>
      <c r="Z239" s="315" t="str">
        <f t="shared" ca="1" si="110"/>
        <v/>
      </c>
      <c r="AA239" s="316" t="str">
        <f t="shared" ca="1" si="111"/>
        <v/>
      </c>
      <c r="AC239" s="310" t="e">
        <f t="shared" ca="1" si="112"/>
        <v>#N/A</v>
      </c>
      <c r="AD239" s="323" t="e">
        <f t="shared" ca="1" si="113"/>
        <v>#N/A</v>
      </c>
      <c r="AE239" s="324">
        <f t="shared" ca="1" si="92"/>
        <v>1160.5988889371852</v>
      </c>
      <c r="AG239" s="306">
        <f t="shared" ca="1" si="114"/>
        <v>-12.542456199345128</v>
      </c>
      <c r="AH239" s="304">
        <f t="shared" ca="1" si="115"/>
        <v>-3.5557808199975915</v>
      </c>
    </row>
    <row r="240" spans="1:34" x14ac:dyDescent="0.2">
      <c r="A240" s="347">
        <f t="shared" ca="1" si="93"/>
        <v>0.1</v>
      </c>
      <c r="B240" s="304">
        <f t="shared" ca="1" si="94"/>
        <v>10.199999999999944</v>
      </c>
      <c r="D240" s="306">
        <f t="shared" ca="1" si="95"/>
        <v>-1.3929690932814023</v>
      </c>
      <c r="E240" s="307">
        <f t="shared" ca="1" si="96"/>
        <v>-12.944088897186308</v>
      </c>
      <c r="F240" s="304">
        <f t="shared" ca="1" si="97"/>
        <v>13.018824842246671</v>
      </c>
      <c r="G240" s="306">
        <f t="shared" ca="1" si="98"/>
        <v>28.320149035840583</v>
      </c>
      <c r="H240" s="307">
        <f t="shared" ca="1" si="99"/>
        <v>62.737473789539415</v>
      </c>
      <c r="I240" s="304">
        <f t="shared" ca="1" si="100"/>
        <v>68.833287433518436</v>
      </c>
      <c r="J240" s="306">
        <f t="shared" ca="1" si="101"/>
        <v>323.20749546283685</v>
      </c>
      <c r="K240" s="307">
        <f t="shared" ca="1" si="102"/>
        <v>1166.9373567606251</v>
      </c>
      <c r="L240" s="304">
        <f t="shared" ca="1" si="87"/>
        <v>1210.8698855479206</v>
      </c>
      <c r="M240" s="306">
        <f t="shared" ca="1" si="103"/>
        <v>1.1467727664800436</v>
      </c>
      <c r="N240" s="304">
        <f t="shared" ca="1" si="104"/>
        <v>65.705239579848012</v>
      </c>
      <c r="P240" s="310">
        <f t="shared" ca="1" si="105"/>
        <v>23</v>
      </c>
      <c r="Q240" s="304">
        <f t="shared" ca="1" si="106"/>
        <v>0</v>
      </c>
      <c r="R240" s="306">
        <f t="shared" ca="1" si="107"/>
        <v>0</v>
      </c>
      <c r="S240" s="307">
        <f t="shared" ca="1" si="108"/>
        <v>3.1859948540257217</v>
      </c>
      <c r="T240" s="304">
        <f t="shared" ca="1" si="88"/>
        <v>31.254609517992332</v>
      </c>
      <c r="U240" s="311">
        <f t="shared" ca="1" si="89"/>
        <v>0</v>
      </c>
      <c r="V240" s="306">
        <f t="shared" ca="1" si="90"/>
        <v>1.0899310254064518</v>
      </c>
      <c r="W240" s="304">
        <f t="shared" ca="1" si="91"/>
        <v>10.537539117469761</v>
      </c>
      <c r="Y240" s="314" t="str">
        <f t="shared" ca="1" si="109"/>
        <v/>
      </c>
      <c r="Z240" s="315" t="str">
        <f t="shared" ca="1" si="110"/>
        <v/>
      </c>
      <c r="AA240" s="316" t="str">
        <f t="shared" ca="1" si="111"/>
        <v/>
      </c>
      <c r="AC240" s="310" t="e">
        <f t="shared" ca="1" si="112"/>
        <v>#N/A</v>
      </c>
      <c r="AD240" s="323" t="e">
        <f t="shared" ca="1" si="113"/>
        <v>#N/A</v>
      </c>
      <c r="AE240" s="324">
        <f t="shared" ca="1" si="92"/>
        <v>1166.9373567606251</v>
      </c>
      <c r="AG240" s="306">
        <f t="shared" ca="1" si="114"/>
        <v>-12.394153051561132</v>
      </c>
      <c r="AH240" s="304">
        <f t="shared" ca="1" si="115"/>
        <v>-3.429704959658149</v>
      </c>
    </row>
    <row r="241" spans="1:34" x14ac:dyDescent="0.2">
      <c r="A241" s="347">
        <f t="shared" ca="1" si="93"/>
        <v>0.1</v>
      </c>
      <c r="B241" s="304">
        <f t="shared" ca="1" si="94"/>
        <v>10.299999999999944</v>
      </c>
      <c r="D241" s="306">
        <f t="shared" ca="1" si="95"/>
        <v>-1.3607901364172605</v>
      </c>
      <c r="E241" s="307">
        <f t="shared" ca="1" si="96"/>
        <v>-12.824551067810356</v>
      </c>
      <c r="F241" s="304">
        <f t="shared" ca="1" si="97"/>
        <v>12.896544494020336</v>
      </c>
      <c r="G241" s="306">
        <f t="shared" ca="1" si="98"/>
        <v>28.184070022198856</v>
      </c>
      <c r="H241" s="307">
        <f t="shared" ca="1" si="99"/>
        <v>61.455018682758379</v>
      </c>
      <c r="I241" s="304">
        <f t="shared" ca="1" si="100"/>
        <v>67.609623015621011</v>
      </c>
      <c r="J241" s="306">
        <f t="shared" ca="1" si="101"/>
        <v>326.0327064157388</v>
      </c>
      <c r="K241" s="307">
        <f t="shared" ca="1" si="102"/>
        <v>1173.14698138424</v>
      </c>
      <c r="L241" s="304">
        <f t="shared" ca="1" si="87"/>
        <v>1217.6087900404325</v>
      </c>
      <c r="M241" s="306">
        <f t="shared" ca="1" si="103"/>
        <v>1.140802962166404</v>
      </c>
      <c r="N241" s="304">
        <f t="shared" ca="1" si="104"/>
        <v>65.363194988157474</v>
      </c>
      <c r="P241" s="310">
        <f t="shared" ca="1" si="105"/>
        <v>23</v>
      </c>
      <c r="Q241" s="304">
        <f t="shared" ca="1" si="106"/>
        <v>0</v>
      </c>
      <c r="R241" s="306">
        <f t="shared" ca="1" si="107"/>
        <v>0</v>
      </c>
      <c r="S241" s="307">
        <f t="shared" ca="1" si="108"/>
        <v>3.1859948540257217</v>
      </c>
      <c r="T241" s="304">
        <f t="shared" ca="1" si="88"/>
        <v>31.254609517992332</v>
      </c>
      <c r="U241" s="311">
        <f t="shared" ca="1" si="89"/>
        <v>0</v>
      </c>
      <c r="V241" s="306">
        <f t="shared" ca="1" si="90"/>
        <v>1.0892521063629115</v>
      </c>
      <c r="W241" s="304">
        <f t="shared" ca="1" si="91"/>
        <v>10.159880468335095</v>
      </c>
      <c r="Y241" s="314" t="str">
        <f t="shared" ca="1" si="109"/>
        <v/>
      </c>
      <c r="Z241" s="315" t="str">
        <f t="shared" ca="1" si="110"/>
        <v/>
      </c>
      <c r="AA241" s="316" t="str">
        <f t="shared" ca="1" si="111"/>
        <v/>
      </c>
      <c r="AC241" s="310" t="e">
        <f t="shared" ca="1" si="112"/>
        <v>#N/A</v>
      </c>
      <c r="AD241" s="323" t="e">
        <f t="shared" ca="1" si="113"/>
        <v>#N/A</v>
      </c>
      <c r="AE241" s="324">
        <f t="shared" ca="1" si="92"/>
        <v>1173.14698138424</v>
      </c>
      <c r="AG241" s="306">
        <f t="shared" ca="1" si="114"/>
        <v>-12.248691692424437</v>
      </c>
      <c r="AH241" s="304">
        <f t="shared" ca="1" si="115"/>
        <v>-3.3074564148008156</v>
      </c>
    </row>
    <row r="242" spans="1:34" x14ac:dyDescent="0.2">
      <c r="A242" s="347">
        <f t="shared" ca="1" si="93"/>
        <v>0.1</v>
      </c>
      <c r="B242" s="304">
        <f t="shared" ca="1" si="94"/>
        <v>10.399999999999944</v>
      </c>
      <c r="D242" s="306">
        <f t="shared" ca="1" si="95"/>
        <v>-1.3293481125461935</v>
      </c>
      <c r="E242" s="307">
        <f t="shared" ca="1" si="96"/>
        <v>-12.708627239716254</v>
      </c>
      <c r="F242" s="304">
        <f t="shared" ca="1" si="97"/>
        <v>12.777964341881226</v>
      </c>
      <c r="G242" s="306">
        <f t="shared" ca="1" si="98"/>
        <v>28.051135210944238</v>
      </c>
      <c r="H242" s="307">
        <f t="shared" ca="1" si="99"/>
        <v>60.184155958786754</v>
      </c>
      <c r="I242" s="304">
        <f t="shared" ca="1" si="100"/>
        <v>66.40029228169287</v>
      </c>
      <c r="J242" s="306">
        <f t="shared" ca="1" si="101"/>
        <v>328.84446667739593</v>
      </c>
      <c r="K242" s="307">
        <f t="shared" ca="1" si="102"/>
        <v>1179.2289401163173</v>
      </c>
      <c r="L242" s="304">
        <f t="shared" ca="1" si="87"/>
        <v>1224.2220290748708</v>
      </c>
      <c r="M242" s="306">
        <f t="shared" ca="1" si="103"/>
        <v>1.1346441500335289</v>
      </c>
      <c r="N242" s="304">
        <f t="shared" ca="1" si="104"/>
        <v>65.010321046129775</v>
      </c>
      <c r="P242" s="310">
        <f t="shared" ca="1" si="105"/>
        <v>23</v>
      </c>
      <c r="Q242" s="304">
        <f t="shared" ca="1" si="106"/>
        <v>0</v>
      </c>
      <c r="R242" s="306">
        <f t="shared" ca="1" si="107"/>
        <v>0</v>
      </c>
      <c r="S242" s="307">
        <f t="shared" ca="1" si="108"/>
        <v>3.1859948540257217</v>
      </c>
      <c r="T242" s="304">
        <f t="shared" ca="1" si="88"/>
        <v>31.254609517992332</v>
      </c>
      <c r="U242" s="311">
        <f t="shared" ca="1" si="89"/>
        <v>0</v>
      </c>
      <c r="V242" s="306">
        <f t="shared" ca="1" si="90"/>
        <v>1.0885875313754878</v>
      </c>
      <c r="W242" s="304">
        <f t="shared" ca="1" si="91"/>
        <v>9.7936932899563143</v>
      </c>
      <c r="Y242" s="314" t="str">
        <f t="shared" ca="1" si="109"/>
        <v/>
      </c>
      <c r="Z242" s="315" t="str">
        <f t="shared" ca="1" si="110"/>
        <v/>
      </c>
      <c r="AA242" s="316" t="str">
        <f t="shared" ca="1" si="111"/>
        <v/>
      </c>
      <c r="AC242" s="310" t="e">
        <f t="shared" ca="1" si="112"/>
        <v>#N/A</v>
      </c>
      <c r="AD242" s="323" t="e">
        <f t="shared" ca="1" si="113"/>
        <v>#N/A</v>
      </c>
      <c r="AE242" s="324">
        <f t="shared" ca="1" si="92"/>
        <v>1179.2289401163173</v>
      </c>
      <c r="AG242" s="306">
        <f t="shared" ca="1" si="114"/>
        <v>-12.105900435914986</v>
      </c>
      <c r="AH242" s="304">
        <f t="shared" ca="1" si="115"/>
        <v>-3.1889192964318172</v>
      </c>
    </row>
    <row r="243" spans="1:34" x14ac:dyDescent="0.2">
      <c r="A243" s="347">
        <f t="shared" ca="1" si="93"/>
        <v>0.1</v>
      </c>
      <c r="B243" s="304">
        <f t="shared" ca="1" si="94"/>
        <v>10.499999999999943</v>
      </c>
      <c r="D243" s="306">
        <f t="shared" ca="1" si="95"/>
        <v>-1.2986193792832268</v>
      </c>
      <c r="E243" s="307">
        <f t="shared" ca="1" si="96"/>
        <v>-12.596208496239099</v>
      </c>
      <c r="F243" s="304">
        <f t="shared" ca="1" si="97"/>
        <v>12.662972825248263</v>
      </c>
      <c r="G243" s="306">
        <f t="shared" ca="1" si="98"/>
        <v>27.921273273015917</v>
      </c>
      <c r="H243" s="307">
        <f t="shared" ca="1" si="99"/>
        <v>58.924535109162846</v>
      </c>
      <c r="I243" s="304">
        <f t="shared" ca="1" si="100"/>
        <v>65.205048416647898</v>
      </c>
      <c r="J243" s="306">
        <f t="shared" ca="1" si="101"/>
        <v>331.64308710159395</v>
      </c>
      <c r="K243" s="307">
        <f t="shared" ca="1" si="102"/>
        <v>1185.1843746697148</v>
      </c>
      <c r="L243" s="304">
        <f t="shared" ca="1" si="87"/>
        <v>1230.710826792191</v>
      </c>
      <c r="M243" s="306">
        <f t="shared" ca="1" si="103"/>
        <v>1.1282883363136391</v>
      </c>
      <c r="N243" s="304">
        <f t="shared" ca="1" si="104"/>
        <v>64.646159744608738</v>
      </c>
      <c r="P243" s="310">
        <f t="shared" ca="1" si="105"/>
        <v>23</v>
      </c>
      <c r="Q243" s="304">
        <f t="shared" ca="1" si="106"/>
        <v>0</v>
      </c>
      <c r="R243" s="306">
        <f t="shared" ca="1" si="107"/>
        <v>0</v>
      </c>
      <c r="S243" s="307">
        <f t="shared" ca="1" si="108"/>
        <v>3.1859948540257217</v>
      </c>
      <c r="T243" s="304">
        <f t="shared" ca="1" si="88"/>
        <v>31.254609517992332</v>
      </c>
      <c r="U243" s="311">
        <f t="shared" ca="1" si="89"/>
        <v>0</v>
      </c>
      <c r="V243" s="306">
        <f t="shared" ca="1" si="90"/>
        <v>1.0879371514267941</v>
      </c>
      <c r="W243" s="304">
        <f t="shared" ca="1" si="91"/>
        <v>9.4386397900244319</v>
      </c>
      <c r="Y243" s="314" t="str">
        <f t="shared" ca="1" si="109"/>
        <v/>
      </c>
      <c r="Z243" s="315" t="str">
        <f t="shared" ca="1" si="110"/>
        <v/>
      </c>
      <c r="AA243" s="316" t="str">
        <f t="shared" ca="1" si="111"/>
        <v/>
      </c>
      <c r="AC243" s="310" t="e">
        <f t="shared" ca="1" si="112"/>
        <v>#N/A</v>
      </c>
      <c r="AD243" s="323" t="e">
        <f t="shared" ca="1" si="113"/>
        <v>#N/A</v>
      </c>
      <c r="AE243" s="324">
        <f t="shared" ca="1" si="92"/>
        <v>1185.1843746697148</v>
      </c>
      <c r="AG243" s="306">
        <f t="shared" ca="1" si="114"/>
        <v>-11.965608841784132</v>
      </c>
      <c r="AH243" s="304">
        <f t="shared" ca="1" si="115"/>
        <v>-3.0739827710585645</v>
      </c>
    </row>
    <row r="244" spans="1:34" x14ac:dyDescent="0.2">
      <c r="A244" s="347">
        <f t="shared" ca="1" si="93"/>
        <v>0.1</v>
      </c>
      <c r="B244" s="304">
        <f t="shared" ca="1" si="94"/>
        <v>10.599999999999943</v>
      </c>
      <c r="D244" s="306">
        <f t="shared" ca="1" si="95"/>
        <v>-1.2685814008939649</v>
      </c>
      <c r="E244" s="307">
        <f t="shared" ca="1" si="96"/>
        <v>-12.48719056236769</v>
      </c>
      <c r="F244" s="304">
        <f t="shared" ca="1" si="97"/>
        <v>12.551463138279091</v>
      </c>
      <c r="G244" s="306">
        <f t="shared" ca="1" si="98"/>
        <v>27.79441513292652</v>
      </c>
      <c r="H244" s="307">
        <f t="shared" ca="1" si="99"/>
        <v>57.675816052926081</v>
      </c>
      <c r="I244" s="304">
        <f t="shared" ca="1" si="100"/>
        <v>64.023661797435651</v>
      </c>
      <c r="J244" s="306">
        <f t="shared" ca="1" si="101"/>
        <v>334.4288715218911</v>
      </c>
      <c r="K244" s="307">
        <f t="shared" ca="1" si="102"/>
        <v>1191.0143922278191</v>
      </c>
      <c r="L244" s="304">
        <f t="shared" ca="1" si="87"/>
        <v>1237.0763729864082</v>
      </c>
      <c r="M244" s="306">
        <f t="shared" ca="1" si="103"/>
        <v>1.1217271010377687</v>
      </c>
      <c r="N244" s="304">
        <f t="shared" ca="1" si="104"/>
        <v>64.270228654909019</v>
      </c>
      <c r="P244" s="310">
        <f t="shared" ca="1" si="105"/>
        <v>23</v>
      </c>
      <c r="Q244" s="304">
        <f t="shared" ca="1" si="106"/>
        <v>0</v>
      </c>
      <c r="R244" s="306">
        <f t="shared" ca="1" si="107"/>
        <v>0</v>
      </c>
      <c r="S244" s="307">
        <f t="shared" ca="1" si="108"/>
        <v>3.1859948540257217</v>
      </c>
      <c r="T244" s="304">
        <f t="shared" ca="1" si="88"/>
        <v>31.254609517992332</v>
      </c>
      <c r="U244" s="311">
        <f t="shared" ca="1" si="89"/>
        <v>0</v>
      </c>
      <c r="V244" s="306">
        <f t="shared" ca="1" si="90"/>
        <v>1.0873008220867248</v>
      </c>
      <c r="W244" s="304">
        <f t="shared" ca="1" si="91"/>
        <v>9.09439676040612</v>
      </c>
      <c r="Y244" s="314" t="str">
        <f t="shared" ca="1" si="109"/>
        <v/>
      </c>
      <c r="Z244" s="315" t="str">
        <f t="shared" ca="1" si="110"/>
        <v/>
      </c>
      <c r="AA244" s="316" t="str">
        <f t="shared" ca="1" si="111"/>
        <v/>
      </c>
      <c r="AC244" s="310" t="e">
        <f t="shared" ca="1" si="112"/>
        <v>#N/A</v>
      </c>
      <c r="AD244" s="323" t="e">
        <f t="shared" ca="1" si="113"/>
        <v>#N/A</v>
      </c>
      <c r="AE244" s="324">
        <f t="shared" ca="1" si="92"/>
        <v>1191.0143922278191</v>
      </c>
      <c r="AG244" s="306">
        <f t="shared" ca="1" si="114"/>
        <v>-11.827647174533222</v>
      </c>
      <c r="AH244" s="304">
        <f t="shared" ca="1" si="115"/>
        <v>-2.9625408145584626</v>
      </c>
    </row>
    <row r="245" spans="1:34" x14ac:dyDescent="0.2">
      <c r="A245" s="347">
        <f t="shared" ca="1" si="93"/>
        <v>0.1</v>
      </c>
      <c r="B245" s="304">
        <f t="shared" ca="1" si="94"/>
        <v>10.699999999999942</v>
      </c>
      <c r="D245" s="306">
        <f t="shared" ca="1" si="95"/>
        <v>-1.2392127046374728</v>
      </c>
      <c r="E245" s="307">
        <f t="shared" ca="1" si="96"/>
        <v>-12.381473573424836</v>
      </c>
      <c r="F245" s="304">
        <f t="shared" ca="1" si="97"/>
        <v>12.443332993083184</v>
      </c>
      <c r="G245" s="306">
        <f t="shared" ca="1" si="98"/>
        <v>27.670493862462774</v>
      </c>
      <c r="H245" s="307">
        <f t="shared" ca="1" si="99"/>
        <v>56.437668695583596</v>
      </c>
      <c r="I245" s="304">
        <f t="shared" ca="1" si="100"/>
        <v>62.855919994739132</v>
      </c>
      <c r="J245" s="306">
        <f t="shared" ca="1" si="101"/>
        <v>337.20211697166059</v>
      </c>
      <c r="K245" s="307">
        <f t="shared" ca="1" si="102"/>
        <v>1196.7200664652446</v>
      </c>
      <c r="L245" s="304">
        <f t="shared" ca="1" si="87"/>
        <v>1243.3198241686443</v>
      </c>
      <c r="M245" s="306">
        <f t="shared" ca="1" si="103"/>
        <v>1.1149515725910815</v>
      </c>
      <c r="N245" s="304">
        <f t="shared" ca="1" si="104"/>
        <v>63.882019470943007</v>
      </c>
      <c r="P245" s="310">
        <f t="shared" ca="1" si="105"/>
        <v>23</v>
      </c>
      <c r="Q245" s="304">
        <f t="shared" ca="1" si="106"/>
        <v>0</v>
      </c>
      <c r="R245" s="306">
        <f t="shared" ca="1" si="107"/>
        <v>0</v>
      </c>
      <c r="S245" s="307">
        <f t="shared" ca="1" si="108"/>
        <v>3.1859948540257217</v>
      </c>
      <c r="T245" s="304">
        <f t="shared" ca="1" si="88"/>
        <v>31.254609517992332</v>
      </c>
      <c r="U245" s="311">
        <f t="shared" ca="1" si="89"/>
        <v>0</v>
      </c>
      <c r="V245" s="306">
        <f t="shared" ca="1" si="90"/>
        <v>1.0866784033734338</v>
      </c>
      <c r="W245" s="304">
        <f t="shared" ca="1" si="91"/>
        <v>8.7606548814141085</v>
      </c>
      <c r="Y245" s="314" t="str">
        <f t="shared" ca="1" si="109"/>
        <v/>
      </c>
      <c r="Z245" s="315" t="str">
        <f t="shared" ca="1" si="110"/>
        <v/>
      </c>
      <c r="AA245" s="316" t="str">
        <f t="shared" ca="1" si="111"/>
        <v/>
      </c>
      <c r="AC245" s="310" t="e">
        <f t="shared" ca="1" si="112"/>
        <v>#N/A</v>
      </c>
      <c r="AD245" s="323" t="e">
        <f t="shared" ca="1" si="113"/>
        <v>#N/A</v>
      </c>
      <c r="AE245" s="324">
        <f t="shared" ca="1" si="92"/>
        <v>1196.7200664652446</v>
      </c>
      <c r="AG245" s="306">
        <f t="shared" ca="1" si="114"/>
        <v>-11.691845852304699</v>
      </c>
      <c r="AH245" s="304">
        <f t="shared" ca="1" si="115"/>
        <v>-2.8544919803981257</v>
      </c>
    </row>
    <row r="246" spans="1:34" x14ac:dyDescent="0.2">
      <c r="A246" s="347">
        <f t="shared" ca="1" si="93"/>
        <v>0.1</v>
      </c>
      <c r="B246" s="304">
        <f t="shared" ca="1" si="94"/>
        <v>10.799999999999942</v>
      </c>
      <c r="D246" s="306">
        <f t="shared" ca="1" si="95"/>
        <v>-1.2104928405288786</v>
      </c>
      <c r="E246" s="307">
        <f t="shared" ca="1" si="96"/>
        <v>-12.278961856326777</v>
      </c>
      <c r="F246" s="304">
        <f t="shared" ca="1" si="97"/>
        <v>12.338484395828347</v>
      </c>
      <c r="G246" s="306">
        <f t="shared" ca="1" si="98"/>
        <v>27.549444578409886</v>
      </c>
      <c r="H246" s="307">
        <f t="shared" ca="1" si="99"/>
        <v>55.209772509950916</v>
      </c>
      <c r="I246" s="304">
        <f t="shared" ca="1" si="100"/>
        <v>61.70162783249247</v>
      </c>
      <c r="J246" s="306">
        <f t="shared" ca="1" si="101"/>
        <v>339.96311389370425</v>
      </c>
      <c r="K246" s="307">
        <f t="shared" ca="1" si="102"/>
        <v>1202.3024385255212</v>
      </c>
      <c r="L246" s="304">
        <f t="shared" ca="1" si="87"/>
        <v>1249.442304587418</v>
      </c>
      <c r="M246" s="306">
        <f t="shared" ca="1" si="103"/>
        <v>1.1079524007780752</v>
      </c>
      <c r="N246" s="304">
        <f t="shared" ca="1" si="104"/>
        <v>63.480996465970819</v>
      </c>
      <c r="P246" s="310">
        <f t="shared" ca="1" si="105"/>
        <v>23</v>
      </c>
      <c r="Q246" s="304">
        <f t="shared" ca="1" si="106"/>
        <v>0</v>
      </c>
      <c r="R246" s="306">
        <f t="shared" ca="1" si="107"/>
        <v>0</v>
      </c>
      <c r="S246" s="307">
        <f t="shared" ca="1" si="108"/>
        <v>3.1859948540257217</v>
      </c>
      <c r="T246" s="304">
        <f t="shared" ca="1" si="88"/>
        <v>31.254609517992332</v>
      </c>
      <c r="U246" s="311">
        <f t="shared" ca="1" si="89"/>
        <v>0</v>
      </c>
      <c r="V246" s="306">
        <f t="shared" ca="1" si="90"/>
        <v>1.0860697596202966</v>
      </c>
      <c r="W246" s="304">
        <f t="shared" ca="1" si="91"/>
        <v>8.4371180660222045</v>
      </c>
      <c r="Y246" s="314" t="str">
        <f t="shared" ca="1" si="109"/>
        <v/>
      </c>
      <c r="Z246" s="315" t="str">
        <f t="shared" ca="1" si="110"/>
        <v/>
      </c>
      <c r="AA246" s="316" t="str">
        <f t="shared" ca="1" si="111"/>
        <v/>
      </c>
      <c r="AC246" s="310" t="e">
        <f t="shared" ca="1" si="112"/>
        <v>#N/A</v>
      </c>
      <c r="AD246" s="323" t="e">
        <f t="shared" ca="1" si="113"/>
        <v>#N/A</v>
      </c>
      <c r="AE246" s="324">
        <f t="shared" ca="1" si="92"/>
        <v>1202.3024385255212</v>
      </c>
      <c r="AG246" s="306">
        <f t="shared" ca="1" si="114"/>
        <v>-11.558034882765117</v>
      </c>
      <c r="AH246" s="304">
        <f t="shared" ca="1" si="115"/>
        <v>-2.7497391812621492</v>
      </c>
    </row>
    <row r="247" spans="1:34" x14ac:dyDescent="0.2">
      <c r="A247" s="347">
        <f t="shared" ca="1" si="93"/>
        <v>0.1</v>
      </c>
      <c r="B247" s="304">
        <f t="shared" ca="1" si="94"/>
        <v>10.899999999999942</v>
      </c>
      <c r="D247" s="306">
        <f t="shared" ca="1" si="95"/>
        <v>-1.1824023443780682</v>
      </c>
      <c r="E247" s="307">
        <f t="shared" ca="1" si="96"/>
        <v>-12.179563722511668</v>
      </c>
      <c r="F247" s="304">
        <f t="shared" ca="1" si="97"/>
        <v>12.236823434809912</v>
      </c>
      <c r="G247" s="306">
        <f t="shared" ca="1" si="98"/>
        <v>27.43120434397208</v>
      </c>
      <c r="H247" s="307">
        <f t="shared" ca="1" si="99"/>
        <v>53.99181613769975</v>
      </c>
      <c r="I247" s="304">
        <f t="shared" ca="1" si="100"/>
        <v>60.560607506925884</v>
      </c>
      <c r="J247" s="306">
        <f t="shared" ca="1" si="101"/>
        <v>342.71214633982333</v>
      </c>
      <c r="K247" s="307">
        <f t="shared" ca="1" si="102"/>
        <v>1207.7625179579038</v>
      </c>
      <c r="L247" s="304">
        <f t="shared" ca="1" si="87"/>
        <v>1255.4449072073471</v>
      </c>
      <c r="M247" s="306">
        <f t="shared" ca="1" si="103"/>
        <v>1.1007197283455994</v>
      </c>
      <c r="N247" s="304">
        <f t="shared" ca="1" si="104"/>
        <v>63.066594860989333</v>
      </c>
      <c r="P247" s="310">
        <f t="shared" ca="1" si="105"/>
        <v>23</v>
      </c>
      <c r="Q247" s="304">
        <f t="shared" ca="1" si="106"/>
        <v>0</v>
      </c>
      <c r="R247" s="306">
        <f t="shared" ca="1" si="107"/>
        <v>0</v>
      </c>
      <c r="S247" s="307">
        <f t="shared" ca="1" si="108"/>
        <v>3.1859948540257217</v>
      </c>
      <c r="T247" s="304">
        <f t="shared" ca="1" si="88"/>
        <v>31.254609517992332</v>
      </c>
      <c r="U247" s="311">
        <f t="shared" ca="1" si="89"/>
        <v>0</v>
      </c>
      <c r="V247" s="306">
        <f t="shared" ca="1" si="90"/>
        <v>1.0854747593485508</v>
      </c>
      <c r="W247" s="304">
        <f t="shared" ca="1" si="91"/>
        <v>8.1235028414478663</v>
      </c>
      <c r="Y247" s="314" t="str">
        <f t="shared" ca="1" si="109"/>
        <v/>
      </c>
      <c r="Z247" s="315" t="str">
        <f t="shared" ca="1" si="110"/>
        <v/>
      </c>
      <c r="AA247" s="316" t="str">
        <f t="shared" ca="1" si="111"/>
        <v/>
      </c>
      <c r="AC247" s="310" t="e">
        <f t="shared" ca="1" si="112"/>
        <v>#N/A</v>
      </c>
      <c r="AD247" s="323" t="e">
        <f t="shared" ca="1" si="113"/>
        <v>#N/A</v>
      </c>
      <c r="AE247" s="324">
        <f t="shared" ca="1" si="92"/>
        <v>1207.7625179579038</v>
      </c>
      <c r="AG247" s="306">
        <f t="shared" ca="1" si="114"/>
        <v>-11.426043283008577</v>
      </c>
      <c r="AH247" s="304">
        <f t="shared" ca="1" si="115"/>
        <v>-2.6481894832194506</v>
      </c>
    </row>
    <row r="248" spans="1:34" x14ac:dyDescent="0.2">
      <c r="A248" s="347">
        <f t="shared" ca="1" si="93"/>
        <v>0.1</v>
      </c>
      <c r="B248" s="304">
        <f t="shared" ca="1" si="94"/>
        <v>10.999999999999941</v>
      </c>
      <c r="D248" s="306">
        <f t="shared" ca="1" si="95"/>
        <v>-1.1549227039779106</v>
      </c>
      <c r="E248" s="307">
        <f t="shared" ca="1" si="96"/>
        <v>-12.083191271681551</v>
      </c>
      <c r="F248" s="304">
        <f t="shared" ca="1" si="97"/>
        <v>12.138260079607987</v>
      </c>
      <c r="G248" s="306">
        <f t="shared" ca="1" si="98"/>
        <v>27.315712073574289</v>
      </c>
      <c r="H248" s="307">
        <f t="shared" ca="1" si="99"/>
        <v>52.783497010531597</v>
      </c>
      <c r="I248" s="304">
        <f t="shared" ca="1" si="100"/>
        <v>59.432698767153511</v>
      </c>
      <c r="J248" s="306">
        <f t="shared" ca="1" si="101"/>
        <v>345.44949216070063</v>
      </c>
      <c r="K248" s="307">
        <f t="shared" ca="1" si="102"/>
        <v>1213.1012836153154</v>
      </c>
      <c r="L248" s="304">
        <f t="shared" ca="1" si="87"/>
        <v>1261.3286946483108</v>
      </c>
      <c r="M248" s="306">
        <f t="shared" ca="1" si="103"/>
        <v>1.0932431609195747</v>
      </c>
      <c r="N248" s="304">
        <f t="shared" ca="1" si="104"/>
        <v>62.63821910223313</v>
      </c>
      <c r="P248" s="310">
        <f t="shared" ca="1" si="105"/>
        <v>23</v>
      </c>
      <c r="Q248" s="304">
        <f t="shared" ca="1" si="106"/>
        <v>0</v>
      </c>
      <c r="R248" s="306">
        <f t="shared" ca="1" si="107"/>
        <v>0</v>
      </c>
      <c r="S248" s="307">
        <f t="shared" ca="1" si="108"/>
        <v>3.1859948540257217</v>
      </c>
      <c r="T248" s="304">
        <f t="shared" ca="1" si="88"/>
        <v>31.254609517992332</v>
      </c>
      <c r="U248" s="311">
        <f t="shared" ca="1" si="89"/>
        <v>0</v>
      </c>
      <c r="V248" s="306">
        <f t="shared" ca="1" si="90"/>
        <v>1.08489327514534</v>
      </c>
      <c r="W248" s="304">
        <f t="shared" ca="1" si="91"/>
        <v>7.8195377657105585</v>
      </c>
      <c r="Y248" s="314" t="str">
        <f t="shared" ca="1" si="109"/>
        <v/>
      </c>
      <c r="Z248" s="315" t="str">
        <f t="shared" ca="1" si="110"/>
        <v/>
      </c>
      <c r="AA248" s="316" t="str">
        <f t="shared" ca="1" si="111"/>
        <v/>
      </c>
      <c r="AC248" s="310">
        <f t="shared" ca="1" si="112"/>
        <v>10.999999999999941</v>
      </c>
      <c r="AD248" s="323">
        <f t="shared" ca="1" si="113"/>
        <v>345.44949216070063</v>
      </c>
      <c r="AE248" s="324">
        <f t="shared" ca="1" si="92"/>
        <v>1213.1012836153154</v>
      </c>
      <c r="AG248" s="306">
        <f t="shared" ca="1" si="114"/>
        <v>-11.295698480458057</v>
      </c>
      <c r="AH248" s="304">
        <f t="shared" ca="1" si="115"/>
        <v>-2.5497539116183026</v>
      </c>
    </row>
    <row r="249" spans="1:34" x14ac:dyDescent="0.2">
      <c r="A249" s="347">
        <f t="shared" ca="1" si="93"/>
        <v>0.1</v>
      </c>
      <c r="B249" s="304">
        <f t="shared" ca="1" si="94"/>
        <v>11.099999999999941</v>
      </c>
      <c r="D249" s="306">
        <f t="shared" ca="1" si="95"/>
        <v>-1.128036328331655</v>
      </c>
      <c r="E249" s="307">
        <f t="shared" ca="1" si="96"/>
        <v>-11.989760205550954</v>
      </c>
      <c r="F249" s="304">
        <f t="shared" ca="1" si="97"/>
        <v>12.042707990508164</v>
      </c>
      <c r="G249" s="306">
        <f t="shared" ca="1" si="98"/>
        <v>27.202908440741123</v>
      </c>
      <c r="H249" s="307">
        <f t="shared" ca="1" si="99"/>
        <v>51.584520989976504</v>
      </c>
      <c r="I249" s="304">
        <f t="shared" ca="1" si="100"/>
        <v>58.317759159630533</v>
      </c>
      <c r="J249" s="306">
        <f t="shared" ca="1" si="101"/>
        <v>348.17542318641642</v>
      </c>
      <c r="K249" s="307">
        <f t="shared" ca="1" si="102"/>
        <v>1218.3196845153409</v>
      </c>
      <c r="L249" s="304">
        <f t="shared" ca="1" si="87"/>
        <v>1267.094700087014</v>
      </c>
      <c r="M249" s="306">
        <f t="shared" ca="1" si="103"/>
        <v>1.0855117353222949</v>
      </c>
      <c r="N249" s="304">
        <f t="shared" ca="1" si="104"/>
        <v>62.195241045889588</v>
      </c>
      <c r="P249" s="310">
        <f t="shared" ca="1" si="105"/>
        <v>23</v>
      </c>
      <c r="Q249" s="304">
        <f t="shared" ca="1" si="106"/>
        <v>0</v>
      </c>
      <c r="R249" s="306">
        <f t="shared" ca="1" si="107"/>
        <v>0</v>
      </c>
      <c r="S249" s="307">
        <f t="shared" ca="1" si="108"/>
        <v>3.1859948540257217</v>
      </c>
      <c r="T249" s="304">
        <f t="shared" ca="1" si="88"/>
        <v>31.254609517992332</v>
      </c>
      <c r="U249" s="311">
        <f t="shared" ca="1" si="89"/>
        <v>0</v>
      </c>
      <c r="V249" s="306">
        <f t="shared" ca="1" si="90"/>
        <v>1.0843251835468912</v>
      </c>
      <c r="W249" s="304">
        <f t="shared" ca="1" si="91"/>
        <v>7.5249628769440431</v>
      </c>
      <c r="Y249" s="314" t="str">
        <f t="shared" ca="1" si="109"/>
        <v/>
      </c>
      <c r="Z249" s="315" t="str">
        <f t="shared" ca="1" si="110"/>
        <v/>
      </c>
      <c r="AA249" s="316" t="str">
        <f t="shared" ca="1" si="111"/>
        <v/>
      </c>
      <c r="AC249" s="310" t="e">
        <f t="shared" ca="1" si="112"/>
        <v>#N/A</v>
      </c>
      <c r="AD249" s="323" t="e">
        <f t="shared" ca="1" si="113"/>
        <v>#N/A</v>
      </c>
      <c r="AE249" s="324">
        <f t="shared" ca="1" si="92"/>
        <v>1218.3196845153409</v>
      </c>
      <c r="AG249" s="306">
        <f t="shared" ca="1" si="114"/>
        <v>-11.16682569169684</v>
      </c>
      <c r="AH249" s="304">
        <f t="shared" ca="1" si="115"/>
        <v>-2.4543472679593439</v>
      </c>
    </row>
    <row r="250" spans="1:34" x14ac:dyDescent="0.2">
      <c r="A250" s="347">
        <f t="shared" ca="1" si="93"/>
        <v>0.1</v>
      </c>
      <c r="B250" s="304">
        <f t="shared" ca="1" si="94"/>
        <v>11.199999999999941</v>
      </c>
      <c r="D250" s="306">
        <f t="shared" ca="1" si="95"/>
        <v>-1.1017265198244157</v>
      </c>
      <c r="E250" s="307">
        <f t="shared" ca="1" si="96"/>
        <v>-11.899189650838233</v>
      </c>
      <c r="F250" s="304">
        <f t="shared" ca="1" si="97"/>
        <v>11.950084337405327</v>
      </c>
      <c r="G250" s="306">
        <f t="shared" ca="1" si="98"/>
        <v>27.092735788758681</v>
      </c>
      <c r="H250" s="307">
        <f t="shared" ca="1" si="99"/>
        <v>50.394602024892677</v>
      </c>
      <c r="I250" s="304">
        <f t="shared" ca="1" si="100"/>
        <v>57.215664339119598</v>
      </c>
      <c r="J250" s="306">
        <f t="shared" ca="1" si="101"/>
        <v>350.89020539789141</v>
      </c>
      <c r="K250" s="307">
        <f t="shared" ca="1" si="102"/>
        <v>1223.4186406660845</v>
      </c>
      <c r="L250" s="304">
        <f t="shared" ca="1" si="87"/>
        <v>1272.7439281227878</v>
      </c>
      <c r="M250" s="306">
        <f t="shared" ca="1" si="103"/>
        <v>1.0775138862519444</v>
      </c>
      <c r="N250" s="304">
        <f t="shared" ca="1" si="104"/>
        <v>61.736998048975877</v>
      </c>
      <c r="P250" s="310">
        <f t="shared" ca="1" si="105"/>
        <v>23</v>
      </c>
      <c r="Q250" s="304">
        <f t="shared" ca="1" si="106"/>
        <v>0</v>
      </c>
      <c r="R250" s="306">
        <f t="shared" ca="1" si="107"/>
        <v>0</v>
      </c>
      <c r="S250" s="307">
        <f t="shared" ca="1" si="108"/>
        <v>3.1859948540257217</v>
      </c>
      <c r="T250" s="304">
        <f t="shared" ca="1" si="88"/>
        <v>31.254609517992332</v>
      </c>
      <c r="U250" s="311">
        <f t="shared" ca="1" si="89"/>
        <v>0</v>
      </c>
      <c r="V250" s="306">
        <f t="shared" ca="1" si="90"/>
        <v>1.08377036492657</v>
      </c>
      <c r="W250" s="304">
        <f t="shared" ca="1" si="91"/>
        <v>7.2395291733971687</v>
      </c>
      <c r="Y250" s="314" t="str">
        <f t="shared" ca="1" si="109"/>
        <v/>
      </c>
      <c r="Z250" s="315" t="str">
        <f t="shared" ca="1" si="110"/>
        <v/>
      </c>
      <c r="AA250" s="316" t="str">
        <f t="shared" ca="1" si="111"/>
        <v/>
      </c>
      <c r="AC250" s="310" t="e">
        <f t="shared" ca="1" si="112"/>
        <v>#N/A</v>
      </c>
      <c r="AD250" s="323" t="e">
        <f t="shared" ca="1" si="113"/>
        <v>#N/A</v>
      </c>
      <c r="AE250" s="324">
        <f t="shared" ca="1" si="92"/>
        <v>1223.4186406660845</v>
      </c>
      <c r="AG250" s="306">
        <f t="shared" ca="1" si="114"/>
        <v>-11.039247276128958</v>
      </c>
      <c r="AH250" s="304">
        <f t="shared" ca="1" si="115"/>
        <v>-2.3618879570491895</v>
      </c>
    </row>
    <row r="251" spans="1:34" x14ac:dyDescent="0.2">
      <c r="A251" s="347">
        <f t="shared" ca="1" si="93"/>
        <v>0.1</v>
      </c>
      <c r="B251" s="304">
        <f t="shared" ca="1" si="94"/>
        <v>11.29999999999994</v>
      </c>
      <c r="D251" s="306">
        <f t="shared" ca="1" si="95"/>
        <v>-1.0759774492581256</v>
      </c>
      <c r="E251" s="307">
        <f t="shared" ca="1" si="96"/>
        <v>-11.811401990773513</v>
      </c>
      <c r="F251" s="304">
        <f t="shared" ca="1" si="97"/>
        <v>11.860309627449046</v>
      </c>
      <c r="G251" s="306">
        <f t="shared" ca="1" si="98"/>
        <v>26.985138043832869</v>
      </c>
      <c r="H251" s="307">
        <f t="shared" ca="1" si="99"/>
        <v>49.213461825815322</v>
      </c>
      <c r="I251" s="304">
        <f t="shared" ca="1" si="100"/>
        <v>56.126308449119456</v>
      </c>
      <c r="J251" s="306">
        <f t="shared" ca="1" si="101"/>
        <v>353.59409908952097</v>
      </c>
      <c r="K251" s="307">
        <f t="shared" ca="1" si="102"/>
        <v>1228.39904385862</v>
      </c>
      <c r="L251" s="304">
        <f t="shared" ca="1" si="87"/>
        <v>1278.2773556093771</v>
      </c>
      <c r="M251" s="306">
        <f t="shared" ca="1" si="103"/>
        <v>1.0692374113253045</v>
      </c>
      <c r="N251" s="304">
        <f t="shared" ca="1" si="104"/>
        <v>61.262790966433556</v>
      </c>
      <c r="P251" s="310">
        <f t="shared" ca="1" si="105"/>
        <v>23</v>
      </c>
      <c r="Q251" s="304">
        <f t="shared" ca="1" si="106"/>
        <v>0</v>
      </c>
      <c r="R251" s="306">
        <f t="shared" ca="1" si="107"/>
        <v>0</v>
      </c>
      <c r="S251" s="307">
        <f t="shared" ca="1" si="108"/>
        <v>3.1859948540257217</v>
      </c>
      <c r="T251" s="304">
        <f t="shared" ca="1" si="88"/>
        <v>31.254609517992332</v>
      </c>
      <c r="U251" s="311">
        <f t="shared" ca="1" si="89"/>
        <v>0</v>
      </c>
      <c r="V251" s="306">
        <f t="shared" ca="1" si="90"/>
        <v>1.0832287033875836</v>
      </c>
      <c r="W251" s="304">
        <f t="shared" ca="1" si="91"/>
        <v>6.9629981222017348</v>
      </c>
      <c r="Y251" s="314" t="str">
        <f t="shared" ca="1" si="109"/>
        <v/>
      </c>
      <c r="Z251" s="315" t="str">
        <f t="shared" ca="1" si="110"/>
        <v/>
      </c>
      <c r="AA251" s="316" t="str">
        <f t="shared" ca="1" si="111"/>
        <v/>
      </c>
      <c r="AC251" s="310" t="e">
        <f t="shared" ca="1" si="112"/>
        <v>#N/A</v>
      </c>
      <c r="AD251" s="323" t="e">
        <f t="shared" ca="1" si="113"/>
        <v>#N/A</v>
      </c>
      <c r="AE251" s="324">
        <f t="shared" ca="1" si="92"/>
        <v>1228.39904385862</v>
      </c>
      <c r="AG251" s="306">
        <f t="shared" ca="1" si="114"/>
        <v>-10.912782061355276</v>
      </c>
      <c r="AH251" s="304">
        <f t="shared" ca="1" si="115"/>
        <v>-2.2722978237863538</v>
      </c>
    </row>
    <row r="252" spans="1:34" x14ac:dyDescent="0.2">
      <c r="A252" s="347">
        <f t="shared" ca="1" si="93"/>
        <v>0.1</v>
      </c>
      <c r="B252" s="304">
        <f t="shared" ca="1" si="94"/>
        <v>11.39999999999994</v>
      </c>
      <c r="D252" s="306">
        <f t="shared" ca="1" si="95"/>
        <v>-1.0507741336830441</v>
      </c>
      <c r="E252" s="307">
        <f t="shared" ca="1" si="96"/>
        <v>-11.726322704429629</v>
      </c>
      <c r="F252" s="304">
        <f t="shared" ca="1" si="97"/>
        <v>11.773307540722749</v>
      </c>
      <c r="G252" s="306">
        <f t="shared" ca="1" si="98"/>
        <v>26.880060630464566</v>
      </c>
      <c r="H252" s="307">
        <f t="shared" ca="1" si="99"/>
        <v>48.040829555372362</v>
      </c>
      <c r="I252" s="304">
        <f t="shared" ca="1" si="100"/>
        <v>55.049604575017518</v>
      </c>
      <c r="J252" s="306">
        <f t="shared" ca="1" si="101"/>
        <v>356.28735902323587</v>
      </c>
      <c r="K252" s="307">
        <f t="shared" ca="1" si="102"/>
        <v>1233.2617584276793</v>
      </c>
      <c r="L252" s="304">
        <f t="shared" ca="1" si="87"/>
        <v>1283.6959324543659</v>
      </c>
      <c r="M252" s="306">
        <f t="shared" ca="1" si="103"/>
        <v>1.0606694345096075</v>
      </c>
      <c r="N252" s="304">
        <f t="shared" ca="1" si="104"/>
        <v>60.771882055928181</v>
      </c>
      <c r="P252" s="310">
        <f t="shared" ca="1" si="105"/>
        <v>23</v>
      </c>
      <c r="Q252" s="304">
        <f t="shared" ca="1" si="106"/>
        <v>0</v>
      </c>
      <c r="R252" s="306">
        <f t="shared" ca="1" si="107"/>
        <v>0</v>
      </c>
      <c r="S252" s="307">
        <f t="shared" ca="1" si="108"/>
        <v>3.1859948540257217</v>
      </c>
      <c r="T252" s="304">
        <f t="shared" ca="1" si="88"/>
        <v>31.254609517992332</v>
      </c>
      <c r="U252" s="311">
        <f t="shared" ca="1" si="89"/>
        <v>0</v>
      </c>
      <c r="V252" s="306">
        <f t="shared" ca="1" si="90"/>
        <v>1.0827000866600935</v>
      </c>
      <c r="W252" s="304">
        <f t="shared" ca="1" si="91"/>
        <v>6.6951411951182989</v>
      </c>
      <c r="Y252" s="314" t="str">
        <f t="shared" ca="1" si="109"/>
        <v/>
      </c>
      <c r="Z252" s="315" t="str">
        <f t="shared" ca="1" si="110"/>
        <v/>
      </c>
      <c r="AA252" s="316" t="str">
        <f t="shared" ca="1" si="111"/>
        <v/>
      </c>
      <c r="AC252" s="310" t="e">
        <f t="shared" ca="1" si="112"/>
        <v>#N/A</v>
      </c>
      <c r="AD252" s="323" t="e">
        <f t="shared" ca="1" si="113"/>
        <v>#N/A</v>
      </c>
      <c r="AE252" s="324">
        <f t="shared" ca="1" si="92"/>
        <v>1233.2617584276793</v>
      </c>
      <c r="AG252" s="306">
        <f t="shared" ca="1" si="114"/>
        <v>-10.787244637170922</v>
      </c>
      <c r="AH252" s="304">
        <f t="shared" ca="1" si="115"/>
        <v>-2.1855019989763989</v>
      </c>
    </row>
    <row r="253" spans="1:34" x14ac:dyDescent="0.2">
      <c r="A253" s="347">
        <f t="shared" ca="1" si="93"/>
        <v>0.1</v>
      </c>
      <c r="B253" s="304">
        <f t="shared" ca="1" si="94"/>
        <v>11.49999999999994</v>
      </c>
      <c r="D253" s="306">
        <f t="shared" ca="1" si="95"/>
        <v>-1.0261024169717796</v>
      </c>
      <c r="E253" s="307">
        <f t="shared" ca="1" si="96"/>
        <v>-11.643880213210105</v>
      </c>
      <c r="F253" s="304">
        <f t="shared" ca="1" si="97"/>
        <v>11.68900477327737</v>
      </c>
      <c r="G253" s="306">
        <f t="shared" ca="1" si="98"/>
        <v>26.777450388767388</v>
      </c>
      <c r="H253" s="307">
        <f t="shared" ca="1" si="99"/>
        <v>46.876441534051352</v>
      </c>
      <c r="I253" s="304">
        <f t="shared" ca="1" si="100"/>
        <v>53.985485273527303</v>
      </c>
      <c r="J253" s="306">
        <f t="shared" ca="1" si="101"/>
        <v>358.97023457419749</v>
      </c>
      <c r="K253" s="307">
        <f t="shared" ca="1" si="102"/>
        <v>1238.0076219821506</v>
      </c>
      <c r="L253" s="304">
        <f t="shared" ca="1" si="87"/>
        <v>1289.0005823878257</v>
      </c>
      <c r="M253" s="306">
        <f t="shared" ca="1" si="103"/>
        <v>1.0517963680013316</v>
      </c>
      <c r="N253" s="304">
        <f t="shared" ca="1" si="104"/>
        <v>60.263492793665087</v>
      </c>
      <c r="P253" s="310">
        <f t="shared" ca="1" si="105"/>
        <v>23</v>
      </c>
      <c r="Q253" s="304">
        <f t="shared" ca="1" si="106"/>
        <v>0</v>
      </c>
      <c r="R253" s="306">
        <f t="shared" ca="1" si="107"/>
        <v>0</v>
      </c>
      <c r="S253" s="307">
        <f t="shared" ca="1" si="108"/>
        <v>3.1859948540257217</v>
      </c>
      <c r="T253" s="304">
        <f t="shared" ca="1" si="88"/>
        <v>31.254609517992332</v>
      </c>
      <c r="U253" s="311">
        <f t="shared" ca="1" si="89"/>
        <v>0</v>
      </c>
      <c r="V253" s="306">
        <f t="shared" ca="1" si="90"/>
        <v>1.0821844060025259</v>
      </c>
      <c r="W253" s="304">
        <f t="shared" ca="1" si="91"/>
        <v>6.4357394295928678</v>
      </c>
      <c r="Y253" s="314" t="str">
        <f t="shared" ca="1" si="109"/>
        <v/>
      </c>
      <c r="Z253" s="315" t="str">
        <f t="shared" ca="1" si="110"/>
        <v/>
      </c>
      <c r="AA253" s="316" t="str">
        <f t="shared" ca="1" si="111"/>
        <v/>
      </c>
      <c r="AC253" s="310" t="e">
        <f t="shared" ca="1" si="112"/>
        <v>#N/A</v>
      </c>
      <c r="AD253" s="323" t="e">
        <f t="shared" ca="1" si="113"/>
        <v>#N/A</v>
      </c>
      <c r="AE253" s="324">
        <f t="shared" ca="1" si="92"/>
        <v>1238.0076219821506</v>
      </c>
      <c r="AG253" s="306">
        <f t="shared" ca="1" si="114"/>
        <v>-10.662444615154266</v>
      </c>
      <c r="AH253" s="304">
        <f t="shared" ca="1" si="115"/>
        <v>-2.1014287536147562</v>
      </c>
    </row>
    <row r="254" spans="1:34" x14ac:dyDescent="0.2">
      <c r="A254" s="347">
        <f t="shared" ca="1" si="93"/>
        <v>0.1</v>
      </c>
      <c r="B254" s="304">
        <f t="shared" ca="1" si="94"/>
        <v>11.599999999999939</v>
      </c>
      <c r="D254" s="306">
        <f t="shared" ca="1" si="95"/>
        <v>-1.0019489530938626</v>
      </c>
      <c r="E254" s="307">
        <f t="shared" ca="1" si="96"/>
        <v>-11.564005733850991</v>
      </c>
      <c r="F254" s="304">
        <f t="shared" ca="1" si="97"/>
        <v>11.60733088686389</v>
      </c>
      <c r="G254" s="306">
        <f t="shared" ca="1" si="98"/>
        <v>26.677255493458002</v>
      </c>
      <c r="H254" s="307">
        <f t="shared" ca="1" si="99"/>
        <v>45.720040960666253</v>
      </c>
      <c r="I254" s="304">
        <f t="shared" ca="1" si="100"/>
        <v>52.933903182253957</v>
      </c>
      <c r="J254" s="306">
        <f t="shared" ca="1" si="101"/>
        <v>361.64296986830874</v>
      </c>
      <c r="K254" s="307">
        <f t="shared" ca="1" si="102"/>
        <v>1242.6374461068865</v>
      </c>
      <c r="L254" s="304">
        <f t="shared" ca="1" si="87"/>
        <v>1294.1922037016818</v>
      </c>
      <c r="M254" s="306">
        <f t="shared" ca="1" si="103"/>
        <v>1.0426038726498823</v>
      </c>
      <c r="N254" s="304">
        <f t="shared" ca="1" si="104"/>
        <v>59.736801606833417</v>
      </c>
      <c r="P254" s="310">
        <f t="shared" ca="1" si="105"/>
        <v>23</v>
      </c>
      <c r="Q254" s="304">
        <f t="shared" ca="1" si="106"/>
        <v>0</v>
      </c>
      <c r="R254" s="306">
        <f t="shared" ca="1" si="107"/>
        <v>0</v>
      </c>
      <c r="S254" s="307">
        <f t="shared" ca="1" si="108"/>
        <v>3.1859948540257217</v>
      </c>
      <c r="T254" s="304">
        <f t="shared" ca="1" si="88"/>
        <v>31.254609517992332</v>
      </c>
      <c r="U254" s="311">
        <f t="shared" ca="1" si="89"/>
        <v>0</v>
      </c>
      <c r="V254" s="306">
        <f t="shared" ca="1" si="90"/>
        <v>1.0816815561068747</v>
      </c>
      <c r="W254" s="304">
        <f t="shared" ca="1" si="91"/>
        <v>6.1845830135696076</v>
      </c>
      <c r="Y254" s="314" t="str">
        <f t="shared" ca="1" si="109"/>
        <v/>
      </c>
      <c r="Z254" s="315" t="str">
        <f t="shared" ca="1" si="110"/>
        <v/>
      </c>
      <c r="AA254" s="316" t="str">
        <f t="shared" ca="1" si="111"/>
        <v/>
      </c>
      <c r="AC254" s="310" t="e">
        <f t="shared" ca="1" si="112"/>
        <v>#N/A</v>
      </c>
      <c r="AD254" s="323" t="e">
        <f t="shared" ca="1" si="113"/>
        <v>#N/A</v>
      </c>
      <c r="AE254" s="324">
        <f t="shared" ca="1" si="92"/>
        <v>1242.6374461068865</v>
      </c>
      <c r="AG254" s="306">
        <f t="shared" ca="1" si="114"/>
        <v>-10.538185850944329</v>
      </c>
      <c r="AH254" s="304">
        <f t="shared" ca="1" si="115"/>
        <v>-2.0200093611139618</v>
      </c>
    </row>
    <row r="255" spans="1:34" x14ac:dyDescent="0.2">
      <c r="A255" s="347">
        <f t="shared" ca="1" si="93"/>
        <v>0.1</v>
      </c>
      <c r="B255" s="304">
        <f t="shared" ca="1" si="94"/>
        <v>11.699999999999939</v>
      </c>
      <c r="D255" s="306">
        <f t="shared" ca="1" si="95"/>
        <v>-0.97830119206006738</v>
      </c>
      <c r="E255" s="307">
        <f t="shared" ca="1" si="96"/>
        <v>-11.486633137311424</v>
      </c>
      <c r="F255" s="304">
        <f t="shared" ca="1" si="97"/>
        <v>11.528218164728106</v>
      </c>
      <c r="G255" s="306">
        <f t="shared" ca="1" si="98"/>
        <v>26.579425374251997</v>
      </c>
      <c r="H255" s="307">
        <f t="shared" ca="1" si="99"/>
        <v>44.571377646935112</v>
      </c>
      <c r="I255" s="304">
        <f t="shared" ca="1" si="100"/>
        <v>51.894831713487022</v>
      </c>
      <c r="J255" s="306">
        <f t="shared" ca="1" si="101"/>
        <v>364.30580391169423</v>
      </c>
      <c r="K255" s="307">
        <f t="shared" ca="1" si="102"/>
        <v>1247.1520170372667</v>
      </c>
      <c r="L255" s="304">
        <f t="shared" ca="1" si="87"/>
        <v>1299.2716699612397</v>
      </c>
      <c r="M255" s="306">
        <f t="shared" ca="1" si="103"/>
        <v>1.0330768170742886</v>
      </c>
      <c r="N255" s="304">
        <f t="shared" ca="1" si="104"/>
        <v>59.190941531165315</v>
      </c>
      <c r="P255" s="310">
        <f t="shared" ca="1" si="105"/>
        <v>23</v>
      </c>
      <c r="Q255" s="304">
        <f t="shared" ca="1" si="106"/>
        <v>0</v>
      </c>
      <c r="R255" s="306">
        <f t="shared" ca="1" si="107"/>
        <v>0</v>
      </c>
      <c r="S255" s="307">
        <f t="shared" ca="1" si="108"/>
        <v>3.1859948540257217</v>
      </c>
      <c r="T255" s="304">
        <f t="shared" ca="1" si="88"/>
        <v>31.254609517992332</v>
      </c>
      <c r="U255" s="311">
        <f t="shared" ca="1" si="89"/>
        <v>0</v>
      </c>
      <c r="V255" s="306">
        <f t="shared" ca="1" si="90"/>
        <v>1.0811914350077978</v>
      </c>
      <c r="W255" s="304">
        <f t="shared" ca="1" si="91"/>
        <v>5.9414708926079571</v>
      </c>
      <c r="Y255" s="314" t="str">
        <f t="shared" ca="1" si="109"/>
        <v/>
      </c>
      <c r="Z255" s="315" t="str">
        <f t="shared" ca="1" si="110"/>
        <v/>
      </c>
      <c r="AA255" s="316" t="str">
        <f t="shared" ca="1" si="111"/>
        <v/>
      </c>
      <c r="AC255" s="310" t="e">
        <f t="shared" ca="1" si="112"/>
        <v>#N/A</v>
      </c>
      <c r="AD255" s="323" t="e">
        <f t="shared" ca="1" si="113"/>
        <v>#N/A</v>
      </c>
      <c r="AE255" s="324">
        <f t="shared" ca="1" si="92"/>
        <v>1247.1520170372667</v>
      </c>
      <c r="AG255" s="306">
        <f t="shared" ca="1" si="114"/>
        <v>-10.414265626513965</v>
      </c>
      <c r="AH255" s="304">
        <f t="shared" ca="1" si="115"/>
        <v>-1.9411779669872866</v>
      </c>
    </row>
    <row r="256" spans="1:34" x14ac:dyDescent="0.2">
      <c r="A256" s="347">
        <f t="shared" ca="1" si="93"/>
        <v>0.1</v>
      </c>
      <c r="B256" s="304">
        <f t="shared" ca="1" si="94"/>
        <v>11.799999999999939</v>
      </c>
      <c r="D256" s="306">
        <f t="shared" ca="1" si="95"/>
        <v>-0.9551473685158457</v>
      </c>
      <c r="E256" s="307">
        <f t="shared" ca="1" si="96"/>
        <v>-11.411698812941104</v>
      </c>
      <c r="F256" s="304">
        <f t="shared" ca="1" si="97"/>
        <v>11.45160147284493</v>
      </c>
      <c r="G256" s="306">
        <f t="shared" ca="1" si="98"/>
        <v>26.483910637400413</v>
      </c>
      <c r="H256" s="307">
        <f t="shared" ca="1" si="99"/>
        <v>43.430207765641001</v>
      </c>
      <c r="I256" s="304">
        <f t="shared" ca="1" si="100"/>
        <v>50.86826583653658</v>
      </c>
      <c r="J256" s="306">
        <f t="shared" ca="1" si="101"/>
        <v>366.95897071227682</v>
      </c>
      <c r="K256" s="307">
        <f t="shared" ca="1" si="102"/>
        <v>1251.5520963078955</v>
      </c>
      <c r="L256" s="304">
        <f t="shared" ca="1" si="87"/>
        <v>1304.2398306902383</v>
      </c>
      <c r="M256" s="306">
        <f t="shared" ca="1" si="103"/>
        <v>1.0231992356833017</v>
      </c>
      <c r="N256" s="304">
        <f t="shared" ca="1" si="104"/>
        <v>58.624997805664812</v>
      </c>
      <c r="P256" s="310">
        <f t="shared" ca="1" si="105"/>
        <v>23</v>
      </c>
      <c r="Q256" s="304">
        <f t="shared" ca="1" si="106"/>
        <v>0</v>
      </c>
      <c r="R256" s="306">
        <f t="shared" ca="1" si="107"/>
        <v>0</v>
      </c>
      <c r="S256" s="307">
        <f t="shared" ca="1" si="108"/>
        <v>3.1859948540257217</v>
      </c>
      <c r="T256" s="304">
        <f t="shared" ca="1" si="88"/>
        <v>31.254609517992332</v>
      </c>
      <c r="U256" s="311">
        <f t="shared" ca="1" si="89"/>
        <v>0</v>
      </c>
      <c r="V256" s="306">
        <f t="shared" ca="1" si="90"/>
        <v>1.0807139439953157</v>
      </c>
      <c r="W256" s="304">
        <f t="shared" ca="1" si="91"/>
        <v>5.706210397947757</v>
      </c>
      <c r="Y256" s="314" t="str">
        <f t="shared" ca="1" si="109"/>
        <v/>
      </c>
      <c r="Z256" s="315" t="str">
        <f t="shared" ca="1" si="110"/>
        <v/>
      </c>
      <c r="AA256" s="316" t="str">
        <f t="shared" ca="1" si="111"/>
        <v/>
      </c>
      <c r="AC256" s="310" t="e">
        <f t="shared" ca="1" si="112"/>
        <v>#N/A</v>
      </c>
      <c r="AD256" s="323" t="e">
        <f t="shared" ca="1" si="113"/>
        <v>#N/A</v>
      </c>
      <c r="AE256" s="324">
        <f t="shared" ca="1" si="92"/>
        <v>1251.5520963078955</v>
      </c>
      <c r="AG256" s="306">
        <f t="shared" ca="1" si="114"/>
        <v>-10.290473790066677</v>
      </c>
      <c r="AH256" s="304">
        <f t="shared" ca="1" si="115"/>
        <v>-1.8648714655331298</v>
      </c>
    </row>
    <row r="257" spans="1:34" x14ac:dyDescent="0.2">
      <c r="A257" s="347">
        <f t="shared" ca="1" si="93"/>
        <v>0.1</v>
      </c>
      <c r="B257" s="304">
        <f t="shared" ca="1" si="94"/>
        <v>11.899999999999938</v>
      </c>
      <c r="D257" s="306">
        <f t="shared" ca="1" si="95"/>
        <v>-0.93247649297220769</v>
      </c>
      <c r="E257" s="307">
        <f t="shared" ca="1" si="96"/>
        <v>-11.339141537321485</v>
      </c>
      <c r="F257" s="304">
        <f t="shared" ca="1" si="97"/>
        <v>11.377418125978986</v>
      </c>
      <c r="G257" s="306">
        <f t="shared" ca="1" si="98"/>
        <v>26.390662988103191</v>
      </c>
      <c r="H257" s="307">
        <f t="shared" ca="1" si="99"/>
        <v>42.296293611908851</v>
      </c>
      <c r="I257" s="304">
        <f t="shared" ca="1" si="100"/>
        <v>49.854222953090357</v>
      </c>
      <c r="J257" s="306">
        <f t="shared" ca="1" si="101"/>
        <v>369.60269939355203</v>
      </c>
      <c r="K257" s="307">
        <f t="shared" ca="1" si="102"/>
        <v>1255.8384213767729</v>
      </c>
      <c r="L257" s="304">
        <f t="shared" ca="1" si="87"/>
        <v>1309.0975120307521</v>
      </c>
      <c r="M257" s="306">
        <f t="shared" ca="1" si="103"/>
        <v>1.0129542858859895</v>
      </c>
      <c r="N257" s="304">
        <f t="shared" ca="1" si="104"/>
        <v>58.038005420955407</v>
      </c>
      <c r="P257" s="310">
        <f t="shared" ca="1" si="105"/>
        <v>23</v>
      </c>
      <c r="Q257" s="304">
        <f t="shared" ca="1" si="106"/>
        <v>0</v>
      </c>
      <c r="R257" s="306">
        <f t="shared" ca="1" si="107"/>
        <v>0</v>
      </c>
      <c r="S257" s="307">
        <f t="shared" ca="1" si="108"/>
        <v>3.1859948540257217</v>
      </c>
      <c r="T257" s="304">
        <f t="shared" ca="1" si="88"/>
        <v>31.254609517992332</v>
      </c>
      <c r="U257" s="311">
        <f t="shared" ca="1" si="89"/>
        <v>0</v>
      </c>
      <c r="V257" s="306">
        <f t="shared" ca="1" si="90"/>
        <v>1.0802489875309373</v>
      </c>
      <c r="W257" s="304">
        <f t="shared" ca="1" si="91"/>
        <v>5.4786168942534834</v>
      </c>
      <c r="Y257" s="314" t="str">
        <f t="shared" ca="1" si="109"/>
        <v/>
      </c>
      <c r="Z257" s="315" t="str">
        <f t="shared" ca="1" si="110"/>
        <v/>
      </c>
      <c r="AA257" s="316" t="str">
        <f t="shared" ca="1" si="111"/>
        <v/>
      </c>
      <c r="AC257" s="310" t="e">
        <f t="shared" ca="1" si="112"/>
        <v>#N/A</v>
      </c>
      <c r="AD257" s="323" t="e">
        <f t="shared" ca="1" si="113"/>
        <v>#N/A</v>
      </c>
      <c r="AE257" s="324">
        <f t="shared" ca="1" si="92"/>
        <v>1255.8384213767729</v>
      </c>
      <c r="AG257" s="306">
        <f t="shared" ca="1" si="114"/>
        <v>-10.166591851648734</v>
      </c>
      <c r="AH257" s="304">
        <f t="shared" ca="1" si="115"/>
        <v>-1.7910293830944426</v>
      </c>
    </row>
    <row r="258" spans="1:34" x14ac:dyDescent="0.2">
      <c r="A258" s="347">
        <f t="shared" ca="1" si="93"/>
        <v>0.1</v>
      </c>
      <c r="B258" s="304">
        <f t="shared" ca="1" si="94"/>
        <v>11.999999999999938</v>
      </c>
      <c r="D258" s="306">
        <f t="shared" ca="1" si="95"/>
        <v>-0.91027834566996768</v>
      </c>
      <c r="E258" s="307">
        <f t="shared" ca="1" si="96"/>
        <v>-11.268902347181498</v>
      </c>
      <c r="F258" s="304">
        <f t="shared" ca="1" si="97"/>
        <v>11.305607757962786</v>
      </c>
      <c r="G258" s="306">
        <f t="shared" ca="1" si="98"/>
        <v>26.299635153536194</v>
      </c>
      <c r="H258" s="307">
        <f t="shared" ca="1" si="99"/>
        <v>41.169403377190704</v>
      </c>
      <c r="I258" s="304">
        <f t="shared" ca="1" si="100"/>
        <v>48.85274387015491</v>
      </c>
      <c r="J258" s="306">
        <f t="shared" ca="1" si="101"/>
        <v>372.23721430063398</v>
      </c>
      <c r="K258" s="307">
        <f t="shared" ca="1" si="102"/>
        <v>1260.0117062262279</v>
      </c>
      <c r="L258" s="304">
        <f t="shared" ca="1" si="87"/>
        <v>1313.8455173792033</v>
      </c>
      <c r="M258" s="306">
        <f t="shared" ca="1" si="103"/>
        <v>1.0023242048738326</v>
      </c>
      <c r="N258" s="304">
        <f t="shared" ca="1" si="104"/>
        <v>57.428946643076664</v>
      </c>
      <c r="P258" s="310">
        <f t="shared" ca="1" si="105"/>
        <v>23</v>
      </c>
      <c r="Q258" s="304">
        <f t="shared" ca="1" si="106"/>
        <v>0</v>
      </c>
      <c r="R258" s="306">
        <f t="shared" ca="1" si="107"/>
        <v>0</v>
      </c>
      <c r="S258" s="307">
        <f t="shared" ca="1" si="108"/>
        <v>3.1859948540257217</v>
      </c>
      <c r="T258" s="304">
        <f t="shared" ca="1" si="88"/>
        <v>31.254609517992332</v>
      </c>
      <c r="U258" s="311">
        <f t="shared" ca="1" si="89"/>
        <v>0</v>
      </c>
      <c r="V258" s="306">
        <f t="shared" ca="1" si="90"/>
        <v>1.0797964731670309</v>
      </c>
      <c r="W258" s="304">
        <f t="shared" ca="1" si="91"/>
        <v>5.2585134458490321</v>
      </c>
      <c r="Y258" s="314" t="str">
        <f t="shared" ca="1" si="109"/>
        <v/>
      </c>
      <c r="Z258" s="315" t="str">
        <f t="shared" ca="1" si="110"/>
        <v/>
      </c>
      <c r="AA258" s="316" t="str">
        <f t="shared" ca="1" si="111"/>
        <v/>
      </c>
      <c r="AC258" s="310">
        <f t="shared" ca="1" si="112"/>
        <v>11.999999999999938</v>
      </c>
      <c r="AD258" s="323">
        <f t="shared" ca="1" si="113"/>
        <v>372.23721430063398</v>
      </c>
      <c r="AE258" s="324">
        <f t="shared" ca="1" si="92"/>
        <v>1260.0117062262279</v>
      </c>
      <c r="AG258" s="306">
        <f t="shared" ca="1" si="114"/>
        <v>-10.042392033215457</v>
      </c>
      <c r="AH258" s="304">
        <f t="shared" ca="1" si="115"/>
        <v>-1.7195937674949091</v>
      </c>
    </row>
    <row r="259" spans="1:34" x14ac:dyDescent="0.2">
      <c r="A259" s="347">
        <f t="shared" ca="1" si="93"/>
        <v>0.1</v>
      </c>
      <c r="B259" s="304">
        <f t="shared" ca="1" si="94"/>
        <v>12.099999999999937</v>
      </c>
      <c r="D259" s="306">
        <f t="shared" ca="1" si="95"/>
        <v>-0.88854347307908577</v>
      </c>
      <c r="E259" s="307">
        <f t="shared" ca="1" si="96"/>
        <v>-11.200924415787734</v>
      </c>
      <c r="F259" s="304">
        <f t="shared" ca="1" si="97"/>
        <v>11.236112195583543</v>
      </c>
      <c r="G259" s="306">
        <f t="shared" ca="1" si="98"/>
        <v>26.210780806228286</v>
      </c>
      <c r="H259" s="307">
        <f t="shared" ca="1" si="99"/>
        <v>40.049310935611928</v>
      </c>
      <c r="I259" s="304">
        <f t="shared" ca="1" si="100"/>
        <v>47.863893875127523</v>
      </c>
      <c r="J259" s="306">
        <f t="shared" ca="1" si="101"/>
        <v>374.86273509862218</v>
      </c>
      <c r="K259" s="307">
        <f t="shared" ca="1" si="102"/>
        <v>1264.0726419418681</v>
      </c>
      <c r="L259" s="304">
        <f t="shared" ca="1" si="87"/>
        <v>1318.4846279997025</v>
      </c>
      <c r="M259" s="306">
        <f t="shared" ca="1" si="103"/>
        <v>0.9912902664696559</v>
      </c>
      <c r="N259" s="304">
        <f t="shared" ca="1" si="104"/>
        <v>56.796748541110027</v>
      </c>
      <c r="P259" s="310">
        <f t="shared" ca="1" si="105"/>
        <v>23</v>
      </c>
      <c r="Q259" s="304">
        <f t="shared" ca="1" si="106"/>
        <v>0</v>
      </c>
      <c r="R259" s="306">
        <f t="shared" ca="1" si="107"/>
        <v>0</v>
      </c>
      <c r="S259" s="307">
        <f t="shared" ca="1" si="108"/>
        <v>3.1859948540257217</v>
      </c>
      <c r="T259" s="304">
        <f t="shared" ca="1" si="88"/>
        <v>31.254609517992332</v>
      </c>
      <c r="U259" s="311">
        <f t="shared" ca="1" si="89"/>
        <v>0</v>
      </c>
      <c r="V259" s="306">
        <f t="shared" ca="1" si="90"/>
        <v>1.0793563114692806</v>
      </c>
      <c r="W259" s="304">
        <f t="shared" ca="1" si="91"/>
        <v>5.0457305003286335</v>
      </c>
      <c r="Y259" s="314" t="str">
        <f t="shared" ca="1" si="109"/>
        <v/>
      </c>
      <c r="Z259" s="315" t="str">
        <f t="shared" ca="1" si="110"/>
        <v/>
      </c>
      <c r="AA259" s="316" t="str">
        <f t="shared" ca="1" si="111"/>
        <v/>
      </c>
      <c r="AC259" s="310" t="e">
        <f t="shared" ca="1" si="112"/>
        <v>#N/A</v>
      </c>
      <c r="AD259" s="323" t="e">
        <f t="shared" ca="1" si="113"/>
        <v>#N/A</v>
      </c>
      <c r="AE259" s="324">
        <f t="shared" ca="1" si="92"/>
        <v>1264.0726419418681</v>
      </c>
      <c r="AG259" s="306">
        <f t="shared" ca="1" si="114"/>
        <v>-9.9176362727707073</v>
      </c>
      <c r="AH259" s="304">
        <f t="shared" ca="1" si="115"/>
        <v>-1.6505090832788201</v>
      </c>
    </row>
    <row r="260" spans="1:34" x14ac:dyDescent="0.2">
      <c r="A260" s="347">
        <f t="shared" ca="1" si="93"/>
        <v>0.1</v>
      </c>
      <c r="B260" s="304">
        <f t="shared" ca="1" si="94"/>
        <v>12.199999999999937</v>
      </c>
      <c r="D260" s="306">
        <f t="shared" ca="1" si="95"/>
        <v>-0.86726318703860483</v>
      </c>
      <c r="E260" s="307">
        <f t="shared" ca="1" si="96"/>
        <v>-11.135152932203585</v>
      </c>
      <c r="F260" s="304">
        <f t="shared" ca="1" si="97"/>
        <v>11.168875335464822</v>
      </c>
      <c r="G260" s="306">
        <f t="shared" ca="1" si="98"/>
        <v>26.124054487524425</v>
      </c>
      <c r="H260" s="307">
        <f t="shared" ca="1" si="99"/>
        <v>38.935795642391568</v>
      </c>
      <c r="I260" s="304">
        <f t="shared" ca="1" si="100"/>
        <v>46.887763917393457</v>
      </c>
      <c r="J260" s="306">
        <f t="shared" ca="1" si="101"/>
        <v>377.4794768633098</v>
      </c>
      <c r="K260" s="307">
        <f t="shared" ca="1" si="102"/>
        <v>1268.0218972707682</v>
      </c>
      <c r="L260" s="304">
        <f t="shared" ref="L260:L323" ca="1" si="116">SQRT(pos_x^2+pos_z^2)</f>
        <v>1323.0156036159049</v>
      </c>
      <c r="M260" s="306">
        <f t="shared" ca="1" si="103"/>
        <v>0.97983273867710041</v>
      </c>
      <c r="N260" s="304">
        <f t="shared" ca="1" si="104"/>
        <v>56.140280554942755</v>
      </c>
      <c r="P260" s="310">
        <f t="shared" ca="1" si="105"/>
        <v>23</v>
      </c>
      <c r="Q260" s="304">
        <f t="shared" ca="1" si="106"/>
        <v>0</v>
      </c>
      <c r="R260" s="306">
        <f t="shared" ca="1" si="107"/>
        <v>0</v>
      </c>
      <c r="S260" s="307">
        <f t="shared" ca="1" si="108"/>
        <v>3.1859948540257217</v>
      </c>
      <c r="T260" s="304">
        <f t="shared" ref="T260:T323" ca="1" si="117">m*g</f>
        <v>31.254609517992332</v>
      </c>
      <c r="U260" s="311">
        <f t="shared" ref="U260:U323" ca="1" si="118">IF(pos_xz&lt;L_rampe,Poids*COS(Beta),0)</f>
        <v>0</v>
      </c>
      <c r="V260" s="306">
        <f t="shared" ref="V260:V323" ca="1" si="119">Rho_moyen*(20000-Alt_rampe-pos_z)/(20000+Alt_rampe+pos_z)</f>
        <v>1.0789284159420558</v>
      </c>
      <c r="W260" s="304">
        <f t="shared" ref="W260:W323" ca="1" si="120">1/2*Rho*Sref*Cx*vit_xz^2</f>
        <v>4.8401055884970656</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1268.0218972707682</v>
      </c>
      <c r="AG260" s="306">
        <f t="shared" ca="1" si="114"/>
        <v>-9.7920751833720985</v>
      </c>
      <c r="AH260" s="304">
        <f t="shared" ca="1" si="115"/>
        <v>-1.5837221124048613</v>
      </c>
    </row>
    <row r="261" spans="1:34" x14ac:dyDescent="0.2">
      <c r="A261" s="347">
        <f t="shared" ref="A261:A324" ca="1" si="122">IF(B260+0.01&lt;=T_ini+ROUNDUP(Temps_fin_propu,0), 0.01, IF(K260&gt;0, 0.1, 0.0001))</f>
        <v>0.1</v>
      </c>
      <c r="B261" s="304">
        <f t="shared" ref="B261:B324" ca="1" si="123">B260+pas</f>
        <v>12.299999999999937</v>
      </c>
      <c r="D261" s="306">
        <f t="shared" ref="D261:D324" ca="1" si="124">IF(AND(L260&lt;L_rampe,Poussee&lt;Poids*SIN(M260)),0,(-W260+Poussee)/m*COS(M260)-U260/m*SIN(M260))</f>
        <v>-0.84642956654370538</v>
      </c>
      <c r="E261" s="307">
        <f t="shared" ref="E261:E324" ca="1" si="125">IF(AND(L260&lt;L_rampe,Poussee&lt;Poids*SIN(M260)),0,(-W260+Poussee)/m*SIN(M260)+U260/m*COS(M260)-Poids/m)</f>
        <v>-11.07153498280147</v>
      </c>
      <c r="F261" s="304">
        <f t="shared" ref="F261:F324" ca="1" si="126">SQRT(acc_x^2+acc_z^2)</f>
        <v>11.103843023319273</v>
      </c>
      <c r="G261" s="306">
        <f t="shared" ref="G261:G324" ca="1" si="127">G260+acc_x*pas</f>
        <v>26.039411530870055</v>
      </c>
      <c r="H261" s="307">
        <f t="shared" ref="H261:H324" ca="1" si="128">H260+acc_z*pas</f>
        <v>37.82864214411142</v>
      </c>
      <c r="I261" s="304">
        <f t="shared" ref="I261:I324" ca="1" si="129">SQRT(vit_x^2+vit_z^2)</f>
        <v>45.924471900515648</v>
      </c>
      <c r="J261" s="306">
        <f t="shared" ref="J261:J324" ca="1" si="130">J260+0.5*(vit_x+G260)*pas*(K260&gt;=0)</f>
        <v>380.0876501642295</v>
      </c>
      <c r="K261" s="307">
        <f t="shared" ref="K261:K324" ca="1" si="131">K260+0.5*(vit_z+H260)*pas</f>
        <v>1271.8601191600933</v>
      </c>
      <c r="L261" s="304">
        <f t="shared" ca="1" si="116"/>
        <v>1327.439182982517</v>
      </c>
      <c r="M261" s="306">
        <f t="shared" ref="M261:M324" ca="1" si="132">IF(AND(L260&gt;L_rampe,G261&gt;0),ATAN2(G261,H261),$M$4)</f>
        <v>0.96793084273088947</v>
      </c>
      <c r="N261" s="304">
        <f t="shared" ref="N261:N324" ca="1" si="133">DEGREES(Beta)</f>
        <v>55.458352149021003</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3.1859948540257217</v>
      </c>
      <c r="T261" s="304">
        <f t="shared" ca="1" si="117"/>
        <v>31.254609517992332</v>
      </c>
      <c r="U261" s="311">
        <f t="shared" ca="1" si="118"/>
        <v>0</v>
      </c>
      <c r="V261" s="306">
        <f t="shared" ca="1" si="119"/>
        <v>1.0785127029565451</v>
      </c>
      <c r="W261" s="304">
        <f t="shared" ca="1" si="120"/>
        <v>4.6414830396546565</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1271.8601191600933</v>
      </c>
      <c r="AG261" s="306">
        <f t="shared" ref="AG261:AG324" ca="1" si="143">IF(AND(L260&lt;L_rampe,Poussee&lt;Poids*SIN(M260)),0,(-W260+Poussee)/m-Poids*SIN(M260)/m)</f>
        <v>-9.6654469693333205</v>
      </c>
      <c r="AH261" s="304">
        <f t="shared" ref="AH261:AH324" ca="1" si="144">IF(AND(L260&lt;L_rampe,Poussee&lt;Poids*SIN(M260)), g*SIN(M260), (-W260+Poussee)/m)</f>
        <v>-1.5191818600652358</v>
      </c>
    </row>
    <row r="262" spans="1:34" x14ac:dyDescent="0.2">
      <c r="A262" s="347">
        <f t="shared" ca="1" si="122"/>
        <v>0.1</v>
      </c>
      <c r="B262" s="304">
        <f t="shared" ca="1" si="123"/>
        <v>12.399999999999936</v>
      </c>
      <c r="D262" s="306">
        <f t="shared" ca="1" si="124"/>
        <v>-0.82603546218423196</v>
      </c>
      <c r="E262" s="307">
        <f t="shared" ca="1" si="125"/>
        <v>-11.010019434397291</v>
      </c>
      <c r="F262" s="304">
        <f t="shared" ca="1" si="126"/>
        <v>11.040962934934251</v>
      </c>
      <c r="G262" s="306">
        <f t="shared" ca="1" si="127"/>
        <v>25.956807984651633</v>
      </c>
      <c r="H262" s="307">
        <f t="shared" ca="1" si="128"/>
        <v>36.727640200671694</v>
      </c>
      <c r="I262" s="304">
        <f t="shared" ca="1" si="129"/>
        <v>44.974164088530543</v>
      </c>
      <c r="J262" s="306">
        <f t="shared" ca="1" si="130"/>
        <v>382.68746114000561</v>
      </c>
      <c r="K262" s="307">
        <f t="shared" ca="1" si="131"/>
        <v>1275.5879332773325</v>
      </c>
      <c r="L262" s="304">
        <f t="shared" ca="1" si="116"/>
        <v>1331.7560844375819</v>
      </c>
      <c r="M262" s="306">
        <f t="shared" ca="1" si="132"/>
        <v>0.95556271464743514</v>
      </c>
      <c r="N262" s="304">
        <f t="shared" ca="1" si="133"/>
        <v>54.749710609361841</v>
      </c>
      <c r="P262" s="310">
        <f t="shared" ca="1" si="134"/>
        <v>23</v>
      </c>
      <c r="Q262" s="304">
        <f t="shared" ca="1" si="135"/>
        <v>0</v>
      </c>
      <c r="R262" s="306">
        <f t="shared" ca="1" si="136"/>
        <v>0</v>
      </c>
      <c r="S262" s="307">
        <f t="shared" ca="1" si="137"/>
        <v>3.1859948540257217</v>
      </c>
      <c r="T262" s="304">
        <f t="shared" ca="1" si="117"/>
        <v>31.254609517992332</v>
      </c>
      <c r="U262" s="311">
        <f t="shared" ca="1" si="118"/>
        <v>0</v>
      </c>
      <c r="V262" s="306">
        <f t="shared" ca="1" si="119"/>
        <v>1.0781090916814888</v>
      </c>
      <c r="W262" s="304">
        <f t="shared" ca="1" si="120"/>
        <v>4.4497137112992515</v>
      </c>
      <c r="Y262" s="314" t="str">
        <f t="shared" ca="1" si="138"/>
        <v/>
      </c>
      <c r="Z262" s="315" t="str">
        <f t="shared" ca="1" si="139"/>
        <v/>
      </c>
      <c r="AA262" s="316" t="str">
        <f t="shared" ca="1" si="140"/>
        <v/>
      </c>
      <c r="AC262" s="310" t="e">
        <f t="shared" ca="1" si="141"/>
        <v>#N/A</v>
      </c>
      <c r="AD262" s="323" t="e">
        <f t="shared" ca="1" si="142"/>
        <v>#N/A</v>
      </c>
      <c r="AE262" s="324">
        <f t="shared" ca="1" si="121"/>
        <v>1275.5879332773325</v>
      </c>
      <c r="AG262" s="306">
        <f t="shared" ca="1" si="143"/>
        <v>-9.5374763039467183</v>
      </c>
      <c r="AH262" s="304">
        <f t="shared" ca="1" si="144"/>
        <v>-1.4568394653211152</v>
      </c>
    </row>
    <row r="263" spans="1:34" x14ac:dyDescent="0.2">
      <c r="A263" s="347">
        <f t="shared" ca="1" si="122"/>
        <v>0.1</v>
      </c>
      <c r="B263" s="304">
        <f t="shared" ca="1" si="123"/>
        <v>12.499999999999936</v>
      </c>
      <c r="D263" s="306">
        <f t="shared" ca="1" si="124"/>
        <v>-0.80607450323272056</v>
      </c>
      <c r="E263" s="307">
        <f t="shared" ca="1" si="125"/>
        <v>-10.950556818356565</v>
      </c>
      <c r="F263" s="304">
        <f t="shared" ca="1" si="126"/>
        <v>10.980184458232809</v>
      </c>
      <c r="G263" s="306">
        <f t="shared" ca="1" si="127"/>
        <v>25.876200534328362</v>
      </c>
      <c r="H263" s="307">
        <f t="shared" ca="1" si="128"/>
        <v>35.63258451883604</v>
      </c>
      <c r="I263" s="304">
        <f t="shared" ca="1" si="129"/>
        <v>44.037016629022105</v>
      </c>
      <c r="J263" s="306">
        <f t="shared" ca="1" si="130"/>
        <v>385.27911156595462</v>
      </c>
      <c r="K263" s="307">
        <f t="shared" ca="1" si="131"/>
        <v>1279.2059445133079</v>
      </c>
      <c r="L263" s="304">
        <f t="shared" ca="1" si="116"/>
        <v>1335.9670064366244</v>
      </c>
      <c r="M263" s="306">
        <f t="shared" ca="1" si="132"/>
        <v>0.94270537051237502</v>
      </c>
      <c r="N263" s="304">
        <f t="shared" ca="1" si="133"/>
        <v>54.013039054675616</v>
      </c>
      <c r="P263" s="310">
        <f t="shared" ca="1" si="134"/>
        <v>23</v>
      </c>
      <c r="Q263" s="304">
        <f t="shared" ca="1" si="135"/>
        <v>0</v>
      </c>
      <c r="R263" s="306">
        <f t="shared" ca="1" si="136"/>
        <v>0</v>
      </c>
      <c r="S263" s="307">
        <f t="shared" ca="1" si="137"/>
        <v>3.1859948540257217</v>
      </c>
      <c r="T263" s="304">
        <f t="shared" ca="1" si="117"/>
        <v>31.254609517992332</v>
      </c>
      <c r="U263" s="311">
        <f t="shared" ca="1" si="118"/>
        <v>0</v>
      </c>
      <c r="V263" s="306">
        <f t="shared" ca="1" si="119"/>
        <v>1.0777175040163707</v>
      </c>
      <c r="W263" s="304">
        <f t="shared" ca="1" si="120"/>
        <v>4.2646547323691362</v>
      </c>
      <c r="Y263" s="314" t="str">
        <f t="shared" ca="1" si="138"/>
        <v/>
      </c>
      <c r="Z263" s="315" t="str">
        <f t="shared" ca="1" si="139"/>
        <v/>
      </c>
      <c r="AA263" s="316" t="str">
        <f t="shared" ca="1" si="140"/>
        <v/>
      </c>
      <c r="AC263" s="310" t="e">
        <f t="shared" ca="1" si="141"/>
        <v>#N/A</v>
      </c>
      <c r="AD263" s="323" t="e">
        <f t="shared" ca="1" si="142"/>
        <v>#N/A</v>
      </c>
      <c r="AE263" s="324">
        <f t="shared" ca="1" si="121"/>
        <v>1279.2059445133079</v>
      </c>
      <c r="AG263" s="306">
        <f t="shared" ca="1" si="143"/>
        <v>-9.4078731755961744</v>
      </c>
      <c r="AH263" s="304">
        <f t="shared" ca="1" si="144"/>
        <v>-1.3966481162631932</v>
      </c>
    </row>
    <row r="264" spans="1:34" x14ac:dyDescent="0.2">
      <c r="A264" s="347">
        <f t="shared" ca="1" si="122"/>
        <v>0.1</v>
      </c>
      <c r="B264" s="304">
        <f t="shared" ca="1" si="123"/>
        <v>12.599999999999936</v>
      </c>
      <c r="D264" s="306">
        <f t="shared" ca="1" si="124"/>
        <v>-0.7865411073685864</v>
      </c>
      <c r="E264" s="307">
        <f t="shared" ca="1" si="125"/>
        <v>-10.893099214997543</v>
      </c>
      <c r="F264" s="304">
        <f t="shared" ca="1" si="126"/>
        <v>10.921458575728824</v>
      </c>
      <c r="G264" s="306">
        <f t="shared" ca="1" si="127"/>
        <v>25.797546423591502</v>
      </c>
      <c r="H264" s="307">
        <f t="shared" ca="1" si="128"/>
        <v>34.543274597336286</v>
      </c>
      <c r="I264" s="304">
        <f t="shared" ca="1" si="129"/>
        <v>43.113237194443393</v>
      </c>
      <c r="J264" s="306">
        <f t="shared" ca="1" si="130"/>
        <v>387.86279891385061</v>
      </c>
      <c r="K264" s="307">
        <f t="shared" ca="1" si="131"/>
        <v>1282.7147374691165</v>
      </c>
      <c r="L264" s="304">
        <f t="shared" ca="1" si="116"/>
        <v>1340.072628069744</v>
      </c>
      <c r="M264" s="306">
        <f t="shared" ca="1" si="132"/>
        <v>0.929334677021734</v>
      </c>
      <c r="N264" s="304">
        <f t="shared" ca="1" si="133"/>
        <v>53.246954748498844</v>
      </c>
      <c r="P264" s="310">
        <f t="shared" ca="1" si="134"/>
        <v>23</v>
      </c>
      <c r="Q264" s="304">
        <f t="shared" ca="1" si="135"/>
        <v>0</v>
      </c>
      <c r="R264" s="306">
        <f t="shared" ca="1" si="136"/>
        <v>0</v>
      </c>
      <c r="S264" s="307">
        <f t="shared" ca="1" si="137"/>
        <v>3.1859948540257217</v>
      </c>
      <c r="T264" s="304">
        <f t="shared" ca="1" si="117"/>
        <v>31.254609517992332</v>
      </c>
      <c r="U264" s="311">
        <f t="shared" ca="1" si="118"/>
        <v>0</v>
      </c>
      <c r="V264" s="306">
        <f t="shared" ca="1" si="119"/>
        <v>1.0773378645269083</v>
      </c>
      <c r="W264" s="304">
        <f t="shared" ca="1" si="120"/>
        <v>4.0861692591978933</v>
      </c>
      <c r="Y264" s="314" t="str">
        <f t="shared" ca="1" si="138"/>
        <v/>
      </c>
      <c r="Z264" s="315" t="str">
        <f t="shared" ca="1" si="139"/>
        <v/>
      </c>
      <c r="AA264" s="316" t="str">
        <f t="shared" ca="1" si="140"/>
        <v/>
      </c>
      <c r="AC264" s="310" t="e">
        <f t="shared" ca="1" si="141"/>
        <v>#N/A</v>
      </c>
      <c r="AD264" s="323" t="e">
        <f t="shared" ca="1" si="142"/>
        <v>#N/A</v>
      </c>
      <c r="AE264" s="324">
        <f t="shared" ca="1" si="121"/>
        <v>1282.7147374691165</v>
      </c>
      <c r="AG264" s="306">
        <f t="shared" ca="1" si="143"/>
        <v>-9.2763317123533309</v>
      </c>
      <c r="AH264" s="304">
        <f t="shared" ca="1" si="144"/>
        <v>-1.3385629694223937</v>
      </c>
    </row>
    <row r="265" spans="1:34" x14ac:dyDescent="0.2">
      <c r="A265" s="347">
        <f t="shared" ca="1" si="122"/>
        <v>0.1</v>
      </c>
      <c r="B265" s="304">
        <f t="shared" ca="1" si="123"/>
        <v>12.699999999999935</v>
      </c>
      <c r="D265" s="306">
        <f t="shared" ca="1" si="124"/>
        <v>-0.76743049300746047</v>
      </c>
      <c r="E265" s="307">
        <f t="shared" ca="1" si="125"/>
        <v>-10.837600137588405</v>
      </c>
      <c r="F265" s="304">
        <f t="shared" ca="1" si="126"/>
        <v>10.864737746667146</v>
      </c>
      <c r="G265" s="306">
        <f t="shared" ca="1" si="127"/>
        <v>25.720803374290757</v>
      </c>
      <c r="H265" s="307">
        <f t="shared" ca="1" si="128"/>
        <v>33.459514583577445</v>
      </c>
      <c r="I265" s="304">
        <f t="shared" ca="1" si="129"/>
        <v>42.203066741500649</v>
      </c>
      <c r="J265" s="306">
        <f t="shared" ca="1" si="130"/>
        <v>390.43871640374471</v>
      </c>
      <c r="K265" s="307">
        <f t="shared" ca="1" si="131"/>
        <v>1286.1148769281622</v>
      </c>
      <c r="L265" s="304">
        <f t="shared" ca="1" si="116"/>
        <v>1344.0736095627149</v>
      </c>
      <c r="M265" s="306">
        <f t="shared" ca="1" si="132"/>
        <v>0.91542532912202657</v>
      </c>
      <c r="N265" s="304">
        <f t="shared" ca="1" si="133"/>
        <v>52.450007818066453</v>
      </c>
      <c r="P265" s="310">
        <f t="shared" ca="1" si="134"/>
        <v>23</v>
      </c>
      <c r="Q265" s="304">
        <f t="shared" ca="1" si="135"/>
        <v>0</v>
      </c>
      <c r="R265" s="306">
        <f t="shared" ca="1" si="136"/>
        <v>0</v>
      </c>
      <c r="S265" s="307">
        <f t="shared" ca="1" si="137"/>
        <v>3.1859948540257217</v>
      </c>
      <c r="T265" s="304">
        <f t="shared" ca="1" si="117"/>
        <v>31.254609517992332</v>
      </c>
      <c r="U265" s="311">
        <f t="shared" ca="1" si="118"/>
        <v>0</v>
      </c>
      <c r="V265" s="306">
        <f t="shared" ca="1" si="119"/>
        <v>1.0769701003826999</v>
      </c>
      <c r="W265" s="304">
        <f t="shared" ca="1" si="120"/>
        <v>3.9141262433946942</v>
      </c>
      <c r="Y265" s="314" t="str">
        <f t="shared" ca="1" si="138"/>
        <v/>
      </c>
      <c r="Z265" s="315" t="str">
        <f t="shared" ca="1" si="139"/>
        <v/>
      </c>
      <c r="AA265" s="316" t="str">
        <f t="shared" ca="1" si="140"/>
        <v/>
      </c>
      <c r="AC265" s="310" t="e">
        <f t="shared" ca="1" si="141"/>
        <v>#N/A</v>
      </c>
      <c r="AD265" s="323" t="e">
        <f t="shared" ca="1" si="142"/>
        <v>#N/A</v>
      </c>
      <c r="AE265" s="324">
        <f t="shared" ca="1" si="121"/>
        <v>1286.1148769281622</v>
      </c>
      <c r="AG265" s="306">
        <f t="shared" ca="1" si="143"/>
        <v>-9.1425289991883716</v>
      </c>
      <c r="AH265" s="304">
        <f t="shared" ca="1" si="144"/>
        <v>-1.2825410731705169</v>
      </c>
    </row>
    <row r="266" spans="1:34" x14ac:dyDescent="0.2">
      <c r="A266" s="347">
        <f t="shared" ca="1" si="122"/>
        <v>0.1</v>
      </c>
      <c r="B266" s="304">
        <f t="shared" ca="1" si="123"/>
        <v>12.799999999999935</v>
      </c>
      <c r="D266" s="306">
        <f t="shared" ca="1" si="124"/>
        <v>-0.74873869417929062</v>
      </c>
      <c r="E266" s="307">
        <f t="shared" ca="1" si="125"/>
        <v>-10.78401441520376</v>
      </c>
      <c r="F266" s="304">
        <f t="shared" ca="1" si="126"/>
        <v>10.809975788108122</v>
      </c>
      <c r="G266" s="306">
        <f t="shared" ca="1" si="127"/>
        <v>25.645929504872829</v>
      </c>
      <c r="H266" s="307">
        <f t="shared" ca="1" si="128"/>
        <v>32.381113142057067</v>
      </c>
      <c r="I266" s="304">
        <f t="shared" ca="1" si="129"/>
        <v>41.306781386203497</v>
      </c>
      <c r="J266" s="306">
        <f t="shared" ca="1" si="130"/>
        <v>393.00705304770287</v>
      </c>
      <c r="K266" s="307">
        <f t="shared" ca="1" si="131"/>
        <v>1289.4069083144439</v>
      </c>
      <c r="L266" s="304">
        <f t="shared" ca="1" si="116"/>
        <v>1347.9705927631553</v>
      </c>
      <c r="M266" s="306">
        <f t="shared" ca="1" si="132"/>
        <v>0.9009508369770457</v>
      </c>
      <c r="N266" s="304">
        <f t="shared" ca="1" si="133"/>
        <v>51.62068050756379</v>
      </c>
      <c r="P266" s="310">
        <f t="shared" ca="1" si="134"/>
        <v>23</v>
      </c>
      <c r="Q266" s="304">
        <f t="shared" ca="1" si="135"/>
        <v>0</v>
      </c>
      <c r="R266" s="306">
        <f t="shared" ca="1" si="136"/>
        <v>0</v>
      </c>
      <c r="S266" s="307">
        <f t="shared" ca="1" si="137"/>
        <v>3.1859948540257217</v>
      </c>
      <c r="T266" s="304">
        <f t="shared" ca="1" si="117"/>
        <v>31.254609517992332</v>
      </c>
      <c r="U266" s="311">
        <f t="shared" ca="1" si="118"/>
        <v>0</v>
      </c>
      <c r="V266" s="306">
        <f t="shared" ca="1" si="119"/>
        <v>1.0766141412968797</v>
      </c>
      <c r="W266" s="304">
        <f t="shared" ca="1" si="120"/>
        <v>3.7484002109017411</v>
      </c>
      <c r="Y266" s="314" t="str">
        <f t="shared" ca="1" si="138"/>
        <v/>
      </c>
      <c r="Z266" s="315" t="str">
        <f t="shared" ca="1" si="139"/>
        <v/>
      </c>
      <c r="AA266" s="316" t="str">
        <f t="shared" ca="1" si="140"/>
        <v/>
      </c>
      <c r="AC266" s="310" t="e">
        <f t="shared" ca="1" si="141"/>
        <v>#N/A</v>
      </c>
      <c r="AD266" s="323" t="e">
        <f t="shared" ca="1" si="142"/>
        <v>#N/A</v>
      </c>
      <c r="AE266" s="324">
        <f t="shared" ca="1" si="121"/>
        <v>1289.4069083144439</v>
      </c>
      <c r="AG266" s="306">
        <f t="shared" ca="1" si="143"/>
        <v>-9.006123906937983</v>
      </c>
      <c r="AH266" s="304">
        <f t="shared" ca="1" si="144"/>
        <v>-1.2285412948639665</v>
      </c>
    </row>
    <row r="267" spans="1:34" x14ac:dyDescent="0.2">
      <c r="A267" s="347">
        <f t="shared" ca="1" si="122"/>
        <v>0.1</v>
      </c>
      <c r="B267" s="304">
        <f t="shared" ca="1" si="123"/>
        <v>12.899999999999935</v>
      </c>
      <c r="D267" s="306">
        <f t="shared" ca="1" si="124"/>
        <v>-0.73046257786402202</v>
      </c>
      <c r="E267" s="307">
        <f t="shared" ca="1" si="125"/>
        <v>-10.732298073671277</v>
      </c>
      <c r="F267" s="304">
        <f t="shared" ca="1" si="126"/>
        <v>10.757127754181781</v>
      </c>
      <c r="G267" s="306">
        <f t="shared" ca="1" si="127"/>
        <v>25.572883247086427</v>
      </c>
      <c r="H267" s="307">
        <f t="shared" ca="1" si="128"/>
        <v>31.30788333468994</v>
      </c>
      <c r="I267" s="304">
        <f t="shared" ca="1" si="129"/>
        <v>40.424694389292171</v>
      </c>
      <c r="J267" s="306">
        <f t="shared" ca="1" si="130"/>
        <v>395.56799368530085</v>
      </c>
      <c r="K267" s="307">
        <f t="shared" ca="1" si="131"/>
        <v>1292.5913581382813</v>
      </c>
      <c r="L267" s="304">
        <f t="shared" ca="1" si="116"/>
        <v>1351.7642016128334</v>
      </c>
      <c r="M267" s="306">
        <f t="shared" ca="1" si="132"/>
        <v>0.88588352493003686</v>
      </c>
      <c r="N267" s="304">
        <f t="shared" ca="1" si="133"/>
        <v>50.757387118663559</v>
      </c>
      <c r="P267" s="310">
        <f t="shared" ca="1" si="134"/>
        <v>23</v>
      </c>
      <c r="Q267" s="304">
        <f t="shared" ca="1" si="135"/>
        <v>0</v>
      </c>
      <c r="R267" s="306">
        <f t="shared" ca="1" si="136"/>
        <v>0</v>
      </c>
      <c r="S267" s="307">
        <f t="shared" ca="1" si="137"/>
        <v>3.1859948540257217</v>
      </c>
      <c r="T267" s="304">
        <f t="shared" ca="1" si="117"/>
        <v>31.254609517992332</v>
      </c>
      <c r="U267" s="311">
        <f t="shared" ca="1" si="118"/>
        <v>0</v>
      </c>
      <c r="V267" s="306">
        <f t="shared" ca="1" si="119"/>
        <v>1.0762699194676284</v>
      </c>
      <c r="W267" s="304">
        <f t="shared" ca="1" si="120"/>
        <v>3.5888710515146118</v>
      </c>
      <c r="Y267" s="314" t="str">
        <f t="shared" ca="1" si="138"/>
        <v/>
      </c>
      <c r="Z267" s="315" t="str">
        <f t="shared" ca="1" si="139"/>
        <v/>
      </c>
      <c r="AA267" s="316" t="str">
        <f t="shared" ca="1" si="140"/>
        <v/>
      </c>
      <c r="AC267" s="310" t="e">
        <f t="shared" ca="1" si="141"/>
        <v>#N/A</v>
      </c>
      <c r="AD267" s="323" t="e">
        <f t="shared" ca="1" si="142"/>
        <v>#N/A</v>
      </c>
      <c r="AE267" s="324">
        <f t="shared" ca="1" si="121"/>
        <v>1292.5913581382813</v>
      </c>
      <c r="AG267" s="306">
        <f t="shared" ca="1" si="143"/>
        <v>-8.866755958333016</v>
      </c>
      <c r="AH267" s="304">
        <f t="shared" ca="1" si="144"/>
        <v>-1.1765242514956928</v>
      </c>
    </row>
    <row r="268" spans="1:34" x14ac:dyDescent="0.2">
      <c r="A268" s="347">
        <f t="shared" ca="1" si="122"/>
        <v>0.1</v>
      </c>
      <c r="B268" s="304">
        <f t="shared" ca="1" si="123"/>
        <v>12.999999999999934</v>
      </c>
      <c r="D268" s="306">
        <f t="shared" ca="1" si="124"/>
        <v>-0.71259986364742112</v>
      </c>
      <c r="E268" s="307">
        <f t="shared" ca="1" si="125"/>
        <v>-10.682408213803239</v>
      </c>
      <c r="F268" s="304">
        <f t="shared" ca="1" si="126"/>
        <v>10.706149812701167</v>
      </c>
      <c r="G268" s="306">
        <f t="shared" ca="1" si="127"/>
        <v>25.501623260721686</v>
      </c>
      <c r="H268" s="307">
        <f t="shared" ca="1" si="128"/>
        <v>30.239642513309615</v>
      </c>
      <c r="I268" s="304">
        <f t="shared" ca="1" si="129"/>
        <v>39.557158243035403</v>
      </c>
      <c r="J268" s="306">
        <f t="shared" ca="1" si="130"/>
        <v>398.12171901069127</v>
      </c>
      <c r="K268" s="307">
        <f t="shared" ca="1" si="131"/>
        <v>1295.6687344306813</v>
      </c>
      <c r="L268" s="304">
        <f t="shared" ca="1" si="116"/>
        <v>1355.4550426071796</v>
      </c>
      <c r="M268" s="306">
        <f t="shared" ca="1" si="132"/>
        <v>0.87019454563288778</v>
      </c>
      <c r="N268" s="304">
        <f t="shared" ca="1" si="133"/>
        <v>49.858474820068793</v>
      </c>
      <c r="P268" s="310">
        <f t="shared" ca="1" si="134"/>
        <v>23</v>
      </c>
      <c r="Q268" s="304">
        <f t="shared" ca="1" si="135"/>
        <v>0</v>
      </c>
      <c r="R268" s="306">
        <f t="shared" ca="1" si="136"/>
        <v>0</v>
      </c>
      <c r="S268" s="307">
        <f t="shared" ca="1" si="137"/>
        <v>3.1859948540257217</v>
      </c>
      <c r="T268" s="304">
        <f t="shared" ca="1" si="117"/>
        <v>31.254609517992332</v>
      </c>
      <c r="U268" s="311">
        <f t="shared" ca="1" si="118"/>
        <v>0</v>
      </c>
      <c r="V268" s="306">
        <f t="shared" ca="1" si="119"/>
        <v>1.0759373695213976</v>
      </c>
      <c r="W268" s="304">
        <f t="shared" ca="1" si="120"/>
        <v>3.435423818181472</v>
      </c>
      <c r="Y268" s="314" t="str">
        <f t="shared" ca="1" si="138"/>
        <v/>
      </c>
      <c r="Z268" s="315" t="str">
        <f t="shared" ca="1" si="139"/>
        <v/>
      </c>
      <c r="AA268" s="316" t="str">
        <f t="shared" ca="1" si="140"/>
        <v/>
      </c>
      <c r="AC268" s="310">
        <f t="shared" ca="1" si="141"/>
        <v>12.999999999999934</v>
      </c>
      <c r="AD268" s="323">
        <f t="shared" ca="1" si="142"/>
        <v>398.12171901069127</v>
      </c>
      <c r="AE268" s="324">
        <f t="shared" ca="1" si="121"/>
        <v>1295.6687344306813</v>
      </c>
      <c r="AG268" s="306">
        <f t="shared" ca="1" si="143"/>
        <v>-8.7240442638855455</v>
      </c>
      <c r="AH268" s="304">
        <f t="shared" ca="1" si="144"/>
        <v>-1.1264522436311624</v>
      </c>
    </row>
    <row r="269" spans="1:34" x14ac:dyDescent="0.2">
      <c r="A269" s="347">
        <f t="shared" ca="1" si="122"/>
        <v>0.1</v>
      </c>
      <c r="B269" s="304">
        <f t="shared" ca="1" si="123"/>
        <v>13.099999999999934</v>
      </c>
      <c r="D269" s="306">
        <f t="shared" ca="1" si="124"/>
        <v>-0.69514914549966256</v>
      </c>
      <c r="E269" s="307">
        <f t="shared" ca="1" si="125"/>
        <v>-10.634302886072343</v>
      </c>
      <c r="F269" s="304">
        <f t="shared" ca="1" si="126"/>
        <v>10.656999118289139</v>
      </c>
      <c r="G269" s="306">
        <f t="shared" ca="1" si="127"/>
        <v>25.43210834617172</v>
      </c>
      <c r="H269" s="307">
        <f t="shared" ca="1" si="128"/>
        <v>29.176212224702383</v>
      </c>
      <c r="I269" s="304">
        <f t="shared" ca="1" si="129"/>
        <v>38.704566845687474</v>
      </c>
      <c r="J269" s="306">
        <f t="shared" ca="1" si="130"/>
        <v>400.66840559103593</v>
      </c>
      <c r="K269" s="307">
        <f t="shared" ca="1" si="131"/>
        <v>1298.6395271675819</v>
      </c>
      <c r="L269" s="304">
        <f t="shared" ca="1" si="116"/>
        <v>1359.0437052431037</v>
      </c>
      <c r="M269" s="306">
        <f t="shared" ca="1" si="132"/>
        <v>0.85385391308019143</v>
      </c>
      <c r="N269" s="304">
        <f t="shared" ca="1" si="133"/>
        <v>48.922225540225206</v>
      </c>
      <c r="P269" s="310">
        <f t="shared" ca="1" si="134"/>
        <v>23</v>
      </c>
      <c r="Q269" s="304">
        <f t="shared" ca="1" si="135"/>
        <v>0</v>
      </c>
      <c r="R269" s="306">
        <f t="shared" ca="1" si="136"/>
        <v>0</v>
      </c>
      <c r="S269" s="307">
        <f t="shared" ca="1" si="137"/>
        <v>3.1859948540257217</v>
      </c>
      <c r="T269" s="304">
        <f t="shared" ca="1" si="117"/>
        <v>31.254609517992332</v>
      </c>
      <c r="U269" s="311">
        <f t="shared" ca="1" si="118"/>
        <v>0</v>
      </c>
      <c r="V269" s="306">
        <f t="shared" ca="1" si="119"/>
        <v>1.0756164284576868</v>
      </c>
      <c r="W269" s="304">
        <f t="shared" ca="1" si="120"/>
        <v>3.2879485354233267</v>
      </c>
      <c r="Y269" s="314" t="str">
        <f t="shared" ca="1" si="138"/>
        <v/>
      </c>
      <c r="Z269" s="315" t="str">
        <f t="shared" ca="1" si="139"/>
        <v/>
      </c>
      <c r="AA269" s="316" t="str">
        <f t="shared" ca="1" si="140"/>
        <v/>
      </c>
      <c r="AC269" s="310" t="e">
        <f t="shared" ca="1" si="141"/>
        <v>#N/A</v>
      </c>
      <c r="AD269" s="323" t="e">
        <f t="shared" ca="1" si="142"/>
        <v>#N/A</v>
      </c>
      <c r="AE269" s="324">
        <f t="shared" ca="1" si="121"/>
        <v>1298.6395271675819</v>
      </c>
      <c r="AG269" s="306">
        <f t="shared" ca="1" si="143"/>
        <v>-8.5775865694641702</v>
      </c>
      <c r="AH269" s="304">
        <f t="shared" ca="1" si="144"/>
        <v>-1.0782891924136599</v>
      </c>
    </row>
    <row r="270" spans="1:34" x14ac:dyDescent="0.2">
      <c r="A270" s="347">
        <f t="shared" ca="1" si="122"/>
        <v>0.1</v>
      </c>
      <c r="B270" s="304">
        <f t="shared" ca="1" si="123"/>
        <v>13.199999999999934</v>
      </c>
      <c r="D270" s="306">
        <f t="shared" ca="1" si="124"/>
        <v>-0.67810991540297416</v>
      </c>
      <c r="E270" s="307">
        <f t="shared" ca="1" si="125"/>
        <v>-10.587940960858258</v>
      </c>
      <c r="F270" s="304">
        <f t="shared" ca="1" si="126"/>
        <v>10.609633681140359</v>
      </c>
      <c r="G270" s="306">
        <f t="shared" ca="1" si="127"/>
        <v>25.364297354631422</v>
      </c>
      <c r="H270" s="307">
        <f t="shared" ca="1" si="128"/>
        <v>28.117418128616556</v>
      </c>
      <c r="I270" s="304">
        <f t="shared" ca="1" si="129"/>
        <v>37.867357744020339</v>
      </c>
      <c r="J270" s="306">
        <f t="shared" ca="1" si="130"/>
        <v>403.20822587607609</v>
      </c>
      <c r="K270" s="307">
        <f t="shared" ca="1" si="131"/>
        <v>1301.5042086852479</v>
      </c>
      <c r="L270" s="304">
        <f t="shared" ca="1" si="116"/>
        <v>1362.5307624562265</v>
      </c>
      <c r="M270" s="306">
        <f t="shared" ca="1" si="132"/>
        <v>0.83683055891349989</v>
      </c>
      <c r="N270" s="304">
        <f t="shared" ca="1" si="133"/>
        <v>47.946859193317337</v>
      </c>
      <c r="P270" s="310">
        <f t="shared" ca="1" si="134"/>
        <v>23</v>
      </c>
      <c r="Q270" s="304">
        <f t="shared" ca="1" si="135"/>
        <v>0</v>
      </c>
      <c r="R270" s="306">
        <f t="shared" ca="1" si="136"/>
        <v>0</v>
      </c>
      <c r="S270" s="307">
        <f t="shared" ca="1" si="137"/>
        <v>3.1859948540257217</v>
      </c>
      <c r="T270" s="304">
        <f t="shared" ca="1" si="117"/>
        <v>31.254609517992332</v>
      </c>
      <c r="U270" s="311">
        <f t="shared" ca="1" si="118"/>
        <v>0</v>
      </c>
      <c r="V270" s="306">
        <f t="shared" ca="1" si="119"/>
        <v>1.0753070355952263</v>
      </c>
      <c r="W270" s="304">
        <f t="shared" ca="1" si="120"/>
        <v>3.1463400162401851</v>
      </c>
      <c r="Y270" s="314" t="str">
        <f t="shared" ca="1" si="138"/>
        <v/>
      </c>
      <c r="Z270" s="315" t="str">
        <f t="shared" ca="1" si="139"/>
        <v/>
      </c>
      <c r="AA270" s="316" t="str">
        <f t="shared" ca="1" si="140"/>
        <v/>
      </c>
      <c r="AC270" s="310" t="e">
        <f t="shared" ca="1" si="141"/>
        <v>#N/A</v>
      </c>
      <c r="AD270" s="323" t="e">
        <f t="shared" ca="1" si="142"/>
        <v>#N/A</v>
      </c>
      <c r="AE270" s="324">
        <f t="shared" ca="1" si="121"/>
        <v>1301.5042086852479</v>
      </c>
      <c r="AG270" s="306">
        <f t="shared" ca="1" si="143"/>
        <v>-8.4269584681349574</v>
      </c>
      <c r="AH270" s="304">
        <f t="shared" ca="1" si="144"/>
        <v>-1.0320005794324432</v>
      </c>
    </row>
    <row r="271" spans="1:34" x14ac:dyDescent="0.2">
      <c r="A271" s="347">
        <f t="shared" ca="1" si="122"/>
        <v>0.1</v>
      </c>
      <c r="B271" s="304">
        <f t="shared" ca="1" si="123"/>
        <v>13.299999999999933</v>
      </c>
      <c r="D271" s="306">
        <f t="shared" ca="1" si="124"/>
        <v>-0.66148258845913699</v>
      </c>
      <c r="E271" s="307">
        <f t="shared" ca="1" si="125"/>
        <v>-10.543281993364937</v>
      </c>
      <c r="F271" s="304">
        <f t="shared" ca="1" si="126"/>
        <v>10.564012230513931</v>
      </c>
      <c r="G271" s="306">
        <f t="shared" ca="1" si="127"/>
        <v>25.298149095785508</v>
      </c>
      <c r="H271" s="307">
        <f t="shared" ca="1" si="128"/>
        <v>27.063089929280064</v>
      </c>
      <c r="I271" s="304">
        <f t="shared" ca="1" si="129"/>
        <v>37.04601441711231</v>
      </c>
      <c r="J271" s="306">
        <f t="shared" ca="1" si="130"/>
        <v>405.74134819859694</v>
      </c>
      <c r="K271" s="307">
        <f t="shared" ca="1" si="131"/>
        <v>1304.2632340881428</v>
      </c>
      <c r="L271" s="304">
        <f t="shared" ca="1" si="116"/>
        <v>1365.916771048689</v>
      </c>
      <c r="M271" s="306">
        <f t="shared" ca="1" si="132"/>
        <v>0.81909241704267088</v>
      </c>
      <c r="N271" s="304">
        <f t="shared" ca="1" si="133"/>
        <v>46.930538527714546</v>
      </c>
      <c r="P271" s="310">
        <f t="shared" ca="1" si="134"/>
        <v>23</v>
      </c>
      <c r="Q271" s="304">
        <f t="shared" ca="1" si="135"/>
        <v>0</v>
      </c>
      <c r="R271" s="306">
        <f t="shared" ca="1" si="136"/>
        <v>0</v>
      </c>
      <c r="S271" s="307">
        <f t="shared" ca="1" si="137"/>
        <v>3.1859948540257217</v>
      </c>
      <c r="T271" s="304">
        <f t="shared" ca="1" si="117"/>
        <v>31.254609517992332</v>
      </c>
      <c r="U271" s="311">
        <f t="shared" ca="1" si="118"/>
        <v>0</v>
      </c>
      <c r="V271" s="306">
        <f t="shared" ca="1" si="119"/>
        <v>1.0750091325193993</v>
      </c>
      <c r="W271" s="304">
        <f t="shared" ca="1" si="120"/>
        <v>3.0104976868869544</v>
      </c>
      <c r="Y271" s="314" t="str">
        <f t="shared" ca="1" si="138"/>
        <v/>
      </c>
      <c r="Z271" s="315" t="str">
        <f t="shared" ca="1" si="139"/>
        <v/>
      </c>
      <c r="AA271" s="316" t="str">
        <f t="shared" ca="1" si="140"/>
        <v/>
      </c>
      <c r="AC271" s="310" t="e">
        <f t="shared" ca="1" si="141"/>
        <v>#N/A</v>
      </c>
      <c r="AD271" s="323" t="e">
        <f t="shared" ca="1" si="142"/>
        <v>#N/A</v>
      </c>
      <c r="AE271" s="324">
        <f t="shared" ca="1" si="121"/>
        <v>1304.2632340881428</v>
      </c>
      <c r="AG271" s="306">
        <f t="shared" ca="1" si="143"/>
        <v>-8.2717128414751002</v>
      </c>
      <c r="AH271" s="304">
        <f t="shared" ca="1" si="144"/>
        <v>-0.98755338925440195</v>
      </c>
    </row>
    <row r="272" spans="1:34" x14ac:dyDescent="0.2">
      <c r="A272" s="347">
        <f t="shared" ca="1" si="122"/>
        <v>0.1</v>
      </c>
      <c r="B272" s="304">
        <f t="shared" ca="1" si="123"/>
        <v>13.399999999999933</v>
      </c>
      <c r="D272" s="306">
        <f t="shared" ca="1" si="124"/>
        <v>-0.6452685289898219</v>
      </c>
      <c r="E272" s="307">
        <f t="shared" ca="1" si="125"/>
        <v>-10.500286082292677</v>
      </c>
      <c r="F272" s="304">
        <f t="shared" ca="1" si="126"/>
        <v>10.520094072036333</v>
      </c>
      <c r="G272" s="306">
        <f t="shared" ca="1" si="127"/>
        <v>25.233622242886526</v>
      </c>
      <c r="H272" s="307">
        <f t="shared" ca="1" si="128"/>
        <v>26.013061321050795</v>
      </c>
      <c r="I272" s="304">
        <f t="shared" ca="1" si="129"/>
        <v>36.241068565778335</v>
      </c>
      <c r="J272" s="306">
        <f t="shared" ca="1" si="130"/>
        <v>408.26793676553052</v>
      </c>
      <c r="K272" s="307">
        <f t="shared" ca="1" si="131"/>
        <v>1306.9170416506593</v>
      </c>
      <c r="L272" s="304">
        <f t="shared" ca="1" si="116"/>
        <v>1369.2022721087246</v>
      </c>
      <c r="M272" s="306">
        <f t="shared" ca="1" si="132"/>
        <v>0.80060654235266071</v>
      </c>
      <c r="N272" s="304">
        <f t="shared" ca="1" si="133"/>
        <v>45.87137592736925</v>
      </c>
      <c r="P272" s="310">
        <f t="shared" ca="1" si="134"/>
        <v>23</v>
      </c>
      <c r="Q272" s="304">
        <f t="shared" ca="1" si="135"/>
        <v>0</v>
      </c>
      <c r="R272" s="306">
        <f t="shared" ca="1" si="136"/>
        <v>0</v>
      </c>
      <c r="S272" s="307">
        <f t="shared" ca="1" si="137"/>
        <v>3.1859948540257217</v>
      </c>
      <c r="T272" s="304">
        <f t="shared" ca="1" si="117"/>
        <v>31.254609517992332</v>
      </c>
      <c r="U272" s="311">
        <f t="shared" ca="1" si="118"/>
        <v>0</v>
      </c>
      <c r="V272" s="306">
        <f t="shared" ca="1" si="119"/>
        <v>1.074722663030744</v>
      </c>
      <c r="W272" s="304">
        <f t="shared" ca="1" si="120"/>
        <v>2.8803254189185039</v>
      </c>
      <c r="Y272" s="314" t="str">
        <f t="shared" ca="1" si="138"/>
        <v/>
      </c>
      <c r="Z272" s="315" t="str">
        <f t="shared" ca="1" si="139"/>
        <v/>
      </c>
      <c r="AA272" s="316" t="str">
        <f t="shared" ca="1" si="140"/>
        <v/>
      </c>
      <c r="AC272" s="310" t="e">
        <f t="shared" ca="1" si="141"/>
        <v>#N/A</v>
      </c>
      <c r="AD272" s="323" t="e">
        <f t="shared" ca="1" si="142"/>
        <v>#N/A</v>
      </c>
      <c r="AE272" s="324">
        <f t="shared" ca="1" si="121"/>
        <v>1306.9170416506593</v>
      </c>
      <c r="AG272" s="306">
        <f t="shared" ca="1" si="143"/>
        <v>-8.1113796101815705</v>
      </c>
      <c r="AH272" s="304">
        <f t="shared" ca="1" si="144"/>
        <v>-0.94491605442582094</v>
      </c>
    </row>
    <row r="273" spans="1:34" x14ac:dyDescent="0.2">
      <c r="A273" s="347">
        <f t="shared" ca="1" si="122"/>
        <v>0.1</v>
      </c>
      <c r="B273" s="304">
        <f t="shared" ca="1" si="123"/>
        <v>13.499999999999932</v>
      </c>
      <c r="D273" s="306">
        <f t="shared" ca="1" si="124"/>
        <v>-0.62947007699952984</v>
      </c>
      <c r="E273" s="307">
        <f t="shared" ca="1" si="125"/>
        <v>-10.458913721349354</v>
      </c>
      <c r="F273" s="304">
        <f t="shared" ca="1" si="126"/>
        <v>10.477838937894951</v>
      </c>
      <c r="G273" s="306">
        <f t="shared" ca="1" si="127"/>
        <v>25.170675235186572</v>
      </c>
      <c r="H273" s="307">
        <f t="shared" ca="1" si="128"/>
        <v>24.96716994891586</v>
      </c>
      <c r="I273" s="304">
        <f t="shared" ca="1" si="129"/>
        <v>35.453102361475814</v>
      </c>
      <c r="J273" s="306">
        <f t="shared" ca="1" si="130"/>
        <v>410.7881516394342</v>
      </c>
      <c r="K273" s="307">
        <f t="shared" ca="1" si="131"/>
        <v>1309.4660532141577</v>
      </c>
      <c r="L273" s="304">
        <f t="shared" ca="1" si="116"/>
        <v>1372.3877914232573</v>
      </c>
      <c r="M273" s="306">
        <f t="shared" ca="1" si="132"/>
        <v>0.78133927000134984</v>
      </c>
      <c r="N273" s="304">
        <f t="shared" ca="1" si="133"/>
        <v>44.767442538910039</v>
      </c>
      <c r="P273" s="310">
        <f t="shared" ca="1" si="134"/>
        <v>23</v>
      </c>
      <c r="Q273" s="304">
        <f t="shared" ca="1" si="135"/>
        <v>0</v>
      </c>
      <c r="R273" s="306">
        <f t="shared" ca="1" si="136"/>
        <v>0</v>
      </c>
      <c r="S273" s="307">
        <f t="shared" ca="1" si="137"/>
        <v>3.1859948540257217</v>
      </c>
      <c r="T273" s="304">
        <f t="shared" ca="1" si="117"/>
        <v>31.254609517992332</v>
      </c>
      <c r="U273" s="311">
        <f t="shared" ca="1" si="118"/>
        <v>0</v>
      </c>
      <c r="V273" s="306">
        <f t="shared" ca="1" si="119"/>
        <v>1.0744475730943628</v>
      </c>
      <c r="W273" s="304">
        <f t="shared" ca="1" si="120"/>
        <v>2.7557313679155664</v>
      </c>
      <c r="Y273" s="314" t="str">
        <f t="shared" ca="1" si="138"/>
        <v/>
      </c>
      <c r="Z273" s="315" t="str">
        <f t="shared" ca="1" si="139"/>
        <v/>
      </c>
      <c r="AA273" s="316" t="str">
        <f t="shared" ca="1" si="140"/>
        <v/>
      </c>
      <c r="AC273" s="310" t="e">
        <f t="shared" ca="1" si="141"/>
        <v>#N/A</v>
      </c>
      <c r="AD273" s="323" t="e">
        <f t="shared" ca="1" si="142"/>
        <v>#N/A</v>
      </c>
      <c r="AE273" s="324">
        <f t="shared" ca="1" si="121"/>
        <v>1309.4660532141577</v>
      </c>
      <c r="AG273" s="306">
        <f t="shared" ca="1" si="143"/>
        <v>-7.9454658904057327</v>
      </c>
      <c r="AH273" s="304">
        <f t="shared" ca="1" si="144"/>
        <v>-0.9040584027557409</v>
      </c>
    </row>
    <row r="274" spans="1:34" x14ac:dyDescent="0.2">
      <c r="A274" s="347">
        <f t="shared" ca="1" si="122"/>
        <v>0.1</v>
      </c>
      <c r="B274" s="304">
        <f t="shared" ca="1" si="123"/>
        <v>13.599999999999932</v>
      </c>
      <c r="D274" s="306">
        <f t="shared" ca="1" si="124"/>
        <v>-0.61409057419927637</v>
      </c>
      <c r="E274" s="307">
        <f t="shared" ca="1" si="125"/>
        <v>-10.419125642709323</v>
      </c>
      <c r="F274" s="304">
        <f t="shared" ca="1" si="126"/>
        <v>10.437206829026785</v>
      </c>
      <c r="G274" s="306">
        <f t="shared" ca="1" si="127"/>
        <v>25.109266177766646</v>
      </c>
      <c r="H274" s="307">
        <f t="shared" ca="1" si="128"/>
        <v>23.925257384644926</v>
      </c>
      <c r="I274" s="304">
        <f t="shared" ca="1" si="129"/>
        <v>34.682750596044748</v>
      </c>
      <c r="J274" s="306">
        <f t="shared" ca="1" si="130"/>
        <v>413.30214871008184</v>
      </c>
      <c r="K274" s="307">
        <f t="shared" ca="1" si="131"/>
        <v>1311.9106745808358</v>
      </c>
      <c r="L274" s="304">
        <f t="shared" ca="1" si="116"/>
        <v>1375.4738398848283</v>
      </c>
      <c r="M274" s="306">
        <f t="shared" ca="1" si="132"/>
        <v>0.76125642252990078</v>
      </c>
      <c r="N274" s="304">
        <f t="shared" ca="1" si="133"/>
        <v>43.616780138191032</v>
      </c>
      <c r="P274" s="310">
        <f t="shared" ca="1" si="134"/>
        <v>23</v>
      </c>
      <c r="Q274" s="304">
        <f t="shared" ca="1" si="135"/>
        <v>0</v>
      </c>
      <c r="R274" s="306">
        <f t="shared" ca="1" si="136"/>
        <v>0</v>
      </c>
      <c r="S274" s="307">
        <f t="shared" ca="1" si="137"/>
        <v>3.1859948540257217</v>
      </c>
      <c r="T274" s="304">
        <f t="shared" ca="1" si="117"/>
        <v>31.254609517992332</v>
      </c>
      <c r="U274" s="311">
        <f t="shared" ca="1" si="118"/>
        <v>0</v>
      </c>
      <c r="V274" s="306">
        <f t="shared" ca="1" si="119"/>
        <v>1.0741838107900543</v>
      </c>
      <c r="W274" s="304">
        <f t="shared" ca="1" si="120"/>
        <v>2.6366278183121126</v>
      </c>
      <c r="Y274" s="314" t="str">
        <f t="shared" ca="1" si="138"/>
        <v/>
      </c>
      <c r="Z274" s="315" t="str">
        <f t="shared" ca="1" si="139"/>
        <v/>
      </c>
      <c r="AA274" s="316" t="str">
        <f t="shared" ca="1" si="140"/>
        <v/>
      </c>
      <c r="AC274" s="310" t="e">
        <f t="shared" ca="1" si="141"/>
        <v>#N/A</v>
      </c>
      <c r="AD274" s="323" t="e">
        <f t="shared" ca="1" si="142"/>
        <v>#N/A</v>
      </c>
      <c r="AE274" s="324">
        <f t="shared" ca="1" si="121"/>
        <v>1311.9106745808358</v>
      </c>
      <c r="AG274" s="306">
        <f t="shared" ca="1" si="143"/>
        <v>-7.7734566706990424</v>
      </c>
      <c r="AH274" s="304">
        <f t="shared" ca="1" si="144"/>
        <v>-0.8649516066962607</v>
      </c>
    </row>
    <row r="275" spans="1:34" x14ac:dyDescent="0.2">
      <c r="A275" s="347">
        <f t="shared" ca="1" si="122"/>
        <v>0.1</v>
      </c>
      <c r="B275" s="304">
        <f t="shared" ca="1" si="123"/>
        <v>13.699999999999932</v>
      </c>
      <c r="D275" s="306">
        <f t="shared" ca="1" si="124"/>
        <v>-0.59913438858656587</v>
      </c>
      <c r="E275" s="307">
        <f t="shared" ca="1" si="125"/>
        <v>-10.380882651585338</v>
      </c>
      <c r="F275" s="304">
        <f t="shared" ca="1" si="126"/>
        <v>10.398157848463949</v>
      </c>
      <c r="G275" s="306">
        <f t="shared" ca="1" si="127"/>
        <v>25.049352738907988</v>
      </c>
      <c r="H275" s="307">
        <f t="shared" ca="1" si="128"/>
        <v>22.887169119486391</v>
      </c>
      <c r="I275" s="304">
        <f t="shared" ca="1" si="129"/>
        <v>33.930702659128769</v>
      </c>
      <c r="J275" s="306">
        <f t="shared" ca="1" si="130"/>
        <v>415.81007965591556</v>
      </c>
      <c r="K275" s="307">
        <f t="shared" ca="1" si="131"/>
        <v>1314.2512959060423</v>
      </c>
      <c r="L275" s="304">
        <f t="shared" ca="1" si="116"/>
        <v>1378.4609138942499</v>
      </c>
      <c r="M275" s="306">
        <f t="shared" ca="1" si="132"/>
        <v>0.74032357264788484</v>
      </c>
      <c r="N275" s="304">
        <f t="shared" ca="1" si="133"/>
        <v>42.417416186770595</v>
      </c>
      <c r="P275" s="310">
        <f t="shared" ca="1" si="134"/>
        <v>23</v>
      </c>
      <c r="Q275" s="304">
        <f t="shared" ca="1" si="135"/>
        <v>0</v>
      </c>
      <c r="R275" s="306">
        <f t="shared" ca="1" si="136"/>
        <v>0</v>
      </c>
      <c r="S275" s="307">
        <f t="shared" ca="1" si="137"/>
        <v>3.1859948540257217</v>
      </c>
      <c r="T275" s="304">
        <f t="shared" ca="1" si="117"/>
        <v>31.254609517992332</v>
      </c>
      <c r="U275" s="311">
        <f t="shared" ca="1" si="118"/>
        <v>0</v>
      </c>
      <c r="V275" s="306">
        <f t="shared" ca="1" si="119"/>
        <v>1.0739313262629935</v>
      </c>
      <c r="W275" s="304">
        <f t="shared" ca="1" si="120"/>
        <v>2.5229310337510302</v>
      </c>
      <c r="Y275" s="314" t="str">
        <f t="shared" ca="1" si="138"/>
        <v/>
      </c>
      <c r="Z275" s="315" t="str">
        <f t="shared" ca="1" si="139"/>
        <v/>
      </c>
      <c r="AA275" s="316" t="str">
        <f t="shared" ca="1" si="140"/>
        <v/>
      </c>
      <c r="AC275" s="310" t="e">
        <f t="shared" ca="1" si="141"/>
        <v>#N/A</v>
      </c>
      <c r="AD275" s="323" t="e">
        <f t="shared" ca="1" si="142"/>
        <v>#N/A</v>
      </c>
      <c r="AE275" s="324">
        <f t="shared" ca="1" si="121"/>
        <v>1314.2512959060423</v>
      </c>
      <c r="AG275" s="306">
        <f t="shared" ca="1" si="143"/>
        <v>-7.5948161443771838</v>
      </c>
      <c r="AH275" s="304">
        <f t="shared" ca="1" si="144"/>
        <v>-0.82756813463793066</v>
      </c>
    </row>
    <row r="276" spans="1:34" x14ac:dyDescent="0.2">
      <c r="A276" s="347">
        <f t="shared" ca="1" si="122"/>
        <v>0.1</v>
      </c>
      <c r="B276" s="304">
        <f t="shared" ca="1" si="123"/>
        <v>13.799999999999931</v>
      </c>
      <c r="D276" s="306">
        <f t="shared" ca="1" si="124"/>
        <v>-0.58460693634212813</v>
      </c>
      <c r="E276" s="307">
        <f t="shared" ca="1" si="125"/>
        <v>-10.344145451179847</v>
      </c>
      <c r="F276" s="304">
        <f t="shared" ca="1" si="126"/>
        <v>10.360652025098808</v>
      </c>
      <c r="G276" s="306">
        <f t="shared" ca="1" si="127"/>
        <v>24.990892045273775</v>
      </c>
      <c r="H276" s="307">
        <f t="shared" ca="1" si="128"/>
        <v>21.852754574368404</v>
      </c>
      <c r="I276" s="304">
        <f t="shared" ca="1" si="129"/>
        <v>33.197704253549027</v>
      </c>
      <c r="J276" s="306">
        <f t="shared" ca="1" si="130"/>
        <v>418.31209189512464</v>
      </c>
      <c r="K276" s="307">
        <f t="shared" ca="1" si="131"/>
        <v>1316.4882920907351</v>
      </c>
      <c r="L276" s="304">
        <f t="shared" ca="1" si="116"/>
        <v>1381.3494957604523</v>
      </c>
      <c r="M276" s="306">
        <f t="shared" ca="1" si="132"/>
        <v>0.71850637004639295</v>
      </c>
      <c r="N276" s="304">
        <f t="shared" ca="1" si="133"/>
        <v>41.167382556923265</v>
      </c>
      <c r="P276" s="310">
        <f t="shared" ca="1" si="134"/>
        <v>23</v>
      </c>
      <c r="Q276" s="304">
        <f t="shared" ca="1" si="135"/>
        <v>0</v>
      </c>
      <c r="R276" s="306">
        <f t="shared" ca="1" si="136"/>
        <v>0</v>
      </c>
      <c r="S276" s="307">
        <f t="shared" ca="1" si="137"/>
        <v>3.1859948540257217</v>
      </c>
      <c r="T276" s="304">
        <f t="shared" ca="1" si="117"/>
        <v>31.254609517992332</v>
      </c>
      <c r="U276" s="311">
        <f t="shared" ca="1" si="118"/>
        <v>0</v>
      </c>
      <c r="V276" s="306">
        <f t="shared" ca="1" si="119"/>
        <v>1.0736900716747488</v>
      </c>
      <c r="W276" s="304">
        <f t="shared" ca="1" si="120"/>
        <v>2.4145611123980864</v>
      </c>
      <c r="Y276" s="314" t="str">
        <f t="shared" ca="1" si="138"/>
        <v/>
      </c>
      <c r="Z276" s="315" t="str">
        <f t="shared" ca="1" si="139"/>
        <v/>
      </c>
      <c r="AA276" s="316" t="str">
        <f t="shared" ca="1" si="140"/>
        <v/>
      </c>
      <c r="AC276" s="310" t="e">
        <f t="shared" ca="1" si="141"/>
        <v>#N/A</v>
      </c>
      <c r="AD276" s="323" t="e">
        <f t="shared" ca="1" si="142"/>
        <v>#N/A</v>
      </c>
      <c r="AE276" s="324">
        <f t="shared" ca="1" si="121"/>
        <v>1316.4882920907351</v>
      </c>
      <c r="AG276" s="306">
        <f t="shared" ca="1" si="143"/>
        <v>-7.4089898527972355</v>
      </c>
      <c r="AH276" s="304">
        <f t="shared" ca="1" si="144"/>
        <v>-0.79188170394033586</v>
      </c>
    </row>
    <row r="277" spans="1:34" x14ac:dyDescent="0.2">
      <c r="A277" s="347">
        <f t="shared" ca="1" si="122"/>
        <v>0.1</v>
      </c>
      <c r="B277" s="304">
        <f t="shared" ca="1" si="123"/>
        <v>13.899999999999931</v>
      </c>
      <c r="D277" s="306">
        <f t="shared" ca="1" si="124"/>
        <v>-0.57051469953617273</v>
      </c>
      <c r="E277" s="307">
        <f t="shared" ca="1" si="125"/>
        <v>-10.308874457440238</v>
      </c>
      <c r="F277" s="304">
        <f t="shared" ca="1" si="126"/>
        <v>10.324649127290023</v>
      </c>
      <c r="G277" s="306">
        <f t="shared" ca="1" si="127"/>
        <v>24.933840575320158</v>
      </c>
      <c r="H277" s="307">
        <f t="shared" ca="1" si="128"/>
        <v>20.82186712862438</v>
      </c>
      <c r="I277" s="304">
        <f t="shared" ca="1" si="129"/>
        <v>32.484558740385722</v>
      </c>
      <c r="J277" s="306">
        <f t="shared" ca="1" si="130"/>
        <v>420.80832852615436</v>
      </c>
      <c r="K277" s="307">
        <f t="shared" ca="1" si="131"/>
        <v>1318.6220231758848</v>
      </c>
      <c r="L277" s="304">
        <f t="shared" ca="1" si="116"/>
        <v>1384.1400540990928</v>
      </c>
      <c r="M277" s="306">
        <f t="shared" ca="1" si="132"/>
        <v>0.69577094083430613</v>
      </c>
      <c r="N277" s="304">
        <f t="shared" ca="1" si="133"/>
        <v>39.864738417652248</v>
      </c>
      <c r="P277" s="310">
        <f t="shared" ca="1" si="134"/>
        <v>23</v>
      </c>
      <c r="Q277" s="304">
        <f t="shared" ca="1" si="135"/>
        <v>0</v>
      </c>
      <c r="R277" s="306">
        <f t="shared" ca="1" si="136"/>
        <v>0</v>
      </c>
      <c r="S277" s="307">
        <f t="shared" ca="1" si="137"/>
        <v>3.1859948540257217</v>
      </c>
      <c r="T277" s="304">
        <f t="shared" ca="1" si="117"/>
        <v>31.254609517992332</v>
      </c>
      <c r="U277" s="311">
        <f t="shared" ca="1" si="118"/>
        <v>0</v>
      </c>
      <c r="V277" s="306">
        <f t="shared" ca="1" si="119"/>
        <v>1.073460001154444</v>
      </c>
      <c r="W277" s="304">
        <f t="shared" ca="1" si="120"/>
        <v>2.3114418466451605</v>
      </c>
      <c r="Y277" s="314" t="str">
        <f t="shared" ca="1" si="138"/>
        <v/>
      </c>
      <c r="Z277" s="315" t="str">
        <f t="shared" ca="1" si="139"/>
        <v/>
      </c>
      <c r="AA277" s="316" t="str">
        <f t="shared" ca="1" si="140"/>
        <v/>
      </c>
      <c r="AC277" s="310" t="e">
        <f t="shared" ca="1" si="141"/>
        <v>#N/A</v>
      </c>
      <c r="AD277" s="323" t="e">
        <f t="shared" ca="1" si="142"/>
        <v>#N/A</v>
      </c>
      <c r="AE277" s="324">
        <f t="shared" ca="1" si="121"/>
        <v>1318.6220231758848</v>
      </c>
      <c r="AG277" s="306">
        <f t="shared" ca="1" si="143"/>
        <v>-7.2154078153509484</v>
      </c>
      <c r="AH277" s="304">
        <f t="shared" ca="1" si="144"/>
        <v>-0.75786723551895374</v>
      </c>
    </row>
    <row r="278" spans="1:34" x14ac:dyDescent="0.2">
      <c r="A278" s="347">
        <f t="shared" ca="1" si="122"/>
        <v>0.1</v>
      </c>
      <c r="B278" s="304">
        <f t="shared" ca="1" si="123"/>
        <v>13.999999999999931</v>
      </c>
      <c r="D278" s="306">
        <f t="shared" ca="1" si="124"/>
        <v>-0.55686523783901776</v>
      </c>
      <c r="E278" s="307">
        <f t="shared" ca="1" si="125"/>
        <v>-10.275029603273822</v>
      </c>
      <c r="F278" s="304">
        <f t="shared" ca="1" si="126"/>
        <v>10.290108465962199</v>
      </c>
      <c r="G278" s="306">
        <f t="shared" ca="1" si="127"/>
        <v>24.878154051536256</v>
      </c>
      <c r="H278" s="307">
        <f t="shared" ca="1" si="128"/>
        <v>19.794364168296998</v>
      </c>
      <c r="I278" s="304">
        <f t="shared" ca="1" si="129"/>
        <v>31.79212798538547</v>
      </c>
      <c r="J278" s="306">
        <f t="shared" ca="1" si="130"/>
        <v>423.29892825749715</v>
      </c>
      <c r="K278" s="307">
        <f t="shared" ca="1" si="131"/>
        <v>1320.6528347407309</v>
      </c>
      <c r="L278" s="304">
        <f t="shared" ca="1" si="116"/>
        <v>1386.8330442315953</v>
      </c>
      <c r="M278" s="306">
        <f t="shared" ca="1" si="132"/>
        <v>0.67208436805865368</v>
      </c>
      <c r="N278" s="304">
        <f t="shared" ca="1" si="133"/>
        <v>38.507597766477886</v>
      </c>
      <c r="P278" s="310">
        <f t="shared" ca="1" si="134"/>
        <v>23</v>
      </c>
      <c r="Q278" s="304">
        <f t="shared" ca="1" si="135"/>
        <v>0</v>
      </c>
      <c r="R278" s="306">
        <f t="shared" ca="1" si="136"/>
        <v>0</v>
      </c>
      <c r="S278" s="307">
        <f t="shared" ca="1" si="137"/>
        <v>3.1859948540257217</v>
      </c>
      <c r="T278" s="304">
        <f t="shared" ca="1" si="117"/>
        <v>31.254609517992332</v>
      </c>
      <c r="U278" s="311">
        <f t="shared" ca="1" si="118"/>
        <v>0</v>
      </c>
      <c r="V278" s="306">
        <f t="shared" ca="1" si="119"/>
        <v>1.0732410707498332</v>
      </c>
      <c r="W278" s="304">
        <f t="shared" ca="1" si="120"/>
        <v>2.2135005866325832</v>
      </c>
      <c r="Y278" s="314" t="str">
        <f t="shared" ca="1" si="138"/>
        <v/>
      </c>
      <c r="Z278" s="315" t="str">
        <f t="shared" ca="1" si="139"/>
        <v/>
      </c>
      <c r="AA278" s="316" t="str">
        <f t="shared" ca="1" si="140"/>
        <v/>
      </c>
      <c r="AC278" s="310">
        <f t="shared" ca="1" si="141"/>
        <v>13.999999999999931</v>
      </c>
      <c r="AD278" s="323">
        <f t="shared" ca="1" si="142"/>
        <v>423.29892825749715</v>
      </c>
      <c r="AE278" s="324">
        <f t="shared" ca="1" si="121"/>
        <v>1320.6528347407309</v>
      </c>
      <c r="AG278" s="306">
        <f t="shared" ca="1" si="143"/>
        <v>-7.0134888401922666</v>
      </c>
      <c r="AH278" s="304">
        <f t="shared" ca="1" si="144"/>
        <v>-0.72550080980968823</v>
      </c>
    </row>
    <row r="279" spans="1:34" x14ac:dyDescent="0.2">
      <c r="A279" s="347">
        <f t="shared" ca="1" si="122"/>
        <v>0.1</v>
      </c>
      <c r="B279" s="304">
        <f t="shared" ca="1" si="123"/>
        <v>14.09999999999993</v>
      </c>
      <c r="D279" s="306">
        <f t="shared" ca="1" si="124"/>
        <v>-0.54366719210856673</v>
      </c>
      <c r="E279" s="307">
        <f t="shared" ca="1" si="125"/>
        <v>-10.242570132199496</v>
      </c>
      <c r="F279" s="304">
        <f t="shared" ca="1" si="126"/>
        <v>10.256988687173269</v>
      </c>
      <c r="G279" s="306">
        <f t="shared" ca="1" si="127"/>
        <v>24.823787332325399</v>
      </c>
      <c r="H279" s="307">
        <f t="shared" ca="1" si="128"/>
        <v>18.770107155077049</v>
      </c>
      <c r="I279" s="304">
        <f t="shared" ca="1" si="129"/>
        <v>31.121332557163964</v>
      </c>
      <c r="J279" s="306">
        <f t="shared" ca="1" si="130"/>
        <v>425.78402532669026</v>
      </c>
      <c r="K279" s="307">
        <f t="shared" ca="1" si="131"/>
        <v>1322.5810583068996</v>
      </c>
      <c r="L279" s="304">
        <f t="shared" ca="1" si="116"/>
        <v>1389.4289085864013</v>
      </c>
      <c r="M279" s="306">
        <f t="shared" ca="1" si="132"/>
        <v>0.64741526110296377</v>
      </c>
      <c r="N279" s="304">
        <f t="shared" ca="1" si="133"/>
        <v>37.094162053560034</v>
      </c>
      <c r="P279" s="310">
        <f t="shared" ca="1" si="134"/>
        <v>23</v>
      </c>
      <c r="Q279" s="304">
        <f t="shared" ca="1" si="135"/>
        <v>0</v>
      </c>
      <c r="R279" s="306">
        <f t="shared" ca="1" si="136"/>
        <v>0</v>
      </c>
      <c r="S279" s="307">
        <f t="shared" ca="1" si="137"/>
        <v>3.1859948540257217</v>
      </c>
      <c r="T279" s="304">
        <f t="shared" ca="1" si="117"/>
        <v>31.254609517992332</v>
      </c>
      <c r="U279" s="311">
        <f t="shared" ca="1" si="118"/>
        <v>0</v>
      </c>
      <c r="V279" s="306">
        <f t="shared" ca="1" si="119"/>
        <v>1.0730332383780747</v>
      </c>
      <c r="W279" s="304">
        <f t="shared" ca="1" si="120"/>
        <v>2.1206681070179023</v>
      </c>
      <c r="Y279" s="314" t="str">
        <f t="shared" ca="1" si="138"/>
        <v/>
      </c>
      <c r="Z279" s="315" t="str">
        <f t="shared" ca="1" si="139"/>
        <v/>
      </c>
      <c r="AA279" s="316" t="str">
        <f t="shared" ca="1" si="140"/>
        <v/>
      </c>
      <c r="AC279" s="310" t="e">
        <f t="shared" ca="1" si="141"/>
        <v>#N/A</v>
      </c>
      <c r="AD279" s="323" t="e">
        <f t="shared" ca="1" si="142"/>
        <v>#N/A</v>
      </c>
      <c r="AE279" s="324">
        <f t="shared" ca="1" si="121"/>
        <v>1322.5810583068996</v>
      </c>
      <c r="AG279" s="306">
        <f t="shared" ca="1" si="143"/>
        <v>-6.8026462234154099</v>
      </c>
      <c r="AH279" s="304">
        <f t="shared" ca="1" si="144"/>
        <v>-0.69475962393212098</v>
      </c>
    </row>
    <row r="280" spans="1:34" x14ac:dyDescent="0.2">
      <c r="A280" s="347">
        <f t="shared" ca="1" si="122"/>
        <v>0.1</v>
      </c>
      <c r="B280" s="304">
        <f t="shared" ca="1" si="123"/>
        <v>14.19999999999993</v>
      </c>
      <c r="D280" s="306">
        <f t="shared" ca="1" si="124"/>
        <v>-0.53093027739071053</v>
      </c>
      <c r="E280" s="307">
        <f t="shared" ca="1" si="125"/>
        <v>-10.211454381842906</v>
      </c>
      <c r="F280" s="304">
        <f t="shared" ca="1" si="126"/>
        <v>10.225247554553819</v>
      </c>
      <c r="G280" s="306">
        <f t="shared" ca="1" si="127"/>
        <v>24.770694304586328</v>
      </c>
      <c r="H280" s="307">
        <f t="shared" ca="1" si="128"/>
        <v>17.748961716892758</v>
      </c>
      <c r="I280" s="304">
        <f t="shared" ca="1" si="129"/>
        <v>30.473151106490288</v>
      </c>
      <c r="J280" s="306">
        <f t="shared" ca="1" si="130"/>
        <v>428.26374940853583</v>
      </c>
      <c r="K280" s="307">
        <f t="shared" ca="1" si="131"/>
        <v>1324.4070117504982</v>
      </c>
      <c r="L280" s="304">
        <f t="shared" ca="1" si="116"/>
        <v>1391.9280771043243</v>
      </c>
      <c r="M280" s="306">
        <f t="shared" ca="1" si="132"/>
        <v>0.62173442037338156</v>
      </c>
      <c r="N280" s="304">
        <f t="shared" ca="1" si="133"/>
        <v>35.622758265407306</v>
      </c>
      <c r="P280" s="310">
        <f t="shared" ca="1" si="134"/>
        <v>23</v>
      </c>
      <c r="Q280" s="304">
        <f t="shared" ca="1" si="135"/>
        <v>0</v>
      </c>
      <c r="R280" s="306">
        <f t="shared" ca="1" si="136"/>
        <v>0</v>
      </c>
      <c r="S280" s="307">
        <f t="shared" ca="1" si="137"/>
        <v>3.1859948540257217</v>
      </c>
      <c r="T280" s="304">
        <f t="shared" ca="1" si="117"/>
        <v>31.254609517992332</v>
      </c>
      <c r="U280" s="311">
        <f t="shared" ca="1" si="118"/>
        <v>0</v>
      </c>
      <c r="V280" s="306">
        <f t="shared" ca="1" si="119"/>
        <v>1.0728364637759575</v>
      </c>
      <c r="W280" s="304">
        <f t="shared" ca="1" si="120"/>
        <v>2.0328784764152008</v>
      </c>
      <c r="Y280" s="314" t="str">
        <f t="shared" ca="1" si="138"/>
        <v/>
      </c>
      <c r="Z280" s="315" t="str">
        <f t="shared" ca="1" si="139"/>
        <v/>
      </c>
      <c r="AA280" s="316" t="str">
        <f t="shared" ca="1" si="140"/>
        <v/>
      </c>
      <c r="AC280" s="310" t="e">
        <f t="shared" ca="1" si="141"/>
        <v>#N/A</v>
      </c>
      <c r="AD280" s="323" t="e">
        <f t="shared" ca="1" si="142"/>
        <v>#N/A</v>
      </c>
      <c r="AE280" s="324">
        <f t="shared" ca="1" si="121"/>
        <v>1324.4070117504982</v>
      </c>
      <c r="AG280" s="306">
        <f t="shared" ca="1" si="143"/>
        <v>-6.5822950503273567</v>
      </c>
      <c r="AH280" s="304">
        <f t="shared" ca="1" si="144"/>
        <v>-0.66562194987173118</v>
      </c>
    </row>
    <row r="281" spans="1:34" x14ac:dyDescent="0.2">
      <c r="A281" s="347">
        <f t="shared" ca="1" si="122"/>
        <v>0.1</v>
      </c>
      <c r="B281" s="304">
        <f t="shared" ca="1" si="123"/>
        <v>14.29999999999993</v>
      </c>
      <c r="D281" s="306">
        <f t="shared" ca="1" si="124"/>
        <v>-0.51866526253487089</v>
      </c>
      <c r="E281" s="307">
        <f t="shared" ca="1" si="125"/>
        <v>-10.181639558238345</v>
      </c>
      <c r="F281" s="304">
        <f t="shared" ca="1" si="126"/>
        <v>10.19484172257933</v>
      </c>
      <c r="G281" s="306">
        <f t="shared" ca="1" si="127"/>
        <v>24.718827778332841</v>
      </c>
      <c r="H281" s="307">
        <f t="shared" ca="1" si="128"/>
        <v>16.730797761068924</v>
      </c>
      <c r="I281" s="304">
        <f t="shared" ca="1" si="129"/>
        <v>29.848618736160443</v>
      </c>
      <c r="J281" s="306">
        <f t="shared" ca="1" si="130"/>
        <v>430.73822551268177</v>
      </c>
      <c r="K281" s="307">
        <f t="shared" ca="1" si="131"/>
        <v>1326.1309997243964</v>
      </c>
      <c r="L281" s="304">
        <f t="shared" ca="1" si="116"/>
        <v>1394.3309676500198</v>
      </c>
      <c r="M281" s="306">
        <f t="shared" ca="1" si="132"/>
        <v>0.59501560137572318</v>
      </c>
      <c r="N281" s="304">
        <f t="shared" ca="1" si="133"/>
        <v>34.091882703267515</v>
      </c>
      <c r="P281" s="310">
        <f t="shared" ca="1" si="134"/>
        <v>23</v>
      </c>
      <c r="Q281" s="304">
        <f t="shared" ca="1" si="135"/>
        <v>0</v>
      </c>
      <c r="R281" s="306">
        <f t="shared" ca="1" si="136"/>
        <v>0</v>
      </c>
      <c r="S281" s="307">
        <f t="shared" ca="1" si="137"/>
        <v>3.1859948540257217</v>
      </c>
      <c r="T281" s="304">
        <f t="shared" ca="1" si="117"/>
        <v>31.254609517992332</v>
      </c>
      <c r="U281" s="311">
        <f t="shared" ca="1" si="118"/>
        <v>0</v>
      </c>
      <c r="V281" s="306">
        <f t="shared" ca="1" si="119"/>
        <v>1.0726507084493313</v>
      </c>
      <c r="W281" s="304">
        <f t="shared" ca="1" si="120"/>
        <v>1.9500689289261186</v>
      </c>
      <c r="Y281" s="314" t="str">
        <f t="shared" ca="1" si="138"/>
        <v/>
      </c>
      <c r="Z281" s="315" t="str">
        <f t="shared" ca="1" si="139"/>
        <v/>
      </c>
      <c r="AA281" s="316" t="str">
        <f t="shared" ca="1" si="140"/>
        <v/>
      </c>
      <c r="AC281" s="310" t="e">
        <f t="shared" ca="1" si="141"/>
        <v>#N/A</v>
      </c>
      <c r="AD281" s="323" t="e">
        <f t="shared" ca="1" si="142"/>
        <v>#N/A</v>
      </c>
      <c r="AE281" s="324">
        <f t="shared" ca="1" si="121"/>
        <v>1326.1309997243964</v>
      </c>
      <c r="AG281" s="306">
        <f t="shared" ca="1" si="143"/>
        <v>-6.3518613064537082</v>
      </c>
      <c r="AH281" s="304">
        <f t="shared" ca="1" si="144"/>
        <v>-0.63806709350033008</v>
      </c>
    </row>
    <row r="282" spans="1:34" x14ac:dyDescent="0.2">
      <c r="A282" s="347">
        <f t="shared" ca="1" si="122"/>
        <v>0.1</v>
      </c>
      <c r="B282" s="304">
        <f t="shared" ca="1" si="123"/>
        <v>14.399999999999929</v>
      </c>
      <c r="D282" s="306">
        <f t="shared" ca="1" si="124"/>
        <v>-0.50688393331961867</v>
      </c>
      <c r="E282" s="307">
        <f t="shared" ca="1" si="125"/>
        <v>-10.153081502600187</v>
      </c>
      <c r="F282" s="304">
        <f t="shared" ca="1" si="126"/>
        <v>10.165726502336154</v>
      </c>
      <c r="G282" s="306">
        <f t="shared" ca="1" si="127"/>
        <v>24.668139385000877</v>
      </c>
      <c r="H282" s="307">
        <f t="shared" ca="1" si="128"/>
        <v>15.715489610808905</v>
      </c>
      <c r="I282" s="304">
        <f t="shared" ca="1" si="129"/>
        <v>29.248824154575413</v>
      </c>
      <c r="J282" s="306">
        <f t="shared" ca="1" si="130"/>
        <v>433.20757387084848</v>
      </c>
      <c r="K282" s="307">
        <f t="shared" ca="1" si="131"/>
        <v>1327.7533140929902</v>
      </c>
      <c r="L282" s="304">
        <f t="shared" ca="1" si="116"/>
        <v>1396.6379864316971</v>
      </c>
      <c r="M282" s="306">
        <f t="shared" ca="1" si="132"/>
        <v>0.56723637884524802</v>
      </c>
      <c r="N282" s="304">
        <f t="shared" ca="1" si="133"/>
        <v>32.500250494116564</v>
      </c>
      <c r="P282" s="310">
        <f t="shared" ca="1" si="134"/>
        <v>23</v>
      </c>
      <c r="Q282" s="304">
        <f t="shared" ca="1" si="135"/>
        <v>0</v>
      </c>
      <c r="R282" s="306">
        <f t="shared" ca="1" si="136"/>
        <v>0</v>
      </c>
      <c r="S282" s="307">
        <f t="shared" ca="1" si="137"/>
        <v>3.1859948540257217</v>
      </c>
      <c r="T282" s="304">
        <f t="shared" ca="1" si="117"/>
        <v>31.254609517992332</v>
      </c>
      <c r="U282" s="311">
        <f t="shared" ca="1" si="118"/>
        <v>0</v>
      </c>
      <c r="V282" s="306">
        <f t="shared" ca="1" si="119"/>
        <v>1.0724759356214839</v>
      </c>
      <c r="W282" s="304">
        <f t="shared" ca="1" si="120"/>
        <v>1.8721797371821665</v>
      </c>
      <c r="Y282" s="314" t="str">
        <f t="shared" ca="1" si="138"/>
        <v/>
      </c>
      <c r="Z282" s="315" t="str">
        <f t="shared" ca="1" si="139"/>
        <v/>
      </c>
      <c r="AA282" s="316" t="str">
        <f t="shared" ca="1" si="140"/>
        <v/>
      </c>
      <c r="AC282" s="310" t="e">
        <f t="shared" ca="1" si="141"/>
        <v>#N/A</v>
      </c>
      <c r="AD282" s="323" t="e">
        <f t="shared" ca="1" si="142"/>
        <v>#N/A</v>
      </c>
      <c r="AE282" s="324">
        <f t="shared" ca="1" si="121"/>
        <v>1327.7533140929902</v>
      </c>
      <c r="AG282" s="306">
        <f t="shared" ca="1" si="143"/>
        <v>-6.1107929829267507</v>
      </c>
      <c r="AH282" s="304">
        <f t="shared" ca="1" si="144"/>
        <v>-0.61207535425302828</v>
      </c>
    </row>
    <row r="283" spans="1:34" x14ac:dyDescent="0.2">
      <c r="A283" s="347">
        <f t="shared" ca="1" si="122"/>
        <v>0.1</v>
      </c>
      <c r="B283" s="304">
        <f t="shared" ca="1" si="123"/>
        <v>14.499999999999929</v>
      </c>
      <c r="D283" s="306">
        <f t="shared" ca="1" si="124"/>
        <v>-0.49559903573545022</v>
      </c>
      <c r="E283" s="307">
        <f t="shared" ca="1" si="125"/>
        <v>-10.125734453080119</v>
      </c>
      <c r="F283" s="304">
        <f t="shared" ca="1" si="126"/>
        <v>10.137855622295854</v>
      </c>
      <c r="G283" s="306">
        <f t="shared" ca="1" si="127"/>
        <v>24.618579481427332</v>
      </c>
      <c r="H283" s="307">
        <f t="shared" ca="1" si="128"/>
        <v>14.702916165500893</v>
      </c>
      <c r="I283" s="304">
        <f t="shared" ca="1" si="129"/>
        <v>28.674905395713207</v>
      </c>
      <c r="J283" s="306">
        <f t="shared" ca="1" si="130"/>
        <v>435.67190981416991</v>
      </c>
      <c r="K283" s="307">
        <f t="shared" ca="1" si="131"/>
        <v>1329.2742343818056</v>
      </c>
      <c r="L283" s="304">
        <f t="shared" ca="1" si="116"/>
        <v>1398.8495284312969</v>
      </c>
      <c r="M283" s="306">
        <f t="shared" ca="1" si="132"/>
        <v>0.53837910681932832</v>
      </c>
      <c r="N283" s="304">
        <f t="shared" ca="1" si="133"/>
        <v>30.84685059877043</v>
      </c>
      <c r="P283" s="310">
        <f t="shared" ca="1" si="134"/>
        <v>23</v>
      </c>
      <c r="Q283" s="304">
        <f t="shared" ca="1" si="135"/>
        <v>0</v>
      </c>
      <c r="R283" s="306">
        <f t="shared" ca="1" si="136"/>
        <v>0</v>
      </c>
      <c r="S283" s="307">
        <f t="shared" ca="1" si="137"/>
        <v>3.1859948540257217</v>
      </c>
      <c r="T283" s="304">
        <f t="shared" ca="1" si="117"/>
        <v>31.254609517992332</v>
      </c>
      <c r="U283" s="311">
        <f t="shared" ca="1" si="118"/>
        <v>0</v>
      </c>
      <c r="V283" s="306">
        <f t="shared" ca="1" si="119"/>
        <v>1.0723121101802078</v>
      </c>
      <c r="W283" s="304">
        <f t="shared" ca="1" si="120"/>
        <v>1.7991540863191924</v>
      </c>
      <c r="Y283" s="314" t="str">
        <f t="shared" ca="1" si="138"/>
        <v/>
      </c>
      <c r="Z283" s="315" t="str">
        <f t="shared" ca="1" si="139"/>
        <v/>
      </c>
      <c r="AA283" s="316" t="str">
        <f t="shared" ca="1" si="140"/>
        <v/>
      </c>
      <c r="AC283" s="310" t="e">
        <f t="shared" ca="1" si="141"/>
        <v>#N/A</v>
      </c>
      <c r="AD283" s="323" t="e">
        <f t="shared" ca="1" si="142"/>
        <v>#N/A</v>
      </c>
      <c r="AE283" s="324">
        <f t="shared" ca="1" si="121"/>
        <v>1329.2742343818056</v>
      </c>
      <c r="AG283" s="306">
        <f t="shared" ca="1" si="143"/>
        <v>-5.8585733151593757</v>
      </c>
      <c r="AH283" s="304">
        <f t="shared" ca="1" si="144"/>
        <v>-0.58762798527955551</v>
      </c>
    </row>
    <row r="284" spans="1:34" x14ac:dyDescent="0.2">
      <c r="A284" s="347">
        <f t="shared" ca="1" si="122"/>
        <v>0.1</v>
      </c>
      <c r="B284" s="304">
        <f t="shared" ca="1" si="123"/>
        <v>14.599999999999929</v>
      </c>
      <c r="D284" s="306">
        <f t="shared" ca="1" si="124"/>
        <v>-0.4848241959258443</v>
      </c>
      <c r="E284" s="307">
        <f t="shared" ca="1" si="125"/>
        <v>-10.09955080503657</v>
      </c>
      <c r="F284" s="304">
        <f t="shared" ca="1" si="126"/>
        <v>10.111180987623056</v>
      </c>
      <c r="G284" s="306">
        <f t="shared" ca="1" si="127"/>
        <v>24.570097061834748</v>
      </c>
      <c r="H284" s="307">
        <f t="shared" ca="1" si="128"/>
        <v>13.692961084997236</v>
      </c>
      <c r="I284" s="304">
        <f t="shared" ca="1" si="129"/>
        <v>28.128043886897455</v>
      </c>
      <c r="J284" s="306">
        <f t="shared" ca="1" si="130"/>
        <v>438.13134364133299</v>
      </c>
      <c r="K284" s="307">
        <f t="shared" ca="1" si="131"/>
        <v>1330.6940282443306</v>
      </c>
      <c r="L284" s="304">
        <f t="shared" ca="1" si="116"/>
        <v>1400.9659778474577</v>
      </c>
      <c r="M284" s="306">
        <f t="shared" ca="1" si="132"/>
        <v>0.50843196429849946</v>
      </c>
      <c r="N284" s="304">
        <f t="shared" ca="1" si="133"/>
        <v>29.131005723850169</v>
      </c>
      <c r="P284" s="310">
        <f t="shared" ca="1" si="134"/>
        <v>23</v>
      </c>
      <c r="Q284" s="304">
        <f t="shared" ca="1" si="135"/>
        <v>0</v>
      </c>
      <c r="R284" s="306">
        <f t="shared" ca="1" si="136"/>
        <v>0</v>
      </c>
      <c r="S284" s="307">
        <f t="shared" ca="1" si="137"/>
        <v>3.1859948540257217</v>
      </c>
      <c r="T284" s="304">
        <f t="shared" ca="1" si="117"/>
        <v>31.254609517992332</v>
      </c>
      <c r="U284" s="311">
        <f t="shared" ca="1" si="118"/>
        <v>0</v>
      </c>
      <c r="V284" s="306">
        <f t="shared" ca="1" si="119"/>
        <v>1.0721591986232737</v>
      </c>
      <c r="W284" s="304">
        <f t="shared" ca="1" si="120"/>
        <v>1.7309379483105354</v>
      </c>
      <c r="Y284" s="314" t="str">
        <f t="shared" ca="1" si="138"/>
        <v/>
      </c>
      <c r="Z284" s="315" t="str">
        <f t="shared" ca="1" si="139"/>
        <v/>
      </c>
      <c r="AA284" s="316" t="str">
        <f t="shared" ca="1" si="140"/>
        <v/>
      </c>
      <c r="AC284" s="310" t="e">
        <f t="shared" ca="1" si="141"/>
        <v>#N/A</v>
      </c>
      <c r="AD284" s="323" t="e">
        <f t="shared" ca="1" si="142"/>
        <v>#N/A</v>
      </c>
      <c r="AE284" s="324">
        <f t="shared" ca="1" si="121"/>
        <v>1330.6940282443306</v>
      </c>
      <c r="AG284" s="306">
        <f t="shared" ca="1" si="143"/>
        <v>-5.5947362191323124</v>
      </c>
      <c r="AH284" s="304">
        <f t="shared" ca="1" si="144"/>
        <v>-0.56470715388816106</v>
      </c>
    </row>
    <row r="285" spans="1:34" x14ac:dyDescent="0.2">
      <c r="A285" s="347">
        <f t="shared" ca="1" si="122"/>
        <v>0.1</v>
      </c>
      <c r="B285" s="304">
        <f t="shared" ca="1" si="123"/>
        <v>14.699999999999928</v>
      </c>
      <c r="D285" s="306">
        <f t="shared" ca="1" si="124"/>
        <v>-0.4745738132954086</v>
      </c>
      <c r="E285" s="307">
        <f t="shared" ca="1" si="125"/>
        <v>-10.074480874497919</v>
      </c>
      <c r="F285" s="304">
        <f t="shared" ca="1" si="126"/>
        <v>10.085652442697503</v>
      </c>
      <c r="G285" s="306">
        <f t="shared" ca="1" si="127"/>
        <v>24.522639680505208</v>
      </c>
      <c r="H285" s="307">
        <f t="shared" ca="1" si="128"/>
        <v>12.685512997547445</v>
      </c>
      <c r="I285" s="304">
        <f t="shared" ca="1" si="129"/>
        <v>27.609456657291062</v>
      </c>
      <c r="J285" s="306">
        <f t="shared" ca="1" si="130"/>
        <v>440.58598047844998</v>
      </c>
      <c r="K285" s="307">
        <f t="shared" ca="1" si="131"/>
        <v>1332.0129519484578</v>
      </c>
      <c r="L285" s="304">
        <f t="shared" ca="1" si="116"/>
        <v>1402.987708553643</v>
      </c>
      <c r="M285" s="306">
        <f t="shared" ca="1" si="132"/>
        <v>0.47739006838158998</v>
      </c>
      <c r="N285" s="304">
        <f t="shared" ca="1" si="133"/>
        <v>27.352436099726873</v>
      </c>
      <c r="P285" s="310">
        <f t="shared" ca="1" si="134"/>
        <v>23</v>
      </c>
      <c r="Q285" s="304">
        <f t="shared" ca="1" si="135"/>
        <v>0</v>
      </c>
      <c r="R285" s="306">
        <f t="shared" ca="1" si="136"/>
        <v>0</v>
      </c>
      <c r="S285" s="307">
        <f t="shared" ca="1" si="137"/>
        <v>3.1859948540257217</v>
      </c>
      <c r="T285" s="304">
        <f t="shared" ca="1" si="117"/>
        <v>31.254609517992332</v>
      </c>
      <c r="U285" s="311">
        <f t="shared" ca="1" si="118"/>
        <v>0</v>
      </c>
      <c r="V285" s="306">
        <f t="shared" ca="1" si="119"/>
        <v>1.0720171690020637</v>
      </c>
      <c r="W285" s="304">
        <f t="shared" ca="1" si="120"/>
        <v>1.667479956097611</v>
      </c>
      <c r="Y285" s="314" t="str">
        <f t="shared" ca="1" si="138"/>
        <v/>
      </c>
      <c r="Z285" s="315" t="str">
        <f t="shared" ca="1" si="139"/>
        <v/>
      </c>
      <c r="AA285" s="316" t="str">
        <f t="shared" ca="1" si="140"/>
        <v/>
      </c>
      <c r="AC285" s="310" t="e">
        <f t="shared" ca="1" si="141"/>
        <v>#N/A</v>
      </c>
      <c r="AD285" s="323" t="e">
        <f t="shared" ca="1" si="142"/>
        <v>#N/A</v>
      </c>
      <c r="AE285" s="324">
        <f t="shared" ca="1" si="121"/>
        <v>1332.0129519484578</v>
      </c>
      <c r="AG285" s="306">
        <f t="shared" ca="1" si="143"/>
        <v>-5.3188838805606782</v>
      </c>
      <c r="AH285" s="304">
        <f t="shared" ca="1" si="144"/>
        <v>-0.54329590210209455</v>
      </c>
    </row>
    <row r="286" spans="1:34" x14ac:dyDescent="0.2">
      <c r="A286" s="347">
        <f t="shared" ca="1" si="122"/>
        <v>0.1</v>
      </c>
      <c r="B286" s="304">
        <f t="shared" ca="1" si="123"/>
        <v>14.799999999999928</v>
      </c>
      <c r="D286" s="306">
        <f t="shared" ca="1" si="124"/>
        <v>-0.4648629235148834</v>
      </c>
      <c r="E286" s="307">
        <f t="shared" ca="1" si="125"/>
        <v>-10.050472670770999</v>
      </c>
      <c r="F286" s="304">
        <f t="shared" ca="1" si="126"/>
        <v>10.061217542801346</v>
      </c>
      <c r="G286" s="306">
        <f t="shared" ca="1" si="127"/>
        <v>24.476153388153719</v>
      </c>
      <c r="H286" s="307">
        <f t="shared" ca="1" si="128"/>
        <v>11.680465730470345</v>
      </c>
      <c r="I286" s="304">
        <f t="shared" ca="1" si="129"/>
        <v>27.120386508328398</v>
      </c>
      <c r="J286" s="306">
        <f t="shared" ca="1" si="130"/>
        <v>443.0359201318829</v>
      </c>
      <c r="K286" s="307">
        <f t="shared" ca="1" si="131"/>
        <v>1333.2312508848588</v>
      </c>
      <c r="L286" s="304">
        <f t="shared" ca="1" si="116"/>
        <v>1404.9150845738363</v>
      </c>
      <c r="M286" s="306">
        <f t="shared" ca="1" si="132"/>
        <v>0.44525662760397072</v>
      </c>
      <c r="N286" s="304">
        <f t="shared" ca="1" si="133"/>
        <v>25.51132556193571</v>
      </c>
      <c r="P286" s="310">
        <f t="shared" ca="1" si="134"/>
        <v>23</v>
      </c>
      <c r="Q286" s="304">
        <f t="shared" ca="1" si="135"/>
        <v>0</v>
      </c>
      <c r="R286" s="306">
        <f t="shared" ca="1" si="136"/>
        <v>0</v>
      </c>
      <c r="S286" s="307">
        <f t="shared" ca="1" si="137"/>
        <v>3.1859948540257217</v>
      </c>
      <c r="T286" s="304">
        <f t="shared" ca="1" si="117"/>
        <v>31.254609517992332</v>
      </c>
      <c r="U286" s="311">
        <f t="shared" ca="1" si="118"/>
        <v>0</v>
      </c>
      <c r="V286" s="306">
        <f t="shared" ca="1" si="119"/>
        <v>1.0718859908630851</v>
      </c>
      <c r="W286" s="304">
        <f t="shared" ca="1" si="120"/>
        <v>1.6087312769772859</v>
      </c>
      <c r="Y286" s="314" t="str">
        <f t="shared" ca="1" si="138"/>
        <v/>
      </c>
      <c r="Z286" s="315" t="str">
        <f t="shared" ca="1" si="139"/>
        <v/>
      </c>
      <c r="AA286" s="316" t="str">
        <f t="shared" ca="1" si="140"/>
        <v/>
      </c>
      <c r="AC286" s="310" t="e">
        <f t="shared" ca="1" si="141"/>
        <v>#N/A</v>
      </c>
      <c r="AD286" s="323" t="e">
        <f t="shared" ca="1" si="142"/>
        <v>#N/A</v>
      </c>
      <c r="AE286" s="324">
        <f t="shared" ca="1" si="121"/>
        <v>1333.2312508848588</v>
      </c>
      <c r="AG286" s="306">
        <f t="shared" ca="1" si="143"/>
        <v>-5.0307063045394429</v>
      </c>
      <c r="AH286" s="304">
        <f t="shared" ca="1" si="144"/>
        <v>-0.52337810715250732</v>
      </c>
    </row>
    <row r="287" spans="1:34" x14ac:dyDescent="0.2">
      <c r="A287" s="347">
        <f t="shared" ca="1" si="122"/>
        <v>0.1</v>
      </c>
      <c r="B287" s="304">
        <f t="shared" ca="1" si="123"/>
        <v>14.899999999999928</v>
      </c>
      <c r="D287" s="306">
        <f t="shared" ca="1" si="124"/>
        <v>-0.45570702865024548</v>
      </c>
      <c r="E287" s="307">
        <f t="shared" ca="1" si="125"/>
        <v>-10.027471685475705</v>
      </c>
      <c r="F287" s="304">
        <f t="shared" ca="1" si="126"/>
        <v>10.037821342252421</v>
      </c>
      <c r="G287" s="306">
        <f t="shared" ca="1" si="127"/>
        <v>24.430582685288694</v>
      </c>
      <c r="H287" s="307">
        <f t="shared" ca="1" si="128"/>
        <v>10.677718561922775</v>
      </c>
      <c r="I287" s="304">
        <f t="shared" ca="1" si="129"/>
        <v>26.662090016170112</v>
      </c>
      <c r="J287" s="306">
        <f t="shared" ca="1" si="130"/>
        <v>445.48125693555505</v>
      </c>
      <c r="K287" s="307">
        <f t="shared" ca="1" si="131"/>
        <v>1334.3491600994785</v>
      </c>
      <c r="L287" s="304">
        <f t="shared" ca="1" si="116"/>
        <v>1406.7484605781751</v>
      </c>
      <c r="M287" s="306">
        <f t="shared" ca="1" si="132"/>
        <v>0.41204409799772107</v>
      </c>
      <c r="N287" s="304">
        <f t="shared" ca="1" si="133"/>
        <v>23.608387788544313</v>
      </c>
      <c r="P287" s="310">
        <f t="shared" ca="1" si="134"/>
        <v>23</v>
      </c>
      <c r="Q287" s="304">
        <f t="shared" ca="1" si="135"/>
        <v>0</v>
      </c>
      <c r="R287" s="306">
        <f t="shared" ca="1" si="136"/>
        <v>0</v>
      </c>
      <c r="S287" s="307">
        <f t="shared" ca="1" si="137"/>
        <v>3.1859948540257217</v>
      </c>
      <c r="T287" s="304">
        <f t="shared" ca="1" si="117"/>
        <v>31.254609517992332</v>
      </c>
      <c r="U287" s="311">
        <f t="shared" ca="1" si="118"/>
        <v>0</v>
      </c>
      <c r="V287" s="306">
        <f t="shared" ca="1" si="119"/>
        <v>1.0717656351871352</v>
      </c>
      <c r="W287" s="304">
        <f t="shared" ca="1" si="120"/>
        <v>1.554645484736966</v>
      </c>
      <c r="Y287" s="314" t="str">
        <f t="shared" ca="1" si="138"/>
        <v/>
      </c>
      <c r="Z287" s="315" t="str">
        <f t="shared" ca="1" si="139"/>
        <v/>
      </c>
      <c r="AA287" s="316" t="str">
        <f t="shared" ca="1" si="140"/>
        <v/>
      </c>
      <c r="AC287" s="310" t="e">
        <f t="shared" ca="1" si="141"/>
        <v>#N/A</v>
      </c>
      <c r="AD287" s="323" t="e">
        <f t="shared" ca="1" si="142"/>
        <v>#N/A</v>
      </c>
      <c r="AE287" s="324">
        <f t="shared" ca="1" si="121"/>
        <v>1334.3491600994785</v>
      </c>
      <c r="AG287" s="306">
        <f t="shared" ca="1" si="143"/>
        <v>-4.7300024459227572</v>
      </c>
      <c r="AH287" s="304">
        <f t="shared" ca="1" si="144"/>
        <v>-0.50493844173807889</v>
      </c>
    </row>
    <row r="288" spans="1:34" x14ac:dyDescent="0.2">
      <c r="A288" s="347">
        <f t="shared" ca="1" si="122"/>
        <v>0.1</v>
      </c>
      <c r="B288" s="304">
        <f t="shared" ca="1" si="123"/>
        <v>14.999999999999927</v>
      </c>
      <c r="D288" s="306">
        <f t="shared" ca="1" si="124"/>
        <v>-0.44712189247785039</v>
      </c>
      <c r="E288" s="307">
        <f t="shared" ca="1" si="125"/>
        <v>-10.00542070658952</v>
      </c>
      <c r="F288" s="304">
        <f t="shared" ca="1" si="126"/>
        <v>10.015406207567585</v>
      </c>
      <c r="G288" s="306">
        <f t="shared" ca="1" si="127"/>
        <v>24.385870496040909</v>
      </c>
      <c r="H288" s="307">
        <f t="shared" ca="1" si="128"/>
        <v>9.6771764912638236</v>
      </c>
      <c r="I288" s="304">
        <f t="shared" ca="1" si="129"/>
        <v>26.235823308841436</v>
      </c>
      <c r="J288" s="306">
        <f t="shared" ca="1" si="130"/>
        <v>447.92207959462155</v>
      </c>
      <c r="K288" s="307">
        <f t="shared" ca="1" si="131"/>
        <v>1335.3669048521378</v>
      </c>
      <c r="L288" s="304">
        <f t="shared" ca="1" si="116"/>
        <v>1408.4881824008141</v>
      </c>
      <c r="M288" s="306">
        <f t="shared" ca="1" si="132"/>
        <v>0.37777529375672136</v>
      </c>
      <c r="N288" s="304">
        <f t="shared" ca="1" si="133"/>
        <v>21.644929936575011</v>
      </c>
      <c r="P288" s="310">
        <f t="shared" ca="1" si="134"/>
        <v>23</v>
      </c>
      <c r="Q288" s="304">
        <f t="shared" ca="1" si="135"/>
        <v>0</v>
      </c>
      <c r="R288" s="306">
        <f t="shared" ca="1" si="136"/>
        <v>0</v>
      </c>
      <c r="S288" s="307">
        <f t="shared" ca="1" si="137"/>
        <v>3.1859948540257217</v>
      </c>
      <c r="T288" s="304">
        <f t="shared" ca="1" si="117"/>
        <v>31.254609517992332</v>
      </c>
      <c r="U288" s="311">
        <f t="shared" ca="1" si="118"/>
        <v>0</v>
      </c>
      <c r="V288" s="306">
        <f t="shared" ca="1" si="119"/>
        <v>1.0716560743258796</v>
      </c>
      <c r="W288" s="304">
        <f t="shared" ca="1" si="120"/>
        <v>1.5051784300729043</v>
      </c>
      <c r="Y288" s="314" t="str">
        <f t="shared" ca="1" si="138"/>
        <v/>
      </c>
      <c r="Z288" s="315" t="str">
        <f t="shared" ca="1" si="139"/>
        <v/>
      </c>
      <c r="AA288" s="316" t="str">
        <f t="shared" ca="1" si="140"/>
        <v/>
      </c>
      <c r="AC288" s="310">
        <f t="shared" ca="1" si="141"/>
        <v>14.999999999999927</v>
      </c>
      <c r="AD288" s="323">
        <f t="shared" ca="1" si="142"/>
        <v>447.92207959462155</v>
      </c>
      <c r="AE288" s="324">
        <f t="shared" ca="1" si="121"/>
        <v>1335.3669048521378</v>
      </c>
      <c r="AG288" s="306">
        <f t="shared" ca="1" si="143"/>
        <v>-4.4167023174763012</v>
      </c>
      <c r="AH288" s="304">
        <f t="shared" ca="1" si="144"/>
        <v>-0.4879623338915835</v>
      </c>
    </row>
    <row r="289" spans="1:34" x14ac:dyDescent="0.2">
      <c r="A289" s="347">
        <f t="shared" ca="1" si="122"/>
        <v>0.1</v>
      </c>
      <c r="B289" s="304">
        <f t="shared" ca="1" si="123"/>
        <v>15.099999999999927</v>
      </c>
      <c r="D289" s="306">
        <f t="shared" ca="1" si="124"/>
        <v>-0.43912330026753527</v>
      </c>
      <c r="E289" s="307">
        <f t="shared" ca="1" si="125"/>
        <v>-9.9842596672448121</v>
      </c>
      <c r="F289" s="304">
        <f t="shared" ca="1" si="126"/>
        <v>9.9939116653995566</v>
      </c>
      <c r="G289" s="306">
        <f t="shared" ca="1" si="127"/>
        <v>24.341958166014155</v>
      </c>
      <c r="H289" s="307">
        <f t="shared" ca="1" si="128"/>
        <v>8.6787505245393426</v>
      </c>
      <c r="I289" s="304">
        <f t="shared" ca="1" si="129"/>
        <v>25.84282565864606</v>
      </c>
      <c r="J289" s="306">
        <f t="shared" ca="1" si="130"/>
        <v>450.35847102772431</v>
      </c>
      <c r="K289" s="307">
        <f t="shared" ca="1" si="131"/>
        <v>1336.2847012029281</v>
      </c>
      <c r="L289" s="304">
        <f t="shared" ca="1" si="116"/>
        <v>1410.1345875821316</v>
      </c>
      <c r="M289" s="306">
        <f t="shared" ca="1" si="132"/>
        <v>0.34248439427883193</v>
      </c>
      <c r="N289" s="304">
        <f t="shared" ca="1" si="133"/>
        <v>19.622910341271506</v>
      </c>
      <c r="P289" s="310">
        <f t="shared" ca="1" si="134"/>
        <v>23</v>
      </c>
      <c r="Q289" s="304">
        <f t="shared" ca="1" si="135"/>
        <v>0</v>
      </c>
      <c r="R289" s="306">
        <f t="shared" ca="1" si="136"/>
        <v>0</v>
      </c>
      <c r="S289" s="307">
        <f t="shared" ca="1" si="137"/>
        <v>3.1859948540257217</v>
      </c>
      <c r="T289" s="304">
        <f t="shared" ca="1" si="117"/>
        <v>31.254609517992332</v>
      </c>
      <c r="U289" s="311">
        <f t="shared" ca="1" si="118"/>
        <v>0</v>
      </c>
      <c r="V289" s="306">
        <f t="shared" ca="1" si="119"/>
        <v>1.07155728193566</v>
      </c>
      <c r="W289" s="304">
        <f t="shared" ca="1" si="120"/>
        <v>1.4602881088871349</v>
      </c>
      <c r="Y289" s="314" t="str">
        <f t="shared" ca="1" si="138"/>
        <v/>
      </c>
      <c r="Z289" s="315" t="str">
        <f t="shared" ca="1" si="139"/>
        <v/>
      </c>
      <c r="AA289" s="316" t="str">
        <f t="shared" ca="1" si="140"/>
        <v/>
      </c>
      <c r="AC289" s="310" t="e">
        <f t="shared" ca="1" si="141"/>
        <v>#N/A</v>
      </c>
      <c r="AD289" s="323" t="e">
        <f t="shared" ca="1" si="142"/>
        <v>#N/A</v>
      </c>
      <c r="AE289" s="324">
        <f t="shared" ca="1" si="121"/>
        <v>1336.2847012029281</v>
      </c>
      <c r="AG289" s="306">
        <f t="shared" ca="1" si="143"/>
        <v>-4.0908892243714696</v>
      </c>
      <c r="AH289" s="304">
        <f t="shared" ca="1" si="144"/>
        <v>-0.47243592630760489</v>
      </c>
    </row>
    <row r="290" spans="1:34" x14ac:dyDescent="0.2">
      <c r="A290" s="347">
        <f t="shared" ca="1" si="122"/>
        <v>0.1</v>
      </c>
      <c r="B290" s="304">
        <f t="shared" ca="1" si="123"/>
        <v>15.199999999999926</v>
      </c>
      <c r="D290" s="306">
        <f t="shared" ca="1" si="124"/>
        <v>-0.4317267839441159</v>
      </c>
      <c r="E290" s="307">
        <f t="shared" ca="1" si="125"/>
        <v>-9.9639255398870894</v>
      </c>
      <c r="F290" s="304">
        <f t="shared" ca="1" si="126"/>
        <v>9.9732742958563492</v>
      </c>
      <c r="G290" s="306">
        <f t="shared" ca="1" si="127"/>
        <v>24.298785487619742</v>
      </c>
      <c r="H290" s="307">
        <f t="shared" ca="1" si="128"/>
        <v>7.6823579705506333</v>
      </c>
      <c r="I290" s="304">
        <f t="shared" ca="1" si="129"/>
        <v>25.484301053021696</v>
      </c>
      <c r="J290" s="306">
        <f t="shared" ca="1" si="130"/>
        <v>452.79050821040602</v>
      </c>
      <c r="K290" s="307">
        <f t="shared" ca="1" si="131"/>
        <v>1337.1027566276825</v>
      </c>
      <c r="L290" s="304">
        <f t="shared" ca="1" si="116"/>
        <v>1411.6880059371424</v>
      </c>
      <c r="M290" s="306">
        <f t="shared" ca="1" si="132"/>
        <v>0.3062177810387689</v>
      </c>
      <c r="N290" s="304">
        <f t="shared" ca="1" si="133"/>
        <v>17.544986465382625</v>
      </c>
      <c r="P290" s="310">
        <f t="shared" ca="1" si="134"/>
        <v>23</v>
      </c>
      <c r="Q290" s="304">
        <f t="shared" ca="1" si="135"/>
        <v>0</v>
      </c>
      <c r="R290" s="306">
        <f t="shared" ca="1" si="136"/>
        <v>0</v>
      </c>
      <c r="S290" s="307">
        <f t="shared" ca="1" si="137"/>
        <v>3.1859948540257217</v>
      </c>
      <c r="T290" s="304">
        <f t="shared" ca="1" si="117"/>
        <v>31.254609517992332</v>
      </c>
      <c r="U290" s="311">
        <f t="shared" ca="1" si="118"/>
        <v>0</v>
      </c>
      <c r="V290" s="306">
        <f t="shared" ca="1" si="119"/>
        <v>1.0714692329083775</v>
      </c>
      <c r="W290" s="304">
        <f t="shared" ca="1" si="120"/>
        <v>1.4199345281352402</v>
      </c>
      <c r="Y290" s="314" t="str">
        <f t="shared" ca="1" si="138"/>
        <v/>
      </c>
      <c r="Z290" s="315" t="str">
        <f t="shared" ca="1" si="139"/>
        <v/>
      </c>
      <c r="AA290" s="316" t="str">
        <f t="shared" ca="1" si="140"/>
        <v/>
      </c>
      <c r="AC290" s="310" t="e">
        <f t="shared" ca="1" si="141"/>
        <v>#N/A</v>
      </c>
      <c r="AD290" s="323" t="e">
        <f t="shared" ca="1" si="142"/>
        <v>#N/A</v>
      </c>
      <c r="AE290" s="324">
        <f t="shared" ca="1" si="121"/>
        <v>1337.1027566276825</v>
      </c>
      <c r="AG290" s="306">
        <f t="shared" ca="1" si="143"/>
        <v>-3.7528210189056637</v>
      </c>
      <c r="AH290" s="304">
        <f t="shared" ca="1" si="144"/>
        <v>-0.45834603500440729</v>
      </c>
    </row>
    <row r="291" spans="1:34" x14ac:dyDescent="0.2">
      <c r="A291" s="347">
        <f t="shared" ca="1" si="122"/>
        <v>0.1</v>
      </c>
      <c r="B291" s="304">
        <f t="shared" ca="1" si="123"/>
        <v>15.299999999999926</v>
      </c>
      <c r="D291" s="306">
        <f t="shared" ca="1" si="124"/>
        <v>-0.42494731555853549</v>
      </c>
      <c r="E291" s="307">
        <f t="shared" ca="1" si="125"/>
        <v>-9.9443522868008589</v>
      </c>
      <c r="F291" s="304">
        <f t="shared" ca="1" si="126"/>
        <v>9.9534276822108811</v>
      </c>
      <c r="G291" s="306">
        <f t="shared" ca="1" si="127"/>
        <v>24.256290756063891</v>
      </c>
      <c r="H291" s="307">
        <f t="shared" ca="1" si="128"/>
        <v>6.6879227418705476</v>
      </c>
      <c r="I291" s="304">
        <f t="shared" ca="1" si="129"/>
        <v>25.1613980502662</v>
      </c>
      <c r="J291" s="306">
        <f t="shared" ca="1" si="130"/>
        <v>455.21826202259018</v>
      </c>
      <c r="K291" s="307">
        <f t="shared" ca="1" si="131"/>
        <v>1337.8212706633035</v>
      </c>
      <c r="L291" s="304">
        <f t="shared" ca="1" si="116"/>
        <v>1413.1487601516139</v>
      </c>
      <c r="M291" s="306">
        <f t="shared" ca="1" si="132"/>
        <v>0.26903463273094819</v>
      </c>
      <c r="N291" s="304">
        <f t="shared" ca="1" si="133"/>
        <v>15.414548998335489</v>
      </c>
      <c r="P291" s="310">
        <f t="shared" ca="1" si="134"/>
        <v>23</v>
      </c>
      <c r="Q291" s="304">
        <f t="shared" ca="1" si="135"/>
        <v>0</v>
      </c>
      <c r="R291" s="306">
        <f t="shared" ca="1" si="136"/>
        <v>0</v>
      </c>
      <c r="S291" s="307">
        <f t="shared" ca="1" si="137"/>
        <v>3.1859948540257217</v>
      </c>
      <c r="T291" s="304">
        <f t="shared" ca="1" si="117"/>
        <v>31.254609517992332</v>
      </c>
      <c r="U291" s="311">
        <f t="shared" ca="1" si="118"/>
        <v>0</v>
      </c>
      <c r="V291" s="306">
        <f t="shared" ca="1" si="119"/>
        <v>1.0713919032993569</v>
      </c>
      <c r="W291" s="304">
        <f t="shared" ca="1" si="120"/>
        <v>1.3840795689920309</v>
      </c>
      <c r="Y291" s="314" t="str">
        <f t="shared" ca="1" si="138"/>
        <v/>
      </c>
      <c r="Z291" s="315" t="str">
        <f t="shared" ca="1" si="139"/>
        <v/>
      </c>
      <c r="AA291" s="316" t="str">
        <f t="shared" ca="1" si="140"/>
        <v/>
      </c>
      <c r="AC291" s="310" t="e">
        <f t="shared" ca="1" si="141"/>
        <v>#N/A</v>
      </c>
      <c r="AD291" s="323" t="e">
        <f t="shared" ca="1" si="142"/>
        <v>#N/A</v>
      </c>
      <c r="AE291" s="324">
        <f t="shared" ca="1" si="121"/>
        <v>1337.8212706633035</v>
      </c>
      <c r="AG291" s="306">
        <f t="shared" ca="1" si="143"/>
        <v>-3.4029490365984367</v>
      </c>
      <c r="AH291" s="304">
        <f t="shared" ca="1" si="144"/>
        <v>-0.44568010721707729</v>
      </c>
    </row>
    <row r="292" spans="1:34" x14ac:dyDescent="0.2">
      <c r="A292" s="347">
        <f t="shared" ca="1" si="122"/>
        <v>0.1</v>
      </c>
      <c r="B292" s="304">
        <f t="shared" ca="1" si="123"/>
        <v>15.399999999999926</v>
      </c>
      <c r="D292" s="306">
        <f t="shared" ca="1" si="124"/>
        <v>-0.41879897434351909</v>
      </c>
      <c r="E292" s="307">
        <f t="shared" ca="1" si="125"/>
        <v>-9.9254708777591603</v>
      </c>
      <c r="F292" s="304">
        <f t="shared" ca="1" si="126"/>
        <v>9.9343024277578937</v>
      </c>
      <c r="G292" s="306">
        <f t="shared" ca="1" si="127"/>
        <v>24.214410858629538</v>
      </c>
      <c r="H292" s="307">
        <f t="shared" ca="1" si="128"/>
        <v>5.6953756540946312</v>
      </c>
      <c r="I292" s="304">
        <f t="shared" ca="1" si="129"/>
        <v>24.875188382638832</v>
      </c>
      <c r="J292" s="306">
        <f t="shared" ca="1" si="130"/>
        <v>457.64179710332485</v>
      </c>
      <c r="K292" s="307">
        <f t="shared" ca="1" si="131"/>
        <v>1338.4404355831018</v>
      </c>
      <c r="L292" s="304">
        <f t="shared" ca="1" si="116"/>
        <v>1414.5171664069137</v>
      </c>
      <c r="M292" s="306">
        <f t="shared" ca="1" si="132"/>
        <v>0.23100720701128027</v>
      </c>
      <c r="N292" s="304">
        <f t="shared" ca="1" si="133"/>
        <v>13.235737998851279</v>
      </c>
      <c r="P292" s="310">
        <f t="shared" ca="1" si="134"/>
        <v>23</v>
      </c>
      <c r="Q292" s="304">
        <f t="shared" ca="1" si="135"/>
        <v>0</v>
      </c>
      <c r="R292" s="306">
        <f t="shared" ca="1" si="136"/>
        <v>0</v>
      </c>
      <c r="S292" s="307">
        <f t="shared" ca="1" si="137"/>
        <v>3.1859948540257217</v>
      </c>
      <c r="T292" s="304">
        <f t="shared" ca="1" si="117"/>
        <v>31.254609517992332</v>
      </c>
      <c r="U292" s="311">
        <f t="shared" ca="1" si="118"/>
        <v>0</v>
      </c>
      <c r="V292" s="306">
        <f t="shared" ca="1" si="119"/>
        <v>1.0713252702521607</v>
      </c>
      <c r="W292" s="304">
        <f t="shared" ca="1" si="120"/>
        <v>1.3526868472150841</v>
      </c>
      <c r="Y292" s="314" t="str">
        <f t="shared" ca="1" si="138"/>
        <v/>
      </c>
      <c r="Z292" s="315" t="str">
        <f t="shared" ca="1" si="139"/>
        <v/>
      </c>
      <c r="AA292" s="316" t="str">
        <f t="shared" ca="1" si="140"/>
        <v/>
      </c>
      <c r="AC292" s="310" t="e">
        <f t="shared" ca="1" si="141"/>
        <v>#N/A</v>
      </c>
      <c r="AD292" s="323" t="e">
        <f t="shared" ca="1" si="142"/>
        <v>#N/A</v>
      </c>
      <c r="AE292" s="324">
        <f t="shared" ca="1" si="121"/>
        <v>1338.4404355831018</v>
      </c>
      <c r="AG292" s="306">
        <f t="shared" ca="1" si="143"/>
        <v>-3.0419332003830086</v>
      </c>
      <c r="AH292" s="304">
        <f t="shared" ca="1" si="144"/>
        <v>-0.43442617844882958</v>
      </c>
    </row>
    <row r="293" spans="1:34" x14ac:dyDescent="0.2">
      <c r="A293" s="347">
        <f t="shared" ca="1" si="122"/>
        <v>0.1</v>
      </c>
      <c r="B293" s="304">
        <f t="shared" ca="1" si="123"/>
        <v>15.499999999999925</v>
      </c>
      <c r="D293" s="306">
        <f t="shared" ca="1" si="124"/>
        <v>-0.41329459516143363</v>
      </c>
      <c r="E293" s="307">
        <f t="shared" ca="1" si="125"/>
        <v>-9.9072093844857054</v>
      </c>
      <c r="F293" s="304">
        <f t="shared" ca="1" si="126"/>
        <v>9.915826249507969</v>
      </c>
      <c r="G293" s="306">
        <f t="shared" ca="1" si="127"/>
        <v>24.173081399113396</v>
      </c>
      <c r="H293" s="307">
        <f t="shared" ca="1" si="128"/>
        <v>4.7046547156460603</v>
      </c>
      <c r="I293" s="304">
        <f t="shared" ca="1" si="129"/>
        <v>24.626644926209757</v>
      </c>
      <c r="J293" s="306">
        <f t="shared" ca="1" si="130"/>
        <v>460.06117171621202</v>
      </c>
      <c r="K293" s="307">
        <f t="shared" ca="1" si="131"/>
        <v>1338.9604371015889</v>
      </c>
      <c r="L293" s="304">
        <f t="shared" ca="1" si="116"/>
        <v>1415.793535034036</v>
      </c>
      <c r="M293" s="306">
        <f t="shared" ca="1" si="132"/>
        <v>0.1922207434033821</v>
      </c>
      <c r="N293" s="304">
        <f t="shared" ca="1" si="133"/>
        <v>11.013437331880954</v>
      </c>
      <c r="P293" s="310">
        <f t="shared" ca="1" si="134"/>
        <v>23</v>
      </c>
      <c r="Q293" s="304">
        <f t="shared" ca="1" si="135"/>
        <v>0</v>
      </c>
      <c r="R293" s="306">
        <f t="shared" ca="1" si="136"/>
        <v>0</v>
      </c>
      <c r="S293" s="307">
        <f t="shared" ca="1" si="137"/>
        <v>3.1859948540257217</v>
      </c>
      <c r="T293" s="304">
        <f t="shared" ca="1" si="117"/>
        <v>31.254609517992332</v>
      </c>
      <c r="U293" s="311">
        <f t="shared" ca="1" si="118"/>
        <v>0</v>
      </c>
      <c r="V293" s="306">
        <f t="shared" ca="1" si="119"/>
        <v>1.0712693119204046</v>
      </c>
      <c r="W293" s="304">
        <f t="shared" ca="1" si="120"/>
        <v>1.325721570715847</v>
      </c>
      <c r="Y293" s="314" t="str">
        <f t="shared" ca="1" si="138"/>
        <v/>
      </c>
      <c r="Z293" s="315" t="str">
        <f t="shared" ca="1" si="139"/>
        <v/>
      </c>
      <c r="AA293" s="316" t="str">
        <f t="shared" ca="1" si="140"/>
        <v/>
      </c>
      <c r="AC293" s="310" t="e">
        <f t="shared" ca="1" si="141"/>
        <v>#N/A</v>
      </c>
      <c r="AD293" s="323" t="e">
        <f t="shared" ca="1" si="142"/>
        <v>#N/A</v>
      </c>
      <c r="AE293" s="324">
        <f t="shared" ca="1" si="121"/>
        <v>1338.9604371015889</v>
      </c>
      <c r="AG293" s="306">
        <f t="shared" ca="1" si="143"/>
        <v>-2.6706517047996829</v>
      </c>
      <c r="AH293" s="304">
        <f t="shared" ca="1" si="144"/>
        <v>-0.42457282864279333</v>
      </c>
    </row>
    <row r="294" spans="1:34" x14ac:dyDescent="0.2">
      <c r="A294" s="347">
        <f t="shared" ca="1" si="122"/>
        <v>0.1</v>
      </c>
      <c r="B294" s="304">
        <f t="shared" ca="1" si="123"/>
        <v>15.599999999999925</v>
      </c>
      <c r="D294" s="306">
        <f t="shared" ca="1" si="124"/>
        <v>-0.40844540867396228</v>
      </c>
      <c r="E294" s="307">
        <f t="shared" ca="1" si="125"/>
        <v>-9.8894931596131741</v>
      </c>
      <c r="F294" s="304">
        <f t="shared" ca="1" si="126"/>
        <v>9.8979241564028264</v>
      </c>
      <c r="G294" s="306">
        <f t="shared" ca="1" si="127"/>
        <v>24.132236858245999</v>
      </c>
      <c r="H294" s="307">
        <f t="shared" ca="1" si="128"/>
        <v>3.7157053996847429</v>
      </c>
      <c r="I294" s="304">
        <f t="shared" ca="1" si="129"/>
        <v>24.416619798811897</v>
      </c>
      <c r="J294" s="306">
        <f t="shared" ca="1" si="130"/>
        <v>462.47643762908001</v>
      </c>
      <c r="K294" s="307">
        <f t="shared" ca="1" si="131"/>
        <v>1339.3814551073554</v>
      </c>
      <c r="L294" s="304">
        <f t="shared" ca="1" si="116"/>
        <v>1416.9781711965718</v>
      </c>
      <c r="M294" s="306">
        <f t="shared" ca="1" si="132"/>
        <v>0.15277293549053333</v>
      </c>
      <c r="N294" s="304">
        <f t="shared" ca="1" si="133"/>
        <v>8.7532444274319463</v>
      </c>
      <c r="P294" s="310">
        <f t="shared" ca="1" si="134"/>
        <v>23</v>
      </c>
      <c r="Q294" s="304">
        <f t="shared" ca="1" si="135"/>
        <v>0</v>
      </c>
      <c r="R294" s="306">
        <f t="shared" ca="1" si="136"/>
        <v>0</v>
      </c>
      <c r="S294" s="307">
        <f t="shared" ca="1" si="137"/>
        <v>3.1859948540257217</v>
      </c>
      <c r="T294" s="304">
        <f t="shared" ca="1" si="117"/>
        <v>31.254609517992332</v>
      </c>
      <c r="U294" s="311">
        <f t="shared" ca="1" si="118"/>
        <v>0</v>
      </c>
      <c r="V294" s="306">
        <f t="shared" ca="1" si="119"/>
        <v>1.0712240073866981</v>
      </c>
      <c r="W294" s="304">
        <f t="shared" ca="1" si="120"/>
        <v>1.3031503944917895</v>
      </c>
      <c r="Y294" s="314" t="str">
        <f t="shared" ca="1" si="138"/>
        <v/>
      </c>
      <c r="Z294" s="315" t="str">
        <f t="shared" ca="1" si="139"/>
        <v/>
      </c>
      <c r="AA294" s="316" t="str">
        <f t="shared" ca="1" si="140"/>
        <v/>
      </c>
      <c r="AC294" s="310" t="e">
        <f t="shared" ca="1" si="141"/>
        <v>#N/A</v>
      </c>
      <c r="AD294" s="323" t="e">
        <f t="shared" ca="1" si="142"/>
        <v>#N/A</v>
      </c>
      <c r="AE294" s="324">
        <f t="shared" ca="1" si="121"/>
        <v>1339.3814551073554</v>
      </c>
      <c r="AG294" s="306">
        <f t="shared" ca="1" si="143"/>
        <v>-2.2902037572997904</v>
      </c>
      <c r="AH294" s="304">
        <f t="shared" ca="1" si="144"/>
        <v>-0.41610913747732747</v>
      </c>
    </row>
    <row r="295" spans="1:34" x14ac:dyDescent="0.2">
      <c r="A295" s="347">
        <f t="shared" ca="1" si="122"/>
        <v>0.1</v>
      </c>
      <c r="B295" s="304">
        <f t="shared" ca="1" si="123"/>
        <v>15.699999999999925</v>
      </c>
      <c r="D295" s="306">
        <f t="shared" ca="1" si="124"/>
        <v>-0.40426068581604852</v>
      </c>
      <c r="E295" s="307">
        <f t="shared" ca="1" si="125"/>
        <v>-9.8722451048359279</v>
      </c>
      <c r="F295" s="304">
        <f t="shared" ca="1" si="126"/>
        <v>9.8805187167503199</v>
      </c>
      <c r="G295" s="306">
        <f t="shared" ca="1" si="127"/>
        <v>24.091810789664393</v>
      </c>
      <c r="H295" s="307">
        <f t="shared" ca="1" si="128"/>
        <v>2.7284808892011503</v>
      </c>
      <c r="I295" s="304">
        <f t="shared" ca="1" si="129"/>
        <v>24.245823456581661</v>
      </c>
      <c r="J295" s="306">
        <f t="shared" ca="1" si="130"/>
        <v>464.88764001147553</v>
      </c>
      <c r="K295" s="307">
        <f t="shared" ca="1" si="131"/>
        <v>1339.7036644217997</v>
      </c>
      <c r="L295" s="304">
        <f t="shared" ca="1" si="116"/>
        <v>1418.0713756016082</v>
      </c>
      <c r="M295" s="306">
        <f t="shared" ca="1" si="132"/>
        <v>0.11277294156168842</v>
      </c>
      <c r="N295" s="304">
        <f t="shared" ca="1" si="133"/>
        <v>6.4614135947602174</v>
      </c>
      <c r="P295" s="310">
        <f t="shared" ca="1" si="134"/>
        <v>23</v>
      </c>
      <c r="Q295" s="304">
        <f t="shared" ca="1" si="135"/>
        <v>0</v>
      </c>
      <c r="R295" s="306">
        <f t="shared" ca="1" si="136"/>
        <v>0</v>
      </c>
      <c r="S295" s="307">
        <f t="shared" ca="1" si="137"/>
        <v>3.1859948540257217</v>
      </c>
      <c r="T295" s="304">
        <f t="shared" ca="1" si="117"/>
        <v>31.254609517992332</v>
      </c>
      <c r="U295" s="311">
        <f t="shared" ca="1" si="118"/>
        <v>0</v>
      </c>
      <c r="V295" s="306">
        <f t="shared" ca="1" si="119"/>
        <v>1.0711893365789462</v>
      </c>
      <c r="W295" s="304">
        <f t="shared" ca="1" si="120"/>
        <v>1.2849412732265657</v>
      </c>
      <c r="Y295" s="314" t="str">
        <f t="shared" ca="1" si="138"/>
        <v/>
      </c>
      <c r="Z295" s="315" t="str">
        <f t="shared" ca="1" si="139"/>
        <v/>
      </c>
      <c r="AA295" s="316" t="str">
        <f t="shared" ca="1" si="140"/>
        <v/>
      </c>
      <c r="AC295" s="310" t="e">
        <f t="shared" ca="1" si="141"/>
        <v>#N/A</v>
      </c>
      <c r="AD295" s="323" t="e">
        <f t="shared" ca="1" si="142"/>
        <v>#N/A</v>
      </c>
      <c r="AE295" s="324">
        <f t="shared" ca="1" si="121"/>
        <v>1339.7036644217997</v>
      </c>
      <c r="AG295" s="306">
        <f t="shared" ca="1" si="143"/>
        <v>-1.9019040902582114</v>
      </c>
      <c r="AH295" s="304">
        <f t="shared" ca="1" si="144"/>
        <v>-0.40902463883303836</v>
      </c>
    </row>
    <row r="296" spans="1:34" x14ac:dyDescent="0.2">
      <c r="A296" s="347">
        <f t="shared" ca="1" si="122"/>
        <v>0.1</v>
      </c>
      <c r="B296" s="304">
        <f t="shared" ca="1" si="123"/>
        <v>15.799999999999924</v>
      </c>
      <c r="D296" s="306">
        <f t="shared" ca="1" si="124"/>
        <v>-0.40074740084788102</v>
      </c>
      <c r="E296" s="307">
        <f t="shared" ca="1" si="125"/>
        <v>-9.8553860290601136</v>
      </c>
      <c r="F296" s="304">
        <f t="shared" ca="1" si="126"/>
        <v>9.8635304156817813</v>
      </c>
      <c r="G296" s="306">
        <f t="shared" ca="1" si="127"/>
        <v>24.051736049579606</v>
      </c>
      <c r="H296" s="307">
        <f t="shared" ca="1" si="128"/>
        <v>1.7429422862951389</v>
      </c>
      <c r="I296" s="304">
        <f t="shared" ca="1" si="129"/>
        <v>24.114805717898765</v>
      </c>
      <c r="J296" s="306">
        <f t="shared" ca="1" si="130"/>
        <v>467.29481735343774</v>
      </c>
      <c r="K296" s="307">
        <f t="shared" ca="1" si="131"/>
        <v>1339.9272355805745</v>
      </c>
      <c r="L296" s="304">
        <f t="shared" ca="1" si="116"/>
        <v>1419.0734452367089</v>
      </c>
      <c r="M296" s="306">
        <f t="shared" ca="1" si="132"/>
        <v>7.2339930518676043E-2</v>
      </c>
      <c r="N296" s="304">
        <f t="shared" ca="1" si="133"/>
        <v>4.1447727089897572</v>
      </c>
      <c r="P296" s="310">
        <f t="shared" ca="1" si="134"/>
        <v>23</v>
      </c>
      <c r="Q296" s="304">
        <f t="shared" ca="1" si="135"/>
        <v>0</v>
      </c>
      <c r="R296" s="306">
        <f t="shared" ca="1" si="136"/>
        <v>0</v>
      </c>
      <c r="S296" s="307">
        <f t="shared" ca="1" si="137"/>
        <v>3.1859948540257217</v>
      </c>
      <c r="T296" s="304">
        <f t="shared" ca="1" si="117"/>
        <v>31.254609517992332</v>
      </c>
      <c r="U296" s="311">
        <f t="shared" ca="1" si="118"/>
        <v>0</v>
      </c>
      <c r="V296" s="306">
        <f t="shared" ca="1" si="119"/>
        <v>1.0711652801843263</v>
      </c>
      <c r="W296" s="304">
        <f t="shared" ca="1" si="120"/>
        <v>1.2710633120222334</v>
      </c>
      <c r="Y296" s="314" t="str">
        <f t="shared" ca="1" si="138"/>
        <v/>
      </c>
      <c r="Z296" s="315" t="str">
        <f t="shared" ca="1" si="139"/>
        <v/>
      </c>
      <c r="AA296" s="316" t="str">
        <f t="shared" ca="1" si="140"/>
        <v/>
      </c>
      <c r="AC296" s="310" t="e">
        <f t="shared" ca="1" si="141"/>
        <v>#N/A</v>
      </c>
      <c r="AD296" s="323" t="e">
        <f t="shared" ca="1" si="142"/>
        <v>#N/A</v>
      </c>
      <c r="AE296" s="324">
        <f t="shared" ca="1" si="121"/>
        <v>1339.9272355805745</v>
      </c>
      <c r="AG296" s="306">
        <f t="shared" ca="1" si="143"/>
        <v>-1.5072683778759077</v>
      </c>
      <c r="AH296" s="304">
        <f t="shared" ca="1" si="144"/>
        <v>-0.40330927452784637</v>
      </c>
    </row>
    <row r="297" spans="1:34" x14ac:dyDescent="0.2">
      <c r="A297" s="347">
        <f t="shared" ca="1" si="122"/>
        <v>0.1</v>
      </c>
      <c r="B297" s="304">
        <f t="shared" ca="1" si="123"/>
        <v>15.899999999999924</v>
      </c>
      <c r="D297" s="306">
        <f t="shared" ca="1" si="124"/>
        <v>-0.39790992809950276</v>
      </c>
      <c r="E297" s="307">
        <f t="shared" ca="1" si="125"/>
        <v>-9.8388350927513777</v>
      </c>
      <c r="F297" s="304">
        <f t="shared" ca="1" si="126"/>
        <v>9.8468780988309259</v>
      </c>
      <c r="G297" s="306">
        <f t="shared" ca="1" si="127"/>
        <v>24.011945056769655</v>
      </c>
      <c r="H297" s="307">
        <f t="shared" ca="1" si="128"/>
        <v>0.75905877702000113</v>
      </c>
      <c r="I297" s="304">
        <f t="shared" ca="1" si="129"/>
        <v>24.023939636044204</v>
      </c>
      <c r="J297" s="306">
        <f t="shared" ca="1" si="130"/>
        <v>469.6980014087552</v>
      </c>
      <c r="K297" s="307">
        <f t="shared" ca="1" si="131"/>
        <v>1340.0523356337403</v>
      </c>
      <c r="L297" s="304">
        <f t="shared" ca="1" si="116"/>
        <v>1419.9846741302604</v>
      </c>
      <c r="M297" s="306">
        <f t="shared" ca="1" si="132"/>
        <v>3.1601191994108553E-2</v>
      </c>
      <c r="N297" s="304">
        <f t="shared" ca="1" si="133"/>
        <v>1.810614928845026</v>
      </c>
      <c r="P297" s="310">
        <f t="shared" ca="1" si="134"/>
        <v>23</v>
      </c>
      <c r="Q297" s="304">
        <f t="shared" ca="1" si="135"/>
        <v>0</v>
      </c>
      <c r="R297" s="306">
        <f t="shared" ca="1" si="136"/>
        <v>0</v>
      </c>
      <c r="S297" s="307">
        <f t="shared" ca="1" si="137"/>
        <v>3.1859948540257217</v>
      </c>
      <c r="T297" s="304">
        <f t="shared" ca="1" si="117"/>
        <v>31.254609517992332</v>
      </c>
      <c r="U297" s="311">
        <f t="shared" ca="1" si="118"/>
        <v>0</v>
      </c>
      <c r="V297" s="306">
        <f t="shared" ca="1" si="119"/>
        <v>1.0711518195613572</v>
      </c>
      <c r="W297" s="304">
        <f t="shared" ca="1" si="120"/>
        <v>1.2614866158809219</v>
      </c>
      <c r="Y297" s="314" t="str">
        <f t="shared" ca="1" si="138"/>
        <v>Apogée</v>
      </c>
      <c r="Z297" s="315" t="str">
        <f t="shared" ca="1" si="139"/>
        <v/>
      </c>
      <c r="AA297" s="316" t="str">
        <f t="shared" ca="1" si="140"/>
        <v/>
      </c>
      <c r="AC297" s="310" t="e">
        <f t="shared" ca="1" si="141"/>
        <v>#N/A</v>
      </c>
      <c r="AD297" s="323" t="e">
        <f t="shared" ca="1" si="142"/>
        <v>#N/A</v>
      </c>
      <c r="AE297" s="324">
        <f t="shared" ca="1" si="121"/>
        <v>1340.0523356337403</v>
      </c>
      <c r="AG297" s="306">
        <f t="shared" ca="1" si="143"/>
        <v>-1.107989282839867</v>
      </c>
      <c r="AH297" s="304">
        <f t="shared" ca="1" si="144"/>
        <v>-0.39895334746575573</v>
      </c>
    </row>
    <row r="298" spans="1:34" x14ac:dyDescent="0.2">
      <c r="A298" s="347">
        <f t="shared" ca="1" si="122"/>
        <v>0.1</v>
      </c>
      <c r="B298" s="304">
        <f t="shared" ca="1" si="123"/>
        <v>15.999999999999924</v>
      </c>
      <c r="D298" s="306">
        <f t="shared" ca="1" si="124"/>
        <v>-0.39574978727591881</v>
      </c>
      <c r="E298" s="307">
        <f t="shared" ca="1" si="125"/>
        <v>-9.822510329705711</v>
      </c>
      <c r="F298" s="304">
        <f t="shared" ca="1" si="126"/>
        <v>9.8304794934583075</v>
      </c>
      <c r="G298" s="306">
        <f t="shared" ca="1" si="127"/>
        <v>23.972370078042061</v>
      </c>
      <c r="H298" s="307">
        <f t="shared" ca="1" si="128"/>
        <v>-0.22319225595057002</v>
      </c>
      <c r="I298" s="304">
        <f t="shared" ca="1" si="129"/>
        <v>23.973409059658632</v>
      </c>
      <c r="J298" s="306">
        <f t="shared" ca="1" si="130"/>
        <v>472.09721716549581</v>
      </c>
      <c r="K298" s="307">
        <f t="shared" ca="1" si="131"/>
        <v>1340.0791289597937</v>
      </c>
      <c r="L298" s="304">
        <f t="shared" ca="1" si="116"/>
        <v>1420.8053541316083</v>
      </c>
      <c r="M298" s="306">
        <f t="shared" ca="1" si="132"/>
        <v>-9.3101268891164057E-3</v>
      </c>
      <c r="N298" s="304">
        <f t="shared" ca="1" si="133"/>
        <v>-0.53343097747763257</v>
      </c>
      <c r="P298" s="310">
        <f t="shared" ca="1" si="134"/>
        <v>23</v>
      </c>
      <c r="Q298" s="304">
        <f t="shared" ca="1" si="135"/>
        <v>0</v>
      </c>
      <c r="R298" s="306">
        <f t="shared" ca="1" si="136"/>
        <v>0</v>
      </c>
      <c r="S298" s="307">
        <f t="shared" ca="1" si="137"/>
        <v>3.1859948540257217</v>
      </c>
      <c r="T298" s="304">
        <f t="shared" ca="1" si="117"/>
        <v>31.254609517992332</v>
      </c>
      <c r="U298" s="311">
        <f t="shared" ca="1" si="118"/>
        <v>0</v>
      </c>
      <c r="V298" s="306">
        <f t="shared" ca="1" si="119"/>
        <v>1.0711489366505675</v>
      </c>
      <c r="W298" s="304">
        <f t="shared" ca="1" si="120"/>
        <v>1.2561821386947558</v>
      </c>
      <c r="Y298" s="314" t="str">
        <f t="shared" ca="1" si="138"/>
        <v/>
      </c>
      <c r="Z298" s="315" t="str">
        <f t="shared" ca="1" si="139"/>
        <v>Para</v>
      </c>
      <c r="AA298" s="316" t="str">
        <f t="shared" ca="1" si="140"/>
        <v/>
      </c>
      <c r="AC298" s="310">
        <f t="shared" ca="1" si="141"/>
        <v>15.999999999999924</v>
      </c>
      <c r="AD298" s="323">
        <f t="shared" ca="1" si="142"/>
        <v>472.09721716549581</v>
      </c>
      <c r="AE298" s="324">
        <f t="shared" ca="1" si="121"/>
        <v>1340.0791289597937</v>
      </c>
      <c r="AG298" s="306">
        <f t="shared" ca="1" si="143"/>
        <v>-0.7059035729921106</v>
      </c>
      <c r="AH298" s="304">
        <f t="shared" ca="1" si="144"/>
        <v>-0.39594747439310757</v>
      </c>
    </row>
    <row r="299" spans="1:34" x14ac:dyDescent="0.2">
      <c r="A299" s="347">
        <f t="shared" ca="1" si="122"/>
        <v>0.1</v>
      </c>
      <c r="B299" s="304">
        <f t="shared" ca="1" si="123"/>
        <v>16.099999999999923</v>
      </c>
      <c r="D299" s="306">
        <f t="shared" ca="1" si="124"/>
        <v>-0.39426545072176622</v>
      </c>
      <c r="E299" s="307">
        <f t="shared" ca="1" si="125"/>
        <v>-9.8063292325663465</v>
      </c>
      <c r="F299" s="304">
        <f t="shared" ca="1" si="126"/>
        <v>9.8142517933420734</v>
      </c>
      <c r="G299" s="306">
        <f t="shared" ca="1" si="127"/>
        <v>23.932943532969883</v>
      </c>
      <c r="H299" s="307">
        <f t="shared" ca="1" si="128"/>
        <v>-1.2038251792072048</v>
      </c>
      <c r="I299" s="304">
        <f t="shared" ca="1" si="129"/>
        <v>23.963200562830046</v>
      </c>
      <c r="J299" s="306">
        <f t="shared" ca="1" si="130"/>
        <v>474.49248284604641</v>
      </c>
      <c r="K299" s="307">
        <f t="shared" ca="1" si="131"/>
        <v>1340.0077780880358</v>
      </c>
      <c r="L299" s="304">
        <f t="shared" ca="1" si="116"/>
        <v>1421.5357757066265</v>
      </c>
      <c r="M299" s="306">
        <f t="shared" ca="1" si="132"/>
        <v>-5.0257564730361623E-2</v>
      </c>
      <c r="N299" s="304">
        <f t="shared" ca="1" si="133"/>
        <v>-2.8795463476552623</v>
      </c>
      <c r="P299" s="310">
        <f t="shared" ca="1" si="134"/>
        <v>23</v>
      </c>
      <c r="Q299" s="304">
        <f t="shared" ca="1" si="135"/>
        <v>0</v>
      </c>
      <c r="R299" s="306">
        <f t="shared" ca="1" si="136"/>
        <v>0</v>
      </c>
      <c r="S299" s="307">
        <f t="shared" ca="1" si="137"/>
        <v>3.1859948540257217</v>
      </c>
      <c r="T299" s="304">
        <f t="shared" ca="1" si="117"/>
        <v>31.254609517992332</v>
      </c>
      <c r="U299" s="311">
        <f t="shared" ca="1" si="118"/>
        <v>0</v>
      </c>
      <c r="V299" s="306">
        <f t="shared" ca="1" si="119"/>
        <v>1.0711566138843354</v>
      </c>
      <c r="W299" s="304">
        <f t="shared" ca="1" si="120"/>
        <v>1.2551215326237635</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-0.30295151313707852</v>
      </c>
      <c r="AH299" s="304">
        <f t="shared" ca="1" si="144"/>
        <v>-0.39428253850048878</v>
      </c>
    </row>
    <row r="300" spans="1:34" x14ac:dyDescent="0.2">
      <c r="A300" s="347">
        <f t="shared" ca="1" si="122"/>
        <v>0.1</v>
      </c>
      <c r="B300" s="304">
        <f t="shared" ca="1" si="123"/>
        <v>16.199999999999925</v>
      </c>
      <c r="D300" s="306">
        <f t="shared" ca="1" si="124"/>
        <v>-0.3934522233623719</v>
      </c>
      <c r="E300" s="307">
        <f t="shared" ca="1" si="125"/>
        <v>-9.7902093840798905</v>
      </c>
      <c r="F300" s="304">
        <f t="shared" ca="1" si="126"/>
        <v>9.7981122894256902</v>
      </c>
      <c r="G300" s="306">
        <f t="shared" ca="1" si="127"/>
        <v>23.893598310633646</v>
      </c>
      <c r="H300" s="307">
        <f t="shared" ca="1" si="128"/>
        <v>-2.1828461176151936</v>
      </c>
      <c r="I300" s="304">
        <f t="shared" ca="1" si="129"/>
        <v>23.993100204081646</v>
      </c>
      <c r="J300" s="306">
        <f t="shared" ca="1" si="130"/>
        <v>476.88380993822659</v>
      </c>
      <c r="K300" s="307">
        <f t="shared" ca="1" si="131"/>
        <v>1339.8384445231948</v>
      </c>
      <c r="L300" s="304">
        <f t="shared" ca="1" si="116"/>
        <v>1422.1762287436577</v>
      </c>
      <c r="M300" s="306">
        <f t="shared" ca="1" si="132"/>
        <v>-9.1104051183875739E-2</v>
      </c>
      <c r="N300" s="304">
        <f t="shared" ca="1" si="133"/>
        <v>-5.2198776293799112</v>
      </c>
      <c r="P300" s="310">
        <f t="shared" ca="1" si="134"/>
        <v>23</v>
      </c>
      <c r="Q300" s="304">
        <f t="shared" ca="1" si="135"/>
        <v>0</v>
      </c>
      <c r="R300" s="306">
        <f t="shared" ca="1" si="136"/>
        <v>0</v>
      </c>
      <c r="S300" s="307">
        <f t="shared" ca="1" si="137"/>
        <v>3.1859948540257217</v>
      </c>
      <c r="T300" s="304">
        <f t="shared" ca="1" si="117"/>
        <v>31.254609517992332</v>
      </c>
      <c r="U300" s="311">
        <f t="shared" ca="1" si="118"/>
        <v>0</v>
      </c>
      <c r="V300" s="306">
        <f t="shared" ca="1" si="119"/>
        <v>1.0711748340965395</v>
      </c>
      <c r="W300" s="304">
        <f t="shared" ca="1" si="120"/>
        <v>1.2582769988343792</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9.8869544383312025E-2</v>
      </c>
      <c r="AH300" s="304">
        <f t="shared" ca="1" si="144"/>
        <v>-0.39394964214641837</v>
      </c>
    </row>
    <row r="301" spans="1:34" x14ac:dyDescent="0.2">
      <c r="A301" s="347">
        <f t="shared" ca="1" si="122"/>
        <v>0.1</v>
      </c>
      <c r="B301" s="304">
        <f t="shared" ca="1" si="123"/>
        <v>16.299999999999926</v>
      </c>
      <c r="D301" s="306">
        <f t="shared" ca="1" si="124"/>
        <v>-0.39330220231420904</v>
      </c>
      <c r="E301" s="307">
        <f t="shared" ca="1" si="125"/>
        <v>-9.7740691128138284</v>
      </c>
      <c r="F301" s="304">
        <f t="shared" ca="1" si="126"/>
        <v>9.7819790249420642</v>
      </c>
      <c r="G301" s="306">
        <f t="shared" ca="1" si="127"/>
        <v>23.854268090402226</v>
      </c>
      <c r="H301" s="307">
        <f t="shared" ca="1" si="128"/>
        <v>-3.1602530288965767</v>
      </c>
      <c r="I301" s="304">
        <f t="shared" ca="1" si="129"/>
        <v>24.062695304878709</v>
      </c>
      <c r="J301" s="306">
        <f t="shared" ca="1" si="130"/>
        <v>479.27120325827838</v>
      </c>
      <c r="K301" s="307">
        <f t="shared" ca="1" si="131"/>
        <v>1339.5712895658692</v>
      </c>
      <c r="L301" s="304">
        <f t="shared" ca="1" si="116"/>
        <v>1422.7270033642446</v>
      </c>
      <c r="M301" s="306">
        <f t="shared" ca="1" si="132"/>
        <v>-0.13171464193537044</v>
      </c>
      <c r="N301" s="304">
        <f t="shared" ca="1" si="133"/>
        <v>-7.5466930829735714</v>
      </c>
      <c r="P301" s="310">
        <f t="shared" ca="1" si="134"/>
        <v>23</v>
      </c>
      <c r="Q301" s="304">
        <f t="shared" ca="1" si="135"/>
        <v>0</v>
      </c>
      <c r="R301" s="306">
        <f t="shared" ca="1" si="136"/>
        <v>0</v>
      </c>
      <c r="S301" s="307">
        <f t="shared" ca="1" si="137"/>
        <v>3.1859948540257217</v>
      </c>
      <c r="T301" s="304">
        <f t="shared" ca="1" si="117"/>
        <v>31.254609517992332</v>
      </c>
      <c r="U301" s="311">
        <f t="shared" ca="1" si="118"/>
        <v>0</v>
      </c>
      <c r="V301" s="306">
        <f t="shared" ca="1" si="119"/>
        <v>1.0712035804327003</v>
      </c>
      <c r="W301" s="304">
        <f t="shared" ca="1" si="120"/>
        <v>1.2656211406294933</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0.497554875271772</v>
      </c>
      <c r="AH301" s="304">
        <f t="shared" ca="1" si="144"/>
        <v>-0.39494006000808835</v>
      </c>
    </row>
    <row r="302" spans="1:34" x14ac:dyDescent="0.2">
      <c r="A302" s="347">
        <f t="shared" ca="1" si="122"/>
        <v>0.1</v>
      </c>
      <c r="B302" s="304">
        <f t="shared" ca="1" si="123"/>
        <v>16.399999999999928</v>
      </c>
      <c r="D302" s="306">
        <f t="shared" ca="1" si="124"/>
        <v>-0.39380431871706445</v>
      </c>
      <c r="E302" s="307">
        <f t="shared" ca="1" si="125"/>
        <v>-9.7578281502370263</v>
      </c>
      <c r="F302" s="304">
        <f t="shared" ca="1" si="126"/>
        <v>9.7657714519129701</v>
      </c>
      <c r="G302" s="306">
        <f t="shared" ca="1" si="127"/>
        <v>23.81488765853052</v>
      </c>
      <c r="H302" s="307">
        <f t="shared" ca="1" si="128"/>
        <v>-4.1360358439202791</v>
      </c>
      <c r="I302" s="304">
        <f t="shared" ca="1" si="129"/>
        <v>24.171381149835494</v>
      </c>
      <c r="J302" s="306">
        <f t="shared" ca="1" si="130"/>
        <v>481.65466104572499</v>
      </c>
      <c r="K302" s="307">
        <f t="shared" ca="1" si="131"/>
        <v>1339.2064751222283</v>
      </c>
      <c r="L302" s="304">
        <f t="shared" ca="1" si="116"/>
        <v>1423.1883907327151</v>
      </c>
      <c r="M302" s="306">
        <f t="shared" ca="1" si="132"/>
        <v>-0.17195914814809612</v>
      </c>
      <c r="N302" s="304">
        <f t="shared" ca="1" si="133"/>
        <v>-9.8525334375507736</v>
      </c>
      <c r="P302" s="310">
        <f t="shared" ca="1" si="134"/>
        <v>23</v>
      </c>
      <c r="Q302" s="304">
        <f t="shared" ca="1" si="135"/>
        <v>0</v>
      </c>
      <c r="R302" s="306">
        <f t="shared" ca="1" si="136"/>
        <v>0</v>
      </c>
      <c r="S302" s="307">
        <f t="shared" ca="1" si="137"/>
        <v>3.1859948540257217</v>
      </c>
      <c r="T302" s="304">
        <f t="shared" ca="1" si="117"/>
        <v>31.254609517992332</v>
      </c>
      <c r="U302" s="311">
        <f t="shared" ca="1" si="118"/>
        <v>0</v>
      </c>
      <c r="V302" s="306">
        <f t="shared" ca="1" si="119"/>
        <v>1.0712428362612925</v>
      </c>
      <c r="W302" s="304">
        <f t="shared" ca="1" si="120"/>
        <v>1.2771268200209325</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0.89114257159114529</v>
      </c>
      <c r="AH302" s="304">
        <f t="shared" ca="1" si="144"/>
        <v>-0.39724519298274907</v>
      </c>
    </row>
    <row r="303" spans="1:34" x14ac:dyDescent="0.2">
      <c r="A303" s="347">
        <f t="shared" ca="1" si="122"/>
        <v>0.1</v>
      </c>
      <c r="B303" s="304">
        <f t="shared" ca="1" si="123"/>
        <v>16.499999999999929</v>
      </c>
      <c r="D303" s="306">
        <f t="shared" ca="1" si="124"/>
        <v>-0.39494445961925168</v>
      </c>
      <c r="E303" s="307">
        <f t="shared" ca="1" si="125"/>
        <v>-9.7414082659231944</v>
      </c>
      <c r="F303" s="304">
        <f t="shared" ca="1" si="126"/>
        <v>9.749411065781393</v>
      </c>
      <c r="G303" s="306">
        <f t="shared" ca="1" si="127"/>
        <v>23.775393212568595</v>
      </c>
      <c r="H303" s="307">
        <f t="shared" ca="1" si="128"/>
        <v>-5.1101766705125984</v>
      </c>
      <c r="I303" s="304">
        <f t="shared" ca="1" si="129"/>
        <v>24.318372232041025</v>
      </c>
      <c r="J303" s="306">
        <f t="shared" ca="1" si="130"/>
        <v>484.03417508927993</v>
      </c>
      <c r="K303" s="307">
        <f t="shared" ca="1" si="131"/>
        <v>1338.7441644965068</v>
      </c>
      <c r="L303" s="304">
        <f t="shared" ca="1" si="116"/>
        <v>1423.5606838585454</v>
      </c>
      <c r="M303" s="306">
        <f t="shared" ca="1" si="132"/>
        <v>-0.21171453482164582</v>
      </c>
      <c r="N303" s="304">
        <f t="shared" ca="1" si="133"/>
        <v>-12.130349306855809</v>
      </c>
      <c r="P303" s="310">
        <f t="shared" ca="1" si="134"/>
        <v>23</v>
      </c>
      <c r="Q303" s="304">
        <f t="shared" ca="1" si="135"/>
        <v>0</v>
      </c>
      <c r="R303" s="306">
        <f t="shared" ca="1" si="136"/>
        <v>0</v>
      </c>
      <c r="S303" s="307">
        <f t="shared" ca="1" si="137"/>
        <v>3.1859948540257217</v>
      </c>
      <c r="T303" s="304">
        <f t="shared" ca="1" si="117"/>
        <v>31.254609517992332</v>
      </c>
      <c r="U303" s="311">
        <f t="shared" ca="1" si="118"/>
        <v>0</v>
      </c>
      <c r="V303" s="306">
        <f t="shared" ca="1" si="119"/>
        <v>1.0712925850869146</v>
      </c>
      <c r="W303" s="304">
        <f t="shared" ca="1" si="120"/>
        <v>1.2927670187753526</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1.2777613173808358</v>
      </c>
      <c r="AH303" s="304">
        <f t="shared" ca="1" si="144"/>
        <v>-0.40085652316958253</v>
      </c>
    </row>
    <row r="304" spans="1:34" x14ac:dyDescent="0.2">
      <c r="A304" s="347">
        <f t="shared" ca="1" si="122"/>
        <v>0.1</v>
      </c>
      <c r="B304" s="304">
        <f t="shared" ca="1" si="123"/>
        <v>16.59999999999993</v>
      </c>
      <c r="D304" s="306">
        <f t="shared" ca="1" si="124"/>
        <v>-0.39670566322854633</v>
      </c>
      <c r="E304" s="307">
        <f t="shared" ca="1" si="125"/>
        <v>-9.7247338591977925</v>
      </c>
      <c r="F304" s="304">
        <f t="shared" ca="1" si="126"/>
        <v>9.7328219964954457</v>
      </c>
      <c r="G304" s="306">
        <f t="shared" ca="1" si="127"/>
        <v>23.73572264624574</v>
      </c>
      <c r="H304" s="307">
        <f t="shared" ca="1" si="128"/>
        <v>-6.082650056432378</v>
      </c>
      <c r="I304" s="304">
        <f t="shared" ca="1" si="129"/>
        <v>24.502717425798298</v>
      </c>
      <c r="J304" s="306">
        <f t="shared" ca="1" si="130"/>
        <v>486.40973088222063</v>
      </c>
      <c r="K304" s="307">
        <f t="shared" ca="1" si="131"/>
        <v>1338.1845231601594</v>
      </c>
      <c r="L304" s="304">
        <f t="shared" ca="1" si="116"/>
        <v>1423.8441783855062</v>
      </c>
      <c r="M304" s="306">
        <f t="shared" ca="1" si="132"/>
        <v>-0.2508669830549809</v>
      </c>
      <c r="N304" s="304">
        <f t="shared" ca="1" si="133"/>
        <v>-14.373619348230344</v>
      </c>
      <c r="P304" s="310">
        <f t="shared" ca="1" si="134"/>
        <v>23</v>
      </c>
      <c r="Q304" s="304">
        <f t="shared" ca="1" si="135"/>
        <v>0</v>
      </c>
      <c r="R304" s="306">
        <f t="shared" ca="1" si="136"/>
        <v>0</v>
      </c>
      <c r="S304" s="307">
        <f t="shared" ca="1" si="137"/>
        <v>3.1859948540257217</v>
      </c>
      <c r="T304" s="304">
        <f t="shared" ca="1" si="117"/>
        <v>31.254609517992332</v>
      </c>
      <c r="U304" s="311">
        <f t="shared" ca="1" si="118"/>
        <v>0</v>
      </c>
      <c r="V304" s="306">
        <f t="shared" ca="1" si="119"/>
        <v>1.0713528104659564</v>
      </c>
      <c r="W304" s="304">
        <f t="shared" ca="1" si="120"/>
        <v>1.3125147049064509</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1.6556731090848071</v>
      </c>
      <c r="AH304" s="304">
        <f t="shared" ca="1" si="144"/>
        <v>-0.40576557025566234</v>
      </c>
    </row>
    <row r="305" spans="1:34" x14ac:dyDescent="0.2">
      <c r="A305" s="347">
        <f t="shared" ca="1" si="122"/>
        <v>0.1</v>
      </c>
      <c r="B305" s="304">
        <f t="shared" ca="1" si="123"/>
        <v>16.699999999999932</v>
      </c>
      <c r="D305" s="306">
        <f t="shared" ca="1" si="124"/>
        <v>-0.39906837697764419</v>
      </c>
      <c r="E305" s="307">
        <f t="shared" ca="1" si="125"/>
        <v>-9.7077324886239609</v>
      </c>
      <c r="F305" s="304">
        <f t="shared" ca="1" si="126"/>
        <v>9.7159315374383297</v>
      </c>
      <c r="G305" s="306">
        <f t="shared" ca="1" si="127"/>
        <v>23.695815808547977</v>
      </c>
      <c r="H305" s="307">
        <f t="shared" ca="1" si="128"/>
        <v>-7.0534233052947739</v>
      </c>
      <c r="I305" s="304">
        <f t="shared" ca="1" si="129"/>
        <v>24.723318287728041</v>
      </c>
      <c r="J305" s="306">
        <f t="shared" ca="1" si="130"/>
        <v>488.78130780496031</v>
      </c>
      <c r="K305" s="307">
        <f t="shared" ca="1" si="131"/>
        <v>1337.5277194920729</v>
      </c>
      <c r="L305" s="304">
        <f t="shared" ca="1" si="116"/>
        <v>1424.0391733618821</v>
      </c>
      <c r="M305" s="306">
        <f t="shared" ca="1" si="132"/>
        <v>-0.28931353981019914</v>
      </c>
      <c r="N305" s="304">
        <f t="shared" ca="1" si="133"/>
        <v>-16.576444787114536</v>
      </c>
      <c r="P305" s="310">
        <f t="shared" ca="1" si="134"/>
        <v>23</v>
      </c>
      <c r="Q305" s="304">
        <f t="shared" ca="1" si="135"/>
        <v>0</v>
      </c>
      <c r="R305" s="306">
        <f t="shared" ca="1" si="136"/>
        <v>0</v>
      </c>
      <c r="S305" s="307">
        <f t="shared" ca="1" si="137"/>
        <v>3.1859948540257217</v>
      </c>
      <c r="T305" s="304">
        <f t="shared" ca="1" si="117"/>
        <v>31.254609517992332</v>
      </c>
      <c r="U305" s="311">
        <f t="shared" ca="1" si="118"/>
        <v>0</v>
      </c>
      <c r="V305" s="306">
        <f t="shared" ca="1" si="119"/>
        <v>1.0714234959253477</v>
      </c>
      <c r="W305" s="304">
        <f t="shared" ca="1" si="120"/>
        <v>1.3363427054943831</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2.0233087781819754</v>
      </c>
      <c r="AH305" s="304">
        <f t="shared" ca="1" si="144"/>
        <v>-0.41196384961136995</v>
      </c>
    </row>
    <row r="306" spans="1:34" x14ac:dyDescent="0.2">
      <c r="A306" s="347">
        <f t="shared" ca="1" si="122"/>
        <v>0.1</v>
      </c>
      <c r="B306" s="304">
        <f t="shared" ca="1" si="123"/>
        <v>16.799999999999933</v>
      </c>
      <c r="D306" s="306">
        <f t="shared" ca="1" si="124"/>
        <v>-0.40201076499630795</v>
      </c>
      <c r="E306" s="307">
        <f t="shared" ca="1" si="125"/>
        <v>-9.6903353249487427</v>
      </c>
      <c r="F306" s="304">
        <f t="shared" ca="1" si="126"/>
        <v>9.6986705978253731</v>
      </c>
      <c r="G306" s="306">
        <f t="shared" ca="1" si="127"/>
        <v>23.655614732048345</v>
      </c>
      <c r="H306" s="307">
        <f t="shared" ca="1" si="128"/>
        <v>-8.0224568377896475</v>
      </c>
      <c r="I306" s="304">
        <f t="shared" ca="1" si="129"/>
        <v>24.978949578901446</v>
      </c>
      <c r="J306" s="306">
        <f t="shared" ca="1" si="130"/>
        <v>491.14887933199014</v>
      </c>
      <c r="K306" s="307">
        <f t="shared" ca="1" si="131"/>
        <v>1336.7739254849187</v>
      </c>
      <c r="L306" s="304">
        <f t="shared" ca="1" si="116"/>
        <v>1424.1459719865195</v>
      </c>
      <c r="M306" s="306">
        <f t="shared" ca="1" si="132"/>
        <v>-0.32696331164857106</v>
      </c>
      <c r="N306" s="304">
        <f t="shared" ca="1" si="133"/>
        <v>-18.73361781308375</v>
      </c>
      <c r="P306" s="310">
        <f t="shared" ca="1" si="134"/>
        <v>23</v>
      </c>
      <c r="Q306" s="304">
        <f t="shared" ca="1" si="135"/>
        <v>0</v>
      </c>
      <c r="R306" s="306">
        <f t="shared" ca="1" si="136"/>
        <v>0</v>
      </c>
      <c r="S306" s="307">
        <f t="shared" ca="1" si="137"/>
        <v>3.1859948540257217</v>
      </c>
      <c r="T306" s="304">
        <f t="shared" ca="1" si="117"/>
        <v>31.254609517992332</v>
      </c>
      <c r="U306" s="311">
        <f t="shared" ca="1" si="118"/>
        <v>0</v>
      </c>
      <c r="V306" s="306">
        <f t="shared" ca="1" si="119"/>
        <v>1.071504624884916</v>
      </c>
      <c r="W306" s="304">
        <f t="shared" ca="1" si="120"/>
        <v>1.3642235865939289</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2.3792948540369401</v>
      </c>
      <c r="AH306" s="304">
        <f t="shared" ca="1" si="144"/>
        <v>-0.41944283237175445</v>
      </c>
    </row>
    <row r="307" spans="1:34" x14ac:dyDescent="0.2">
      <c r="A307" s="347">
        <f t="shared" ca="1" si="122"/>
        <v>0.1</v>
      </c>
      <c r="B307" s="304">
        <f t="shared" ca="1" si="123"/>
        <v>16.899999999999935</v>
      </c>
      <c r="D307" s="306">
        <f t="shared" ca="1" si="124"/>
        <v>-0.40550904993743597</v>
      </c>
      <c r="E307" s="307">
        <f t="shared" ca="1" si="125"/>
        <v>-9.6724775180308971</v>
      </c>
      <c r="F307" s="304">
        <f t="shared" ca="1" si="126"/>
        <v>9.6809740690900679</v>
      </c>
      <c r="G307" s="306">
        <f t="shared" ca="1" si="127"/>
        <v>23.615063827054602</v>
      </c>
      <c r="H307" s="307">
        <f t="shared" ca="1" si="128"/>
        <v>-8.989704589592737</v>
      </c>
      <c r="I307" s="304">
        <f t="shared" ca="1" si="129"/>
        <v>25.268281068644288</v>
      </c>
      <c r="J307" s="306">
        <f t="shared" ca="1" si="130"/>
        <v>493.51241325994528</v>
      </c>
      <c r="K307" s="307">
        <f t="shared" ca="1" si="131"/>
        <v>1335.9233174135495</v>
      </c>
      <c r="L307" s="304">
        <f t="shared" ca="1" si="116"/>
        <v>1424.1648823260873</v>
      </c>
      <c r="M307" s="306">
        <f t="shared" ca="1" si="132"/>
        <v>-0.36373819206463931</v>
      </c>
      <c r="N307" s="304">
        <f t="shared" ca="1" si="133"/>
        <v>-20.840663253022765</v>
      </c>
      <c r="P307" s="310">
        <f t="shared" ca="1" si="134"/>
        <v>23</v>
      </c>
      <c r="Q307" s="304">
        <f t="shared" ca="1" si="135"/>
        <v>0</v>
      </c>
      <c r="R307" s="306">
        <f t="shared" ca="1" si="136"/>
        <v>0</v>
      </c>
      <c r="S307" s="307">
        <f t="shared" ca="1" si="137"/>
        <v>3.1859948540257217</v>
      </c>
      <c r="T307" s="304">
        <f t="shared" ca="1" si="117"/>
        <v>31.254609517992332</v>
      </c>
      <c r="U307" s="311">
        <f t="shared" ca="1" si="118"/>
        <v>0</v>
      </c>
      <c r="V307" s="306">
        <f t="shared" ca="1" si="119"/>
        <v>1.0715961805837628</v>
      </c>
      <c r="W307" s="304">
        <f t="shared" ca="1" si="120"/>
        <v>1.396129540854111</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2.7224710683853131</v>
      </c>
      <c r="AH307" s="304">
        <f t="shared" ca="1" si="144"/>
        <v>-0.42819390774286387</v>
      </c>
    </row>
    <row r="308" spans="1:34" x14ac:dyDescent="0.2">
      <c r="A308" s="347">
        <f t="shared" ca="1" si="122"/>
        <v>0.1</v>
      </c>
      <c r="B308" s="304">
        <f t="shared" ca="1" si="123"/>
        <v>16.999999999999936</v>
      </c>
      <c r="D308" s="306">
        <f t="shared" ca="1" si="124"/>
        <v>-0.4095378737098973</v>
      </c>
      <c r="E308" s="307">
        <f t="shared" ca="1" si="125"/>
        <v>-9.6540984733361572</v>
      </c>
      <c r="F308" s="304">
        <f t="shared" ca="1" si="126"/>
        <v>9.6627811008463986</v>
      </c>
      <c r="G308" s="306">
        <f t="shared" ca="1" si="127"/>
        <v>23.574110039683614</v>
      </c>
      <c r="H308" s="307">
        <f t="shared" ca="1" si="128"/>
        <v>-9.9551144369263529</v>
      </c>
      <c r="I308" s="304">
        <f t="shared" ca="1" si="129"/>
        <v>25.589899718744721</v>
      </c>
      <c r="J308" s="306">
        <f t="shared" ca="1" si="130"/>
        <v>495.87187195328221</v>
      </c>
      <c r="K308" s="307">
        <f t="shared" ca="1" si="131"/>
        <v>1334.9760764622235</v>
      </c>
      <c r="L308" s="304">
        <f t="shared" ca="1" si="116"/>
        <v>1424.0962179996563</v>
      </c>
      <c r="M308" s="306">
        <f t="shared" ca="1" si="132"/>
        <v>-0.39957314194978399</v>
      </c>
      <c r="N308" s="304">
        <f t="shared" ca="1" si="133"/>
        <v>-22.893854640504369</v>
      </c>
      <c r="P308" s="310">
        <f t="shared" ca="1" si="134"/>
        <v>23</v>
      </c>
      <c r="Q308" s="304">
        <f t="shared" ca="1" si="135"/>
        <v>0</v>
      </c>
      <c r="R308" s="306">
        <f t="shared" ca="1" si="136"/>
        <v>0</v>
      </c>
      <c r="S308" s="307">
        <f t="shared" ca="1" si="137"/>
        <v>3.1859948540257217</v>
      </c>
      <c r="T308" s="304">
        <f t="shared" ca="1" si="117"/>
        <v>31.254609517992332</v>
      </c>
      <c r="U308" s="311">
        <f t="shared" ca="1" si="118"/>
        <v>0</v>
      </c>
      <c r="V308" s="306">
        <f t="shared" ca="1" si="119"/>
        <v>1.0716981460110082</v>
      </c>
      <c r="W308" s="304">
        <f t="shared" ca="1" si="120"/>
        <v>1.4320322833223353</v>
      </c>
      <c r="Y308" s="314" t="str">
        <f t="shared" ca="1" si="138"/>
        <v/>
      </c>
      <c r="Z308" s="315" t="str">
        <f t="shared" ca="1" si="139"/>
        <v/>
      </c>
      <c r="AA308" s="316" t="str">
        <f t="shared" ca="1" si="140"/>
        <v/>
      </c>
      <c r="AC308" s="310">
        <f t="shared" ca="1" si="141"/>
        <v>16.999999999999936</v>
      </c>
      <c r="AD308" s="323">
        <f t="shared" ca="1" si="142"/>
        <v>495.87187195328221</v>
      </c>
      <c r="AE308" s="324" t="e">
        <f t="shared" ca="1" si="121"/>
        <v>#N/A</v>
      </c>
      <c r="AG308" s="306">
        <f t="shared" ca="1" si="143"/>
        <v>3.0518985489111592</v>
      </c>
      <c r="AH308" s="304">
        <f t="shared" ca="1" si="144"/>
        <v>-0.4382083477284987</v>
      </c>
    </row>
    <row r="309" spans="1:34" x14ac:dyDescent="0.2">
      <c r="A309" s="347">
        <f t="shared" ca="1" si="122"/>
        <v>0.1</v>
      </c>
      <c r="B309" s="304">
        <f t="shared" ca="1" si="123"/>
        <v>17.099999999999937</v>
      </c>
      <c r="D309" s="306">
        <f t="shared" ca="1" si="124"/>
        <v>-0.41407066241416079</v>
      </c>
      <c r="E309" s="307">
        <f t="shared" ca="1" si="125"/>
        <v>-9.6351420383476682</v>
      </c>
      <c r="F309" s="304">
        <f t="shared" ca="1" si="126"/>
        <v>9.6440352867773438</v>
      </c>
      <c r="G309" s="306">
        <f t="shared" ca="1" si="127"/>
        <v>23.532702973442198</v>
      </c>
      <c r="H309" s="307">
        <f t="shared" ca="1" si="128"/>
        <v>-10.918628640761121</v>
      </c>
      <c r="I309" s="304">
        <f t="shared" ca="1" si="129"/>
        <v>25.942331441701697</v>
      </c>
      <c r="J309" s="306">
        <f t="shared" ca="1" si="130"/>
        <v>498.22721260393848</v>
      </c>
      <c r="K309" s="307">
        <f t="shared" ca="1" si="131"/>
        <v>1333.9323893083392</v>
      </c>
      <c r="L309" s="304">
        <f t="shared" ca="1" si="116"/>
        <v>1423.9402988274983</v>
      </c>
      <c r="M309" s="306">
        <f t="shared" ca="1" si="132"/>
        <v>-0.43441606679116201</v>
      </c>
      <c r="N309" s="304">
        <f t="shared" ca="1" si="133"/>
        <v>-24.890207179806861</v>
      </c>
      <c r="P309" s="310">
        <f t="shared" ca="1" si="134"/>
        <v>23</v>
      </c>
      <c r="Q309" s="304">
        <f t="shared" ca="1" si="135"/>
        <v>0</v>
      </c>
      <c r="R309" s="306">
        <f t="shared" ca="1" si="136"/>
        <v>0</v>
      </c>
      <c r="S309" s="307">
        <f t="shared" ca="1" si="137"/>
        <v>3.1859948540257217</v>
      </c>
      <c r="T309" s="304">
        <f t="shared" ca="1" si="117"/>
        <v>31.254609517992332</v>
      </c>
      <c r="U309" s="311">
        <f t="shared" ca="1" si="118"/>
        <v>0</v>
      </c>
      <c r="V309" s="306">
        <f t="shared" ca="1" si="119"/>
        <v>1.0718105038411354</v>
      </c>
      <c r="W309" s="304">
        <f t="shared" ca="1" si="120"/>
        <v>1.4719029557539569</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3.3668593935412692</v>
      </c>
      <c r="AH309" s="304">
        <f t="shared" ca="1" si="144"/>
        <v>-0.44947727442587199</v>
      </c>
    </row>
    <row r="310" spans="1:34" x14ac:dyDescent="0.2">
      <c r="A310" s="347">
        <f t="shared" ca="1" si="122"/>
        <v>0.1</v>
      </c>
      <c r="B310" s="304">
        <f t="shared" ca="1" si="123"/>
        <v>17.199999999999939</v>
      </c>
      <c r="D310" s="306">
        <f t="shared" ca="1" si="124"/>
        <v>-0.41907998243040995</v>
      </c>
      <c r="E310" s="307">
        <f t="shared" ca="1" si="125"/>
        <v>-9.6155566033320383</v>
      </c>
      <c r="F310" s="304">
        <f t="shared" ca="1" si="126"/>
        <v>9.6246847648926259</v>
      </c>
      <c r="G310" s="306">
        <f t="shared" ca="1" si="127"/>
        <v>23.490794975199158</v>
      </c>
      <c r="H310" s="307">
        <f t="shared" ca="1" si="128"/>
        <v>-11.880184301094324</v>
      </c>
      <c r="I310" s="304">
        <f t="shared" ca="1" si="129"/>
        <v>26.324061760959498</v>
      </c>
      <c r="J310" s="306">
        <f t="shared" ca="1" si="130"/>
        <v>500.57838750137057</v>
      </c>
      <c r="K310" s="307">
        <f t="shared" ca="1" si="131"/>
        <v>1332.7924486612465</v>
      </c>
      <c r="L310" s="304">
        <f t="shared" ca="1" si="116"/>
        <v>1423.697451441813</v>
      </c>
      <c r="M310" s="306">
        <f t="shared" ca="1" si="132"/>
        <v>-0.46822735104447366</v>
      </c>
      <c r="N310" s="304">
        <f t="shared" ca="1" si="133"/>
        <v>-26.827451067438759</v>
      </c>
      <c r="P310" s="310">
        <f t="shared" ca="1" si="134"/>
        <v>23</v>
      </c>
      <c r="Q310" s="304">
        <f t="shared" ca="1" si="135"/>
        <v>0</v>
      </c>
      <c r="R310" s="306">
        <f t="shared" ca="1" si="136"/>
        <v>0</v>
      </c>
      <c r="S310" s="307">
        <f t="shared" ca="1" si="137"/>
        <v>3.1859948540257217</v>
      </c>
      <c r="T310" s="304">
        <f t="shared" ca="1" si="117"/>
        <v>31.254609517992332</v>
      </c>
      <c r="U310" s="311">
        <f t="shared" ca="1" si="118"/>
        <v>0</v>
      </c>
      <c r="V310" s="306">
        <f t="shared" ca="1" si="119"/>
        <v>1.0719332363740797</v>
      </c>
      <c r="W310" s="304">
        <f t="shared" ca="1" si="120"/>
        <v>1.5157120396009294</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3.6668488023569421</v>
      </c>
      <c r="AH310" s="304">
        <f t="shared" ca="1" si="144"/>
        <v>-0.46199162999089821</v>
      </c>
    </row>
    <row r="311" spans="1:34" x14ac:dyDescent="0.2">
      <c r="A311" s="347">
        <f t="shared" ca="1" si="122"/>
        <v>0.1</v>
      </c>
      <c r="B311" s="304">
        <f t="shared" ca="1" si="123"/>
        <v>17.29999999999994</v>
      </c>
      <c r="D311" s="306">
        <f t="shared" ca="1" si="124"/>
        <v>-0.42453787688227668</v>
      </c>
      <c r="E311" s="307">
        <f t="shared" ca="1" si="125"/>
        <v>-9.5952951240908799</v>
      </c>
      <c r="F311" s="304">
        <f t="shared" ca="1" si="126"/>
        <v>9.6046822397885681</v>
      </c>
      <c r="G311" s="306">
        <f t="shared" ca="1" si="127"/>
        <v>23.44834118751093</v>
      </c>
      <c r="H311" s="307">
        <f t="shared" ca="1" si="128"/>
        <v>-12.839713813503412</v>
      </c>
      <c r="I311" s="304">
        <f t="shared" ca="1" si="129"/>
        <v>26.733554856370894</v>
      </c>
      <c r="J311" s="306">
        <f t="shared" ca="1" si="130"/>
        <v>502.9253443095061</v>
      </c>
      <c r="K311" s="307">
        <f t="shared" ca="1" si="131"/>
        <v>1331.5564537555165</v>
      </c>
      <c r="L311" s="304">
        <f t="shared" ca="1" si="116"/>
        <v>1423.368009857887</v>
      </c>
      <c r="M311" s="306">
        <f t="shared" ca="1" si="132"/>
        <v>-0.50097911944441698</v>
      </c>
      <c r="N311" s="304">
        <f t="shared" ca="1" si="133"/>
        <v>-28.703989168345448</v>
      </c>
      <c r="P311" s="310">
        <f t="shared" ca="1" si="134"/>
        <v>23</v>
      </c>
      <c r="Q311" s="304">
        <f t="shared" ca="1" si="135"/>
        <v>0</v>
      </c>
      <c r="R311" s="306">
        <f t="shared" ca="1" si="136"/>
        <v>0</v>
      </c>
      <c r="S311" s="307">
        <f t="shared" ca="1" si="137"/>
        <v>3.1859948540257217</v>
      </c>
      <c r="T311" s="304">
        <f t="shared" ca="1" si="117"/>
        <v>31.254609517992332</v>
      </c>
      <c r="U311" s="311">
        <f t="shared" ca="1" si="118"/>
        <v>0</v>
      </c>
      <c r="V311" s="306">
        <f t="shared" ca="1" si="119"/>
        <v>1.0720663254801235</v>
      </c>
      <c r="W311" s="304">
        <f t="shared" ca="1" si="120"/>
        <v>1.5634292777168992</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3.951561245263997</v>
      </c>
      <c r="AH311" s="304">
        <f t="shared" ca="1" si="144"/>
        <v>-0.4757421493276186</v>
      </c>
    </row>
    <row r="312" spans="1:34" x14ac:dyDescent="0.2">
      <c r="A312" s="347">
        <f t="shared" ca="1" si="122"/>
        <v>0.1</v>
      </c>
      <c r="B312" s="304">
        <f t="shared" ca="1" si="123"/>
        <v>17.399999999999942</v>
      </c>
      <c r="D312" s="306">
        <f t="shared" ca="1" si="124"/>
        <v>-0.43041617428917484</v>
      </c>
      <c r="E312" s="307">
        <f t="shared" ca="1" si="125"/>
        <v>-9.5743150765172462</v>
      </c>
      <c r="F312" s="304">
        <f t="shared" ca="1" si="126"/>
        <v>9.5839849367324845</v>
      </c>
      <c r="G312" s="306">
        <f t="shared" ca="1" si="127"/>
        <v>23.405299570082011</v>
      </c>
      <c r="H312" s="307">
        <f t="shared" ca="1" si="128"/>
        <v>-13.797145321155137</v>
      </c>
      <c r="I312" s="304">
        <f t="shared" ca="1" si="129"/>
        <v>27.169270637585292</v>
      </c>
      <c r="J312" s="306">
        <f t="shared" ca="1" si="130"/>
        <v>505.26802634738573</v>
      </c>
      <c r="K312" s="307">
        <f t="shared" ca="1" si="131"/>
        <v>1330.2246107987835</v>
      </c>
      <c r="L312" s="304">
        <f t="shared" ca="1" si="116"/>
        <v>1422.9523160049171</v>
      </c>
      <c r="M312" s="306">
        <f t="shared" ca="1" si="132"/>
        <v>-0.5326542974998949</v>
      </c>
      <c r="N312" s="304">
        <f t="shared" ca="1" si="133"/>
        <v>-30.518843186249736</v>
      </c>
      <c r="P312" s="310">
        <f t="shared" ca="1" si="134"/>
        <v>23</v>
      </c>
      <c r="Q312" s="304">
        <f t="shared" ca="1" si="135"/>
        <v>0</v>
      </c>
      <c r="R312" s="306">
        <f t="shared" ca="1" si="136"/>
        <v>0</v>
      </c>
      <c r="S312" s="307">
        <f t="shared" ca="1" si="137"/>
        <v>3.1859948540257217</v>
      </c>
      <c r="T312" s="304">
        <f t="shared" ca="1" si="117"/>
        <v>31.254609517992332</v>
      </c>
      <c r="U312" s="311">
        <f t="shared" ca="1" si="118"/>
        <v>0</v>
      </c>
      <c r="V312" s="306">
        <f t="shared" ca="1" si="119"/>
        <v>1.0722097525495784</v>
      </c>
      <c r="W312" s="304">
        <f t="shared" ca="1" si="120"/>
        <v>1.6150236046950806</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4.2208722648999295</v>
      </c>
      <c r="AH312" s="304">
        <f t="shared" ca="1" si="144"/>
        <v>-0.49071933551348951</v>
      </c>
    </row>
    <row r="313" spans="1:34" x14ac:dyDescent="0.2">
      <c r="A313" s="347">
        <f t="shared" ca="1" si="122"/>
        <v>0.1</v>
      </c>
      <c r="B313" s="304">
        <f t="shared" ca="1" si="123"/>
        <v>17.499999999999943</v>
      </c>
      <c r="D313" s="306">
        <f t="shared" ca="1" si="124"/>
        <v>-0.43668676385220412</v>
      </c>
      <c r="E313" s="307">
        <f t="shared" ca="1" si="125"/>
        <v>-9.5525783539897375</v>
      </c>
      <c r="F313" s="304">
        <f t="shared" ca="1" si="126"/>
        <v>9.5625544986074189</v>
      </c>
      <c r="G313" s="306">
        <f t="shared" ca="1" si="127"/>
        <v>23.361630893696791</v>
      </c>
      <c r="H313" s="307">
        <f t="shared" ca="1" si="128"/>
        <v>-14.752403156554111</v>
      </c>
      <c r="I313" s="304">
        <f t="shared" ca="1" si="129"/>
        <v>27.629679638150638</v>
      </c>
      <c r="J313" s="306">
        <f t="shared" ca="1" si="130"/>
        <v>507.60637287057466</v>
      </c>
      <c r="K313" s="307">
        <f t="shared" ca="1" si="131"/>
        <v>1328.7971333748981</v>
      </c>
      <c r="L313" s="304">
        <f t="shared" ca="1" si="116"/>
        <v>1422.4507202164043</v>
      </c>
      <c r="M313" s="306">
        <f t="shared" ca="1" si="132"/>
        <v>-0.56324554034178886</v>
      </c>
      <c r="N313" s="304">
        <f t="shared" ca="1" si="133"/>
        <v>-32.27159229115005</v>
      </c>
      <c r="P313" s="310">
        <f t="shared" ca="1" si="134"/>
        <v>23</v>
      </c>
      <c r="Q313" s="304">
        <f t="shared" ca="1" si="135"/>
        <v>0</v>
      </c>
      <c r="R313" s="306">
        <f t="shared" ca="1" si="136"/>
        <v>0</v>
      </c>
      <c r="S313" s="307">
        <f t="shared" ca="1" si="137"/>
        <v>3.1859948540257217</v>
      </c>
      <c r="T313" s="304">
        <f t="shared" ca="1" si="117"/>
        <v>31.254609517992332</v>
      </c>
      <c r="U313" s="311">
        <f t="shared" ca="1" si="118"/>
        <v>0</v>
      </c>
      <c r="V313" s="306">
        <f t="shared" ca="1" si="119"/>
        <v>1.0723634984471642</v>
      </c>
      <c r="W313" s="304">
        <f t="shared" ca="1" si="120"/>
        <v>1.6704630856522313</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4.4748174817501178</v>
      </c>
      <c r="AH313" s="304">
        <f t="shared" ca="1" si="144"/>
        <v>-0.5069134379342729</v>
      </c>
    </row>
    <row r="314" spans="1:34" x14ac:dyDescent="0.2">
      <c r="A314" s="347">
        <f t="shared" ca="1" si="122"/>
        <v>0.1</v>
      </c>
      <c r="B314" s="304">
        <f t="shared" ca="1" si="123"/>
        <v>17.599999999999945</v>
      </c>
      <c r="D314" s="306">
        <f t="shared" ca="1" si="124"/>
        <v>-0.44332183427507921</v>
      </c>
      <c r="E314" s="307">
        <f t="shared" ca="1" si="125"/>
        <v>-9.5300511189870054</v>
      </c>
      <c r="F314" s="304">
        <f t="shared" ca="1" si="126"/>
        <v>9.5403568371026086</v>
      </c>
      <c r="G314" s="306">
        <f t="shared" ca="1" si="127"/>
        <v>23.317298710269284</v>
      </c>
      <c r="H314" s="307">
        <f t="shared" ca="1" si="128"/>
        <v>-15.705408268452812</v>
      </c>
      <c r="I314" s="304">
        <f t="shared" ca="1" si="129"/>
        <v>28.11327565444325</v>
      </c>
      <c r="J314" s="306">
        <f t="shared" ca="1" si="130"/>
        <v>509.94031935077294</v>
      </c>
      <c r="K314" s="307">
        <f t="shared" ca="1" si="131"/>
        <v>1327.2742428036477</v>
      </c>
      <c r="L314" s="304">
        <f t="shared" ca="1" si="116"/>
        <v>1421.8635816805931</v>
      </c>
      <c r="M314" s="306">
        <f t="shared" ca="1" si="132"/>
        <v>-0.59275409201535834</v>
      </c>
      <c r="N314" s="304">
        <f t="shared" ca="1" si="133"/>
        <v>-33.96230776158928</v>
      </c>
      <c r="P314" s="310">
        <f t="shared" ca="1" si="134"/>
        <v>23</v>
      </c>
      <c r="Q314" s="304">
        <f t="shared" ca="1" si="135"/>
        <v>0</v>
      </c>
      <c r="R314" s="306">
        <f t="shared" ca="1" si="136"/>
        <v>0</v>
      </c>
      <c r="S314" s="307">
        <f t="shared" ca="1" si="137"/>
        <v>3.1859948540257217</v>
      </c>
      <c r="T314" s="304">
        <f t="shared" ca="1" si="117"/>
        <v>31.254609517992332</v>
      </c>
      <c r="U314" s="311">
        <f t="shared" ca="1" si="118"/>
        <v>0</v>
      </c>
      <c r="V314" s="306">
        <f t="shared" ca="1" si="119"/>
        <v>1.0725275434709534</v>
      </c>
      <c r="W314" s="304">
        <f t="shared" ca="1" si="120"/>
        <v>1.7297148631881407</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4.7135702207197943</v>
      </c>
      <c r="AH314" s="304">
        <f t="shared" ca="1" si="144"/>
        <v>-0.52431443306993653</v>
      </c>
    </row>
    <row r="315" spans="1:34" x14ac:dyDescent="0.2">
      <c r="A315" s="347">
        <f t="shared" ca="1" si="122"/>
        <v>0.1</v>
      </c>
      <c r="B315" s="304">
        <f t="shared" ca="1" si="123"/>
        <v>17.699999999999946</v>
      </c>
      <c r="D315" s="306">
        <f t="shared" ca="1" si="124"/>
        <v>-0.45029407515346587</v>
      </c>
      <c r="E315" s="307">
        <f t="shared" ca="1" si="125"/>
        <v>-9.506703619959378</v>
      </c>
      <c r="F315" s="304">
        <f t="shared" ca="1" si="126"/>
        <v>9.5173619491888122</v>
      </c>
      <c r="G315" s="306">
        <f t="shared" ca="1" si="127"/>
        <v>23.272269302753937</v>
      </c>
      <c r="H315" s="307">
        <f t="shared" ca="1" si="128"/>
        <v>-16.65607863044875</v>
      </c>
      <c r="I315" s="304">
        <f t="shared" ca="1" si="129"/>
        <v>28.618586160808061</v>
      </c>
      <c r="J315" s="306">
        <f t="shared" ca="1" si="130"/>
        <v>512.26979775142411</v>
      </c>
      <c r="K315" s="307">
        <f t="shared" ca="1" si="131"/>
        <v>1325.6561684587025</v>
      </c>
      <c r="L315" s="304">
        <f t="shared" ca="1" si="116"/>
        <v>1421.1912688519067</v>
      </c>
      <c r="M315" s="306">
        <f t="shared" ca="1" si="132"/>
        <v>-0.62118862781079764</v>
      </c>
      <c r="N315" s="304">
        <f t="shared" ca="1" si="133"/>
        <v>-35.591486655081617</v>
      </c>
      <c r="P315" s="310">
        <f t="shared" ca="1" si="134"/>
        <v>23</v>
      </c>
      <c r="Q315" s="304">
        <f t="shared" ca="1" si="135"/>
        <v>0</v>
      </c>
      <c r="R315" s="306">
        <f t="shared" ca="1" si="136"/>
        <v>0</v>
      </c>
      <c r="S315" s="307">
        <f t="shared" ca="1" si="137"/>
        <v>3.1859948540257217</v>
      </c>
      <c r="T315" s="304">
        <f t="shared" ca="1" si="117"/>
        <v>31.254609517992332</v>
      </c>
      <c r="U315" s="311">
        <f t="shared" ca="1" si="118"/>
        <v>0</v>
      </c>
      <c r="V315" s="306">
        <f t="shared" ca="1" si="119"/>
        <v>1.0727018673156936</v>
      </c>
      <c r="W315" s="304">
        <f t="shared" ca="1" si="120"/>
        <v>1.7927451121850291</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4.9374189577543692</v>
      </c>
      <c r="AH315" s="304">
        <f t="shared" ca="1" si="144"/>
        <v>-0.54291200784663163</v>
      </c>
    </row>
    <row r="316" spans="1:34" x14ac:dyDescent="0.2">
      <c r="A316" s="347">
        <f t="shared" ca="1" si="122"/>
        <v>0.1</v>
      </c>
      <c r="B316" s="304">
        <f t="shared" ca="1" si="123"/>
        <v>17.799999999999947</v>
      </c>
      <c r="D316" s="306">
        <f t="shared" ca="1" si="124"/>
        <v>-0.45757684169220425</v>
      </c>
      <c r="E316" s="307">
        <f t="shared" ca="1" si="125"/>
        <v>-9.4825099836398046</v>
      </c>
      <c r="F316" s="304">
        <f t="shared" ca="1" si="126"/>
        <v>9.4935437090625747</v>
      </c>
      <c r="G316" s="306">
        <f t="shared" ca="1" si="127"/>
        <v>23.226511618584716</v>
      </c>
      <c r="H316" s="307">
        <f t="shared" ca="1" si="128"/>
        <v>-17.604329628812732</v>
      </c>
      <c r="I316" s="304">
        <f t="shared" ca="1" si="129"/>
        <v>29.144180613771674</v>
      </c>
      <c r="J316" s="306">
        <f t="shared" ca="1" si="130"/>
        <v>514.59473679749101</v>
      </c>
      <c r="K316" s="307">
        <f t="shared" ca="1" si="131"/>
        <v>1323.9431480457395</v>
      </c>
      <c r="L316" s="304">
        <f t="shared" ca="1" si="116"/>
        <v>1420.4341598247142</v>
      </c>
      <c r="M316" s="306">
        <f t="shared" ca="1" si="132"/>
        <v>-0.64856412169012001</v>
      </c>
      <c r="N316" s="304">
        <f t="shared" ca="1" si="133"/>
        <v>-37.159986916453008</v>
      </c>
      <c r="P316" s="310">
        <f t="shared" ca="1" si="134"/>
        <v>23</v>
      </c>
      <c r="Q316" s="304">
        <f t="shared" ca="1" si="135"/>
        <v>0</v>
      </c>
      <c r="R316" s="306">
        <f t="shared" ca="1" si="136"/>
        <v>0</v>
      </c>
      <c r="S316" s="307">
        <f t="shared" ca="1" si="137"/>
        <v>3.1859948540257217</v>
      </c>
      <c r="T316" s="304">
        <f t="shared" ca="1" si="117"/>
        <v>31.254609517992332</v>
      </c>
      <c r="U316" s="311">
        <f t="shared" ca="1" si="118"/>
        <v>0</v>
      </c>
      <c r="V316" s="306">
        <f t="shared" ca="1" si="119"/>
        <v>1.0728864490402972</v>
      </c>
      <c r="W316" s="304">
        <f t="shared" ca="1" si="120"/>
        <v>1.8595190020641119</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5.1467455305904046</v>
      </c>
      <c r="AH316" s="304">
        <f t="shared" ca="1" si="144"/>
        <v>-0.5626955454494138</v>
      </c>
    </row>
    <row r="317" spans="1:34" x14ac:dyDescent="0.2">
      <c r="A317" s="347">
        <f t="shared" ca="1" si="122"/>
        <v>0.1</v>
      </c>
      <c r="B317" s="304">
        <f t="shared" ca="1" si="123"/>
        <v>17.899999999999949</v>
      </c>
      <c r="D317" s="306">
        <f t="shared" ca="1" si="124"/>
        <v>-0.46514428480687098</v>
      </c>
      <c r="E317" s="307">
        <f t="shared" ca="1" si="125"/>
        <v>-9.4574479917963057</v>
      </c>
      <c r="F317" s="304">
        <f t="shared" ca="1" si="126"/>
        <v>9.4688796445630494</v>
      </c>
      <c r="G317" s="306">
        <f t="shared" ca="1" si="127"/>
        <v>23.179997190104029</v>
      </c>
      <c r="H317" s="307">
        <f t="shared" ca="1" si="128"/>
        <v>-18.550074427992364</v>
      </c>
      <c r="I317" s="304">
        <f t="shared" ca="1" si="129"/>
        <v>29.688676814861367</v>
      </c>
      <c r="J317" s="306">
        <f t="shared" ca="1" si="130"/>
        <v>516.91506223792544</v>
      </c>
      <c r="K317" s="307">
        <f t="shared" ca="1" si="131"/>
        <v>1322.1354278428992</v>
      </c>
      <c r="L317" s="304">
        <f t="shared" ca="1" si="116"/>
        <v>1419.592642671046</v>
      </c>
      <c r="M317" s="306">
        <f t="shared" ca="1" si="132"/>
        <v>-0.67490077038741236</v>
      </c>
      <c r="N317" s="304">
        <f t="shared" ca="1" si="133"/>
        <v>-38.66896573332658</v>
      </c>
      <c r="P317" s="310">
        <f t="shared" ca="1" si="134"/>
        <v>23</v>
      </c>
      <c r="Q317" s="304">
        <f t="shared" ca="1" si="135"/>
        <v>0</v>
      </c>
      <c r="R317" s="306">
        <f t="shared" ca="1" si="136"/>
        <v>0</v>
      </c>
      <c r="S317" s="307">
        <f t="shared" ca="1" si="137"/>
        <v>3.1859948540257217</v>
      </c>
      <c r="T317" s="304">
        <f t="shared" ca="1" si="117"/>
        <v>31.254609517992332</v>
      </c>
      <c r="U317" s="311">
        <f t="shared" ca="1" si="118"/>
        <v>0</v>
      </c>
      <c r="V317" s="306">
        <f t="shared" ca="1" si="119"/>
        <v>1.0730812670392647</v>
      </c>
      <c r="W317" s="304">
        <f t="shared" ca="1" si="120"/>
        <v>1.9300006660853279</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5.3420048009852694</v>
      </c>
      <c r="AH317" s="304">
        <f t="shared" ca="1" si="144"/>
        <v>-0.58365411347557039</v>
      </c>
    </row>
    <row r="318" spans="1:34" x14ac:dyDescent="0.2">
      <c r="A318" s="347">
        <f t="shared" ca="1" si="122"/>
        <v>0.1</v>
      </c>
      <c r="B318" s="304">
        <f t="shared" ca="1" si="123"/>
        <v>17.99999999999995</v>
      </c>
      <c r="D318" s="306">
        <f t="shared" ca="1" si="124"/>
        <v>-0.47297144955426318</v>
      </c>
      <c r="E318" s="307">
        <f t="shared" ca="1" si="125"/>
        <v>-9.4314988500821464</v>
      </c>
      <c r="F318" s="304">
        <f t="shared" ca="1" si="126"/>
        <v>9.4433507057185118</v>
      </c>
      <c r="G318" s="306">
        <f t="shared" ca="1" si="127"/>
        <v>23.132700045148603</v>
      </c>
      <c r="H318" s="307">
        <f t="shared" ca="1" si="128"/>
        <v>-19.493224313000578</v>
      </c>
      <c r="I318" s="304">
        <f t="shared" ca="1" si="129"/>
        <v>30.250745536197535</v>
      </c>
      <c r="J318" s="306">
        <f t="shared" ca="1" si="130"/>
        <v>519.23069709968809</v>
      </c>
      <c r="K318" s="307">
        <f t="shared" ca="1" si="131"/>
        <v>1320.2332629058494</v>
      </c>
      <c r="L318" s="304">
        <f t="shared" ca="1" si="116"/>
        <v>1418.6671157440896</v>
      </c>
      <c r="M318" s="306">
        <f t="shared" ca="1" si="132"/>
        <v>-0.70022299609712113</v>
      </c>
      <c r="N318" s="304">
        <f t="shared" ca="1" si="133"/>
        <v>-40.119822394370559</v>
      </c>
      <c r="P318" s="310">
        <f t="shared" ca="1" si="134"/>
        <v>23</v>
      </c>
      <c r="Q318" s="304">
        <f t="shared" ca="1" si="135"/>
        <v>0</v>
      </c>
      <c r="R318" s="306">
        <f t="shared" ca="1" si="136"/>
        <v>0</v>
      </c>
      <c r="S318" s="307">
        <f t="shared" ca="1" si="137"/>
        <v>3.1859948540257217</v>
      </c>
      <c r="T318" s="304">
        <f t="shared" ca="1" si="117"/>
        <v>31.254609517992332</v>
      </c>
      <c r="U318" s="311">
        <f t="shared" ca="1" si="118"/>
        <v>0</v>
      </c>
      <c r="V318" s="306">
        <f t="shared" ca="1" si="119"/>
        <v>1.0732862990177963</v>
      </c>
      <c r="W318" s="304">
        <f t="shared" ca="1" si="120"/>
        <v>2.0041531772588401</v>
      </c>
      <c r="Y318" s="314" t="str">
        <f t="shared" ca="1" si="138"/>
        <v/>
      </c>
      <c r="Z318" s="315" t="str">
        <f t="shared" ca="1" si="139"/>
        <v/>
      </c>
      <c r="AA318" s="316" t="str">
        <f t="shared" ca="1" si="140"/>
        <v/>
      </c>
      <c r="AC318" s="310">
        <f t="shared" ca="1" si="141"/>
        <v>17.99999999999995</v>
      </c>
      <c r="AD318" s="323">
        <f t="shared" ca="1" si="142"/>
        <v>519.23069709968809</v>
      </c>
      <c r="AE318" s="324" t="e">
        <f t="shared" ca="1" si="121"/>
        <v>#N/A</v>
      </c>
      <c r="AG318" s="306">
        <f t="shared" ca="1" si="143"/>
        <v>5.5237062192947279</v>
      </c>
      <c r="AH318" s="304">
        <f t="shared" ca="1" si="144"/>
        <v>-0.60577645429861271</v>
      </c>
    </row>
    <row r="319" spans="1:34" x14ac:dyDescent="0.2">
      <c r="A319" s="347">
        <f t="shared" ca="1" si="122"/>
        <v>0.1</v>
      </c>
      <c r="B319" s="304">
        <f t="shared" ca="1" si="123"/>
        <v>18.099999999999952</v>
      </c>
      <c r="D319" s="306">
        <f t="shared" ca="1" si="124"/>
        <v>-0.48103434536437956</v>
      </c>
      <c r="E319" s="307">
        <f t="shared" ca="1" si="125"/>
        <v>-9.4046469552562346</v>
      </c>
      <c r="F319" s="304">
        <f t="shared" ca="1" si="126"/>
        <v>9.4169410316955098</v>
      </c>
      <c r="G319" s="306">
        <f t="shared" ca="1" si="127"/>
        <v>23.084596610612167</v>
      </c>
      <c r="H319" s="307">
        <f t="shared" ca="1" si="128"/>
        <v>-20.433689008526201</v>
      </c>
      <c r="I319" s="304">
        <f t="shared" ca="1" si="129"/>
        <v>30.829113629357742</v>
      </c>
      <c r="J319" s="306">
        <f t="shared" ca="1" si="130"/>
        <v>521.54156193247616</v>
      </c>
      <c r="K319" s="307">
        <f t="shared" ca="1" si="131"/>
        <v>1318.236917239773</v>
      </c>
      <c r="L319" s="304">
        <f t="shared" ca="1" si="116"/>
        <v>1417.6579879494161</v>
      </c>
      <c r="M319" s="306">
        <f t="shared" ca="1" si="132"/>
        <v>-0.72455854128112152</v>
      </c>
      <c r="N319" s="304">
        <f t="shared" ca="1" si="133"/>
        <v>-41.514146425563695</v>
      </c>
      <c r="P319" s="310">
        <f t="shared" ca="1" si="134"/>
        <v>23</v>
      </c>
      <c r="Q319" s="304">
        <f t="shared" ca="1" si="135"/>
        <v>0</v>
      </c>
      <c r="R319" s="306">
        <f t="shared" ca="1" si="136"/>
        <v>0</v>
      </c>
      <c r="S319" s="307">
        <f t="shared" ca="1" si="137"/>
        <v>3.1859948540257217</v>
      </c>
      <c r="T319" s="304">
        <f t="shared" ca="1" si="117"/>
        <v>31.254609517992332</v>
      </c>
      <c r="U319" s="311">
        <f t="shared" ca="1" si="118"/>
        <v>0</v>
      </c>
      <c r="V319" s="306">
        <f t="shared" ca="1" si="119"/>
        <v>1.0735015219703443</v>
      </c>
      <c r="W319" s="304">
        <f t="shared" ca="1" si="120"/>
        <v>2.0819385304309193</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5.692397539578268</v>
      </c>
      <c r="AH319" s="304">
        <f t="shared" ca="1" si="144"/>
        <v>-0.62905097750752981</v>
      </c>
    </row>
    <row r="320" spans="1:34" x14ac:dyDescent="0.2">
      <c r="A320" s="347">
        <f t="shared" ca="1" si="122"/>
        <v>0.1</v>
      </c>
      <c r="B320" s="304">
        <f t="shared" ca="1" si="123"/>
        <v>18.199999999999953</v>
      </c>
      <c r="D320" s="306">
        <f t="shared" ca="1" si="124"/>
        <v>-0.4893099917777376</v>
      </c>
      <c r="E320" s="307">
        <f t="shared" ca="1" si="125"/>
        <v>-9.3768796657181159</v>
      </c>
      <c r="F320" s="304">
        <f t="shared" ca="1" si="126"/>
        <v>9.3896377210950686</v>
      </c>
      <c r="G320" s="306">
        <f t="shared" ca="1" si="127"/>
        <v>23.035665611434393</v>
      </c>
      <c r="H320" s="307">
        <f t="shared" ca="1" si="128"/>
        <v>-21.371376975098013</v>
      </c>
      <c r="I320" s="304">
        <f t="shared" ca="1" si="129"/>
        <v>31.422565840070579</v>
      </c>
      <c r="J320" s="306">
        <f t="shared" ca="1" si="130"/>
        <v>523.84757504357844</v>
      </c>
      <c r="K320" s="307">
        <f t="shared" ca="1" si="131"/>
        <v>1316.1466639405917</v>
      </c>
      <c r="L320" s="304">
        <f t="shared" ca="1" si="116"/>
        <v>1416.5656789859715</v>
      </c>
      <c r="M320" s="306">
        <f t="shared" ca="1" si="132"/>
        <v>-0.7479376622274454</v>
      </c>
      <c r="N320" s="304">
        <f t="shared" ca="1" si="133"/>
        <v>-42.853671384513952</v>
      </c>
      <c r="P320" s="310">
        <f t="shared" ca="1" si="134"/>
        <v>23</v>
      </c>
      <c r="Q320" s="304">
        <f t="shared" ca="1" si="135"/>
        <v>0</v>
      </c>
      <c r="R320" s="306">
        <f t="shared" ca="1" si="136"/>
        <v>0</v>
      </c>
      <c r="S320" s="307">
        <f t="shared" ca="1" si="137"/>
        <v>3.1859948540257217</v>
      </c>
      <c r="T320" s="304">
        <f t="shared" ca="1" si="117"/>
        <v>31.254609517992332</v>
      </c>
      <c r="U320" s="311">
        <f t="shared" ca="1" si="118"/>
        <v>0</v>
      </c>
      <c r="V320" s="306">
        <f t="shared" ca="1" si="119"/>
        <v>1.0737269121623532</v>
      </c>
      <c r="W320" s="304">
        <f t="shared" ca="1" si="120"/>
        <v>2.1633176301099777</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5.8486507704919202</v>
      </c>
      <c r="AH320" s="304">
        <f t="shared" ca="1" si="144"/>
        <v>-0.65346575428401843</v>
      </c>
    </row>
    <row r="321" spans="1:34" x14ac:dyDescent="0.2">
      <c r="A321" s="347">
        <f t="shared" ca="1" si="122"/>
        <v>0.1</v>
      </c>
      <c r="B321" s="304">
        <f t="shared" ca="1" si="123"/>
        <v>18.299999999999955</v>
      </c>
      <c r="D321" s="306">
        <f t="shared" ca="1" si="124"/>
        <v>-0.49777644339380861</v>
      </c>
      <c r="E321" s="307">
        <f t="shared" ca="1" si="125"/>
        <v>-9.3481870790913</v>
      </c>
      <c r="F321" s="304">
        <f t="shared" ca="1" si="126"/>
        <v>9.3614306093292878</v>
      </c>
      <c r="G321" s="306">
        <f t="shared" ca="1" si="127"/>
        <v>22.98588796709501</v>
      </c>
      <c r="H321" s="307">
        <f t="shared" ca="1" si="128"/>
        <v>-22.306195683007143</v>
      </c>
      <c r="I321" s="304">
        <f t="shared" ca="1" si="129"/>
        <v>32.029945542951673</v>
      </c>
      <c r="J321" s="306">
        <f t="shared" ca="1" si="130"/>
        <v>526.14865272250495</v>
      </c>
      <c r="K321" s="307">
        <f t="shared" ca="1" si="131"/>
        <v>1313.9627853076863</v>
      </c>
      <c r="L321" s="304">
        <f t="shared" ca="1" si="116"/>
        <v>1415.3906195588695</v>
      </c>
      <c r="M321" s="306">
        <f t="shared" ca="1" si="132"/>
        <v>-0.77039242260124252</v>
      </c>
      <c r="N321" s="304">
        <f t="shared" ca="1" si="133"/>
        <v>-44.140234383910133</v>
      </c>
      <c r="P321" s="310">
        <f t="shared" ca="1" si="134"/>
        <v>23</v>
      </c>
      <c r="Q321" s="304">
        <f t="shared" ca="1" si="135"/>
        <v>0</v>
      </c>
      <c r="R321" s="306">
        <f t="shared" ca="1" si="136"/>
        <v>0</v>
      </c>
      <c r="S321" s="307">
        <f t="shared" ca="1" si="137"/>
        <v>3.1859948540257217</v>
      </c>
      <c r="T321" s="304">
        <f t="shared" ca="1" si="117"/>
        <v>31.254609517992332</v>
      </c>
      <c r="U321" s="311">
        <f t="shared" ca="1" si="118"/>
        <v>0</v>
      </c>
      <c r="V321" s="306">
        <f t="shared" ca="1" si="119"/>
        <v>1.0739624451149496</v>
      </c>
      <c r="W321" s="304">
        <f t="shared" ca="1" si="120"/>
        <v>2.248250283608753</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5.9930503244132485</v>
      </c>
      <c r="AH321" s="304">
        <f t="shared" ca="1" si="144"/>
        <v>-0.67900851358139469</v>
      </c>
    </row>
    <row r="322" spans="1:34" x14ac:dyDescent="0.2">
      <c r="A322" s="347">
        <f t="shared" ca="1" si="122"/>
        <v>0.1</v>
      </c>
      <c r="B322" s="304">
        <f t="shared" ca="1" si="123"/>
        <v>18.399999999999956</v>
      </c>
      <c r="D322" s="306">
        <f t="shared" ca="1" si="124"/>
        <v>-0.50641279757294422</v>
      </c>
      <c r="E322" s="307">
        <f t="shared" ca="1" si="125"/>
        <v>-9.3185618195297941</v>
      </c>
      <c r="F322" s="304">
        <f t="shared" ca="1" si="126"/>
        <v>9.332312055752535</v>
      </c>
      <c r="G322" s="306">
        <f t="shared" ca="1" si="127"/>
        <v>22.935246687337717</v>
      </c>
      <c r="H322" s="307">
        <f t="shared" ca="1" si="128"/>
        <v>-23.238051864960124</v>
      </c>
      <c r="I322" s="304">
        <f t="shared" ca="1" si="129"/>
        <v>32.650154595156401</v>
      </c>
      <c r="J322" s="306">
        <f t="shared" ca="1" si="130"/>
        <v>528.44470945522653</v>
      </c>
      <c r="K322" s="307">
        <f t="shared" ca="1" si="131"/>
        <v>1311.6855729302879</v>
      </c>
      <c r="L322" s="304">
        <f t="shared" ca="1" si="116"/>
        <v>1414.1332515660172</v>
      </c>
      <c r="M322" s="306">
        <f t="shared" ca="1" si="132"/>
        <v>-0.79195608423606811</v>
      </c>
      <c r="N322" s="304">
        <f t="shared" ca="1" si="133"/>
        <v>-45.375741186433807</v>
      </c>
      <c r="P322" s="310">
        <f t="shared" ca="1" si="134"/>
        <v>23</v>
      </c>
      <c r="Q322" s="304">
        <f t="shared" ca="1" si="135"/>
        <v>0</v>
      </c>
      <c r="R322" s="306">
        <f t="shared" ca="1" si="136"/>
        <v>0</v>
      </c>
      <c r="S322" s="307">
        <f t="shared" ca="1" si="137"/>
        <v>3.1859948540257217</v>
      </c>
      <c r="T322" s="304">
        <f t="shared" ca="1" si="117"/>
        <v>31.254609517992332</v>
      </c>
      <c r="U322" s="311">
        <f t="shared" ca="1" si="118"/>
        <v>0</v>
      </c>
      <c r="V322" s="306">
        <f t="shared" ca="1" si="119"/>
        <v>1.0742080955923499</v>
      </c>
      <c r="W322" s="304">
        <f t="shared" ca="1" si="120"/>
        <v>2.3366951990939246</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6.1261832411605583</v>
      </c>
      <c r="AH322" s="304">
        <f t="shared" ca="1" si="144"/>
        <v>-0.70566663997210655</v>
      </c>
    </row>
    <row r="323" spans="1:34" x14ac:dyDescent="0.2">
      <c r="A323" s="347">
        <f t="shared" ca="1" si="122"/>
        <v>0.1</v>
      </c>
      <c r="B323" s="304">
        <f t="shared" ca="1" si="123"/>
        <v>18.499999999999957</v>
      </c>
      <c r="D323" s="306">
        <f t="shared" ca="1" si="124"/>
        <v>-0.51519918816135402</v>
      </c>
      <c r="E323" s="307">
        <f t="shared" ca="1" si="125"/>
        <v>-9.287998836529253</v>
      </c>
      <c r="F323" s="304">
        <f t="shared" ca="1" si="126"/>
        <v>9.3022767423277006</v>
      </c>
      <c r="G323" s="306">
        <f t="shared" ca="1" si="127"/>
        <v>22.88372676852158</v>
      </c>
      <c r="H323" s="307">
        <f t="shared" ca="1" si="128"/>
        <v>-24.166851748613048</v>
      </c>
      <c r="I323" s="304">
        <f t="shared" ca="1" si="129"/>
        <v>33.282152488320108</v>
      </c>
      <c r="J323" s="306">
        <f t="shared" ca="1" si="130"/>
        <v>530.73565812801951</v>
      </c>
      <c r="K323" s="307">
        <f t="shared" ca="1" si="131"/>
        <v>1309.3153277496092</v>
      </c>
      <c r="L323" s="304">
        <f t="shared" ca="1" si="116"/>
        <v>1412.7940282605418</v>
      </c>
      <c r="M323" s="306">
        <f t="shared" ca="1" si="132"/>
        <v>-0.8126625896432742</v>
      </c>
      <c r="N323" s="304">
        <f t="shared" ca="1" si="133"/>
        <v>-46.562136554731538</v>
      </c>
      <c r="P323" s="310">
        <f t="shared" ca="1" si="134"/>
        <v>23</v>
      </c>
      <c r="Q323" s="304">
        <f t="shared" ca="1" si="135"/>
        <v>0</v>
      </c>
      <c r="R323" s="306">
        <f t="shared" ca="1" si="136"/>
        <v>0</v>
      </c>
      <c r="S323" s="307">
        <f t="shared" ca="1" si="137"/>
        <v>3.1859948540257217</v>
      </c>
      <c r="T323" s="304">
        <f t="shared" ca="1" si="117"/>
        <v>31.254609517992332</v>
      </c>
      <c r="U323" s="311">
        <f t="shared" ca="1" si="118"/>
        <v>0</v>
      </c>
      <c r="V323" s="306">
        <f t="shared" ca="1" si="119"/>
        <v>1.0744638375917588</v>
      </c>
      <c r="W323" s="304">
        <f t="shared" ca="1" si="120"/>
        <v>2.4286099881533292</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6.2486313079088811</v>
      </c>
      <c r="AH323" s="304">
        <f t="shared" ca="1" si="144"/>
        <v>-0.73342717303555938</v>
      </c>
    </row>
    <row r="324" spans="1:34" x14ac:dyDescent="0.2">
      <c r="A324" s="347">
        <f t="shared" ca="1" si="122"/>
        <v>0.1</v>
      </c>
      <c r="B324" s="304">
        <f t="shared" ca="1" si="123"/>
        <v>18.599999999999959</v>
      </c>
      <c r="D324" s="306">
        <f t="shared" ca="1" si="124"/>
        <v>-0.52411676817252095</v>
      </c>
      <c r="E324" s="307">
        <f t="shared" ca="1" si="125"/>
        <v>-9.2564952162944483</v>
      </c>
      <c r="F324" s="304">
        <f t="shared" ca="1" si="126"/>
        <v>9.2713214848780652</v>
      </c>
      <c r="G324" s="306">
        <f t="shared" ca="1" si="127"/>
        <v>22.831315091704329</v>
      </c>
      <c r="H324" s="307">
        <f t="shared" ca="1" si="128"/>
        <v>-25.092501270242494</v>
      </c>
      <c r="I324" s="304">
        <f t="shared" ca="1" si="129"/>
        <v>33.924954956695331</v>
      </c>
      <c r="J324" s="306">
        <f t="shared" ca="1" si="130"/>
        <v>533.02141022103081</v>
      </c>
      <c r="K324" s="307">
        <f t="shared" ca="1" si="131"/>
        <v>1306.8523600986664</v>
      </c>
      <c r="L324" s="304">
        <f t="shared" ref="L324:L387" ca="1" si="145">SQRT(pos_x^2+pos_z^2)</f>
        <v>1411.3734143909155</v>
      </c>
      <c r="M324" s="306">
        <f t="shared" ca="1" si="132"/>
        <v>-0.83254612896072577</v>
      </c>
      <c r="N324" s="304">
        <f t="shared" ca="1" si="133"/>
        <v>-47.701379439403944</v>
      </c>
      <c r="P324" s="310">
        <f t="shared" ca="1" si="134"/>
        <v>23</v>
      </c>
      <c r="Q324" s="304">
        <f t="shared" ca="1" si="135"/>
        <v>0</v>
      </c>
      <c r="R324" s="306">
        <f t="shared" ca="1" si="136"/>
        <v>0</v>
      </c>
      <c r="S324" s="307">
        <f t="shared" ca="1" si="137"/>
        <v>3.1859948540257217</v>
      </c>
      <c r="T324" s="304">
        <f t="shared" ref="T324:T387" ca="1" si="146">m*g</f>
        <v>31.254609517992332</v>
      </c>
      <c r="U324" s="311">
        <f t="shared" ref="U324:U387" ca="1" si="147">IF(pos_xz&lt;L_rampe,Poids*COS(Beta),0)</f>
        <v>0</v>
      </c>
      <c r="V324" s="306">
        <f t="shared" ref="V324:V387" ca="1" si="148">Rho_moyen*(20000-Alt_rampe-pos_z)/(20000+Alt_rampe+pos_z)</f>
        <v>1.0747296443355603</v>
      </c>
      <c r="W324" s="304">
        <f t="shared" ref="W324:W387" ca="1" si="149">1/2*Rho*Sref*Cx*vit_xz^2</f>
        <v>2.5239511725119779</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6.3609648672984296</v>
      </c>
      <c r="AH324" s="304">
        <f t="shared" ca="1" si="144"/>
        <v>-0.76227680816389731</v>
      </c>
    </row>
    <row r="325" spans="1:34" x14ac:dyDescent="0.2">
      <c r="A325" s="347">
        <f t="shared" ref="A325:A388" ca="1" si="151">IF(B324+0.01&lt;=T_ini+ROUNDUP(Temps_fin_propu,0), 0.01, IF(K324&gt;0, 0.1, 0.0001))</f>
        <v>0.1</v>
      </c>
      <c r="B325" s="304">
        <f t="shared" ref="B325:B388" ca="1" si="152">B324+pas</f>
        <v>18.69999999999996</v>
      </c>
      <c r="D325" s="306">
        <f t="shared" ref="D325:D388" ca="1" si="153">IF(AND(L324&lt;L_rampe,Poussee&lt;Poids*SIN(M324)),0,(-W324+Poussee)/m*COS(M324)-U324/m*SIN(M324))</f>
        <v>-0.5331476839945295</v>
      </c>
      <c r="E325" s="307">
        <f t="shared" ref="E325:E388" ca="1" si="154">IF(AND(L324&lt;L_rampe,Poussee&lt;Poids*SIN(M324)),0,(-W324+Poussee)/m*SIN(M324)+U324/m*COS(M324)-Poids/m)</f>
        <v>-9.2240500061373858</v>
      </c>
      <c r="F325" s="304">
        <f t="shared" ref="F325:F388" ca="1" si="155">SQRT(acc_x^2+acc_z^2)</f>
        <v>9.2394450573977576</v>
      </c>
      <c r="G325" s="306">
        <f t="shared" ref="G325:G388" ca="1" si="156">G324+acc_x*pas</f>
        <v>22.778000323304877</v>
      </c>
      <c r="H325" s="307">
        <f t="shared" ref="H325:H388" ca="1" si="157">H324+acc_z*pas</f>
        <v>-26.014906270856233</v>
      </c>
      <c r="I325" s="304">
        <f t="shared" ref="I325:I388" ca="1" si="158">SQRT(vit_x^2+vit_z^2)</f>
        <v>34.57763217760742</v>
      </c>
      <c r="J325" s="306">
        <f t="shared" ref="J325:J388" ca="1" si="159">J324+0.5*(vit_x+G324)*pas*(K324&gt;=0)</f>
        <v>535.30187599178123</v>
      </c>
      <c r="K325" s="307">
        <f t="shared" ref="K325:K388" ca="1" si="160">K324+0.5*(vit_z+H324)*pas</f>
        <v>1304.2969897216115</v>
      </c>
      <c r="L325" s="304">
        <f t="shared" ca="1" si="145"/>
        <v>1409.8718863205897</v>
      </c>
      <c r="M325" s="306">
        <f t="shared" ref="M325:M388" ca="1" si="161">IF(AND(L324&gt;L_rampe,G325&gt;0),ATAN2(G325,H325),$M$4)</f>
        <v>-0.85164078310884483</v>
      </c>
      <c r="N325" s="304">
        <f t="shared" ref="N325:N388" ca="1" si="162">DEGREES(Beta)</f>
        <v>-48.79542253335314</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3.1859948540257217</v>
      </c>
      <c r="T325" s="304">
        <f t="shared" ca="1" si="146"/>
        <v>31.254609517992332</v>
      </c>
      <c r="U325" s="311">
        <f t="shared" ca="1" si="147"/>
        <v>0</v>
      </c>
      <c r="V325" s="306">
        <f t="shared" ca="1" si="148"/>
        <v>1.0750054882655999</v>
      </c>
      <c r="W325" s="304">
        <f t="shared" ca="1" si="149"/>
        <v>2.6226741945501897</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6.4637380952163728</v>
      </c>
      <c r="AH325" s="304">
        <f t="shared" ref="AH325:AH388" ca="1" si="173">IF(AND(L324&lt;L_rampe,Poussee&lt;Poids*SIN(M324)), g*SIN(M324), (-W324+Poussee)/m)</f>
        <v>-0.79220189866998481</v>
      </c>
    </row>
    <row r="326" spans="1:34" x14ac:dyDescent="0.2">
      <c r="A326" s="347">
        <f t="shared" ca="1" si="151"/>
        <v>0.1</v>
      </c>
      <c r="B326" s="304">
        <f t="shared" ca="1" si="152"/>
        <v>18.799999999999962</v>
      </c>
      <c r="D326" s="306">
        <f t="shared" ca="1" si="153"/>
        <v>-0.5422750433272242</v>
      </c>
      <c r="E326" s="307">
        <f t="shared" ca="1" si="154"/>
        <v>-9.1906640519383664</v>
      </c>
      <c r="F326" s="304">
        <f t="shared" ca="1" si="155"/>
        <v>9.2066480294517437</v>
      </c>
      <c r="G326" s="306">
        <f t="shared" ca="1" si="156"/>
        <v>22.723772818972154</v>
      </c>
      <c r="H326" s="307">
        <f t="shared" ca="1" si="157"/>
        <v>-26.933972676050068</v>
      </c>
      <c r="I326" s="304">
        <f t="shared" ca="1" si="158"/>
        <v>35.239306679366855</v>
      </c>
      <c r="J326" s="306">
        <f t="shared" ca="1" si="159"/>
        <v>537.57696464889511</v>
      </c>
      <c r="K326" s="307">
        <f t="shared" ca="1" si="160"/>
        <v>1301.6495457742662</v>
      </c>
      <c r="L326" s="304">
        <f t="shared" ca="1" si="145"/>
        <v>1408.2899321288473</v>
      </c>
      <c r="M326" s="306">
        <f t="shared" ca="1" si="161"/>
        <v>-0.86998023457763984</v>
      </c>
      <c r="N326" s="304">
        <f t="shared" ca="1" si="162"/>
        <v>-49.846195701100093</v>
      </c>
      <c r="P326" s="310">
        <f t="shared" ca="1" si="163"/>
        <v>23</v>
      </c>
      <c r="Q326" s="304">
        <f t="shared" ca="1" si="164"/>
        <v>0</v>
      </c>
      <c r="R326" s="306">
        <f t="shared" ca="1" si="165"/>
        <v>0</v>
      </c>
      <c r="S326" s="307">
        <f t="shared" ca="1" si="166"/>
        <v>3.1859948540257217</v>
      </c>
      <c r="T326" s="304">
        <f t="shared" ca="1" si="146"/>
        <v>31.254609517992332</v>
      </c>
      <c r="U326" s="311">
        <f t="shared" ca="1" si="147"/>
        <v>0</v>
      </c>
      <c r="V326" s="306">
        <f t="shared" ca="1" si="148"/>
        <v>1.0752913410393805</v>
      </c>
      <c r="W326" s="304">
        <f t="shared" ca="1" si="149"/>
        <v>2.7247334312996911</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6.5574855328791344</v>
      </c>
      <c r="AH326" s="304">
        <f t="shared" ca="1" si="173"/>
        <v>-0.82318845908877158</v>
      </c>
    </row>
    <row r="327" spans="1:34" x14ac:dyDescent="0.2">
      <c r="A327" s="347">
        <f t="shared" ca="1" si="151"/>
        <v>0.1</v>
      </c>
      <c r="B327" s="304">
        <f t="shared" ca="1" si="152"/>
        <v>18.899999999999963</v>
      </c>
      <c r="D327" s="306">
        <f t="shared" ca="1" si="153"/>
        <v>-0.55148287870382029</v>
      </c>
      <c r="E327" s="307">
        <f t="shared" ca="1" si="154"/>
        <v>-9.1563398483760245</v>
      </c>
      <c r="F327" s="304">
        <f t="shared" ca="1" si="155"/>
        <v>9.1729326163698666</v>
      </c>
      <c r="G327" s="306">
        <f t="shared" ca="1" si="156"/>
        <v>22.668624531101774</v>
      </c>
      <c r="H327" s="307">
        <f t="shared" ca="1" si="157"/>
        <v>-27.84960666088767</v>
      </c>
      <c r="I327" s="304">
        <f t="shared" ca="1" si="158"/>
        <v>35.909151052318514</v>
      </c>
      <c r="J327" s="306">
        <f t="shared" ca="1" si="159"/>
        <v>539.84658451639882</v>
      </c>
      <c r="K327" s="307">
        <f t="shared" ca="1" si="160"/>
        <v>1298.9103668074195</v>
      </c>
      <c r="L327" s="304">
        <f t="shared" ca="1" si="145"/>
        <v>1406.6280516944792</v>
      </c>
      <c r="M327" s="306">
        <f t="shared" ca="1" si="161"/>
        <v>-0.88759753736402847</v>
      </c>
      <c r="N327" s="304">
        <f t="shared" ca="1" si="162"/>
        <v>-50.855592797164221</v>
      </c>
      <c r="P327" s="310">
        <f t="shared" ca="1" si="163"/>
        <v>23</v>
      </c>
      <c r="Q327" s="304">
        <f t="shared" ca="1" si="164"/>
        <v>0</v>
      </c>
      <c r="R327" s="306">
        <f t="shared" ca="1" si="165"/>
        <v>0</v>
      </c>
      <c r="S327" s="307">
        <f t="shared" ca="1" si="166"/>
        <v>3.1859948540257217</v>
      </c>
      <c r="T327" s="304">
        <f t="shared" ca="1" si="146"/>
        <v>31.254609517992332</v>
      </c>
      <c r="U327" s="311">
        <f t="shared" ca="1" si="147"/>
        <v>0</v>
      </c>
      <c r="V327" s="306">
        <f t="shared" ca="1" si="148"/>
        <v>1.0755871735280143</v>
      </c>
      <c r="W327" s="304">
        <f t="shared" ca="1" si="149"/>
        <v>2.8300822116156139</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6.6427196700958389</v>
      </c>
      <c r="AH327" s="304">
        <f t="shared" ca="1" si="173"/>
        <v>-0.85522216957030073</v>
      </c>
    </row>
    <row r="328" spans="1:34" x14ac:dyDescent="0.2">
      <c r="A328" s="347">
        <f t="shared" ca="1" si="151"/>
        <v>0.1</v>
      </c>
      <c r="B328" s="304">
        <f t="shared" ca="1" si="152"/>
        <v>18.999999999999964</v>
      </c>
      <c r="D328" s="306">
        <f t="shared" ca="1" si="153"/>
        <v>-0.56075610812969667</v>
      </c>
      <c r="E328" s="307">
        <f t="shared" ca="1" si="154"/>
        <v>-9.1210814014023818</v>
      </c>
      <c r="F328" s="304">
        <f t="shared" ca="1" si="155"/>
        <v>9.1383025417094395</v>
      </c>
      <c r="G328" s="306">
        <f t="shared" ca="1" si="156"/>
        <v>22.612548920288805</v>
      </c>
      <c r="H328" s="307">
        <f t="shared" ca="1" si="157"/>
        <v>-28.761714801027907</v>
      </c>
      <c r="I328" s="304">
        <f t="shared" ca="1" si="158"/>
        <v>36.586385541183517</v>
      </c>
      <c r="J328" s="306">
        <f t="shared" ca="1" si="159"/>
        <v>542.11064318896831</v>
      </c>
      <c r="K328" s="307">
        <f t="shared" ca="1" si="160"/>
        <v>1296.0798007343237</v>
      </c>
      <c r="L328" s="304">
        <f t="shared" ca="1" si="145"/>
        <v>1404.8867567637903</v>
      </c>
      <c r="M328" s="306">
        <f t="shared" ca="1" si="161"/>
        <v>-0.90452493797466771</v>
      </c>
      <c r="N328" s="304">
        <f t="shared" ca="1" si="162"/>
        <v>-51.825461410281022</v>
      </c>
      <c r="P328" s="310">
        <f t="shared" ca="1" si="163"/>
        <v>23</v>
      </c>
      <c r="Q328" s="304">
        <f t="shared" ca="1" si="164"/>
        <v>0</v>
      </c>
      <c r="R328" s="306">
        <f t="shared" ca="1" si="165"/>
        <v>0</v>
      </c>
      <c r="S328" s="307">
        <f t="shared" ca="1" si="166"/>
        <v>3.1859948540257217</v>
      </c>
      <c r="T328" s="304">
        <f t="shared" ca="1" si="146"/>
        <v>31.254609517992332</v>
      </c>
      <c r="U328" s="311">
        <f t="shared" ca="1" si="147"/>
        <v>0</v>
      </c>
      <c r="V328" s="306">
        <f t="shared" ca="1" si="148"/>
        <v>1.0758929558157646</v>
      </c>
      <c r="W328" s="304">
        <f t="shared" ca="1" si="149"/>
        <v>2.9386728362437147</v>
      </c>
      <c r="Y328" s="314" t="str">
        <f t="shared" ca="1" si="167"/>
        <v/>
      </c>
      <c r="Z328" s="315" t="str">
        <f t="shared" ca="1" si="168"/>
        <v/>
      </c>
      <c r="AA328" s="316" t="str">
        <f t="shared" ca="1" si="169"/>
        <v/>
      </c>
      <c r="AC328" s="310">
        <f t="shared" ca="1" si="170"/>
        <v>18.999999999999964</v>
      </c>
      <c r="AD328" s="323">
        <f t="shared" ca="1" si="171"/>
        <v>542.11064318896831</v>
      </c>
      <c r="AE328" s="324" t="e">
        <f t="shared" ca="1" si="150"/>
        <v>#N/A</v>
      </c>
      <c r="AG328" s="306">
        <f t="shared" ca="1" si="172"/>
        <v>6.71992939434028</v>
      </c>
      <c r="AH328" s="304">
        <f t="shared" ca="1" si="173"/>
        <v>-0.88828838126954668</v>
      </c>
    </row>
    <row r="329" spans="1:34" x14ac:dyDescent="0.2">
      <c r="A329" s="347">
        <f t="shared" ca="1" si="151"/>
        <v>0.1</v>
      </c>
      <c r="B329" s="304">
        <f t="shared" ca="1" si="152"/>
        <v>19.099999999999966</v>
      </c>
      <c r="D329" s="306">
        <f t="shared" ca="1" si="153"/>
        <v>-0.57008049408276495</v>
      </c>
      <c r="E329" s="307">
        <f t="shared" ca="1" si="154"/>
        <v>-9.0848941022864516</v>
      </c>
      <c r="F329" s="304">
        <f t="shared" ca="1" si="155"/>
        <v>9.1027629113084565</v>
      </c>
      <c r="G329" s="306">
        <f t="shared" ca="1" si="156"/>
        <v>22.555540870880527</v>
      </c>
      <c r="H329" s="307">
        <f t="shared" ca="1" si="157"/>
        <v>-29.670204211256554</v>
      </c>
      <c r="I329" s="304">
        <f t="shared" ca="1" si="158"/>
        <v>37.270275581428535</v>
      </c>
      <c r="J329" s="306">
        <f t="shared" ca="1" si="159"/>
        <v>544.36904767852673</v>
      </c>
      <c r="K329" s="307">
        <f t="shared" ca="1" si="160"/>
        <v>1293.1582047837096</v>
      </c>
      <c r="L329" s="304">
        <f t="shared" ca="1" si="145"/>
        <v>1403.0665710043315</v>
      </c>
      <c r="M329" s="306">
        <f t="shared" ca="1" si="161"/>
        <v>-0.92079373999474856</v>
      </c>
      <c r="N329" s="304">
        <f t="shared" ca="1" si="162"/>
        <v>-52.757595103765567</v>
      </c>
      <c r="P329" s="310">
        <f t="shared" ca="1" si="163"/>
        <v>23</v>
      </c>
      <c r="Q329" s="304">
        <f t="shared" ca="1" si="164"/>
        <v>0</v>
      </c>
      <c r="R329" s="306">
        <f t="shared" ca="1" si="165"/>
        <v>0</v>
      </c>
      <c r="S329" s="307">
        <f t="shared" ca="1" si="166"/>
        <v>3.1859948540257217</v>
      </c>
      <c r="T329" s="304">
        <f t="shared" ca="1" si="146"/>
        <v>31.254609517992332</v>
      </c>
      <c r="U329" s="311">
        <f t="shared" ca="1" si="147"/>
        <v>0</v>
      </c>
      <c r="V329" s="306">
        <f t="shared" ca="1" si="148"/>
        <v>1.0762086572010574</v>
      </c>
      <c r="W329" s="304">
        <f t="shared" ca="1" si="149"/>
        <v>3.0504566005224967</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6.7895791407690629</v>
      </c>
      <c r="AH329" s="304">
        <f t="shared" ca="1" si="173"/>
        <v>-0.92237212264498836</v>
      </c>
    </row>
    <row r="330" spans="1:34" x14ac:dyDescent="0.2">
      <c r="A330" s="347">
        <f t="shared" ca="1" si="151"/>
        <v>0.1</v>
      </c>
      <c r="B330" s="304">
        <f t="shared" ca="1" si="152"/>
        <v>19.199999999999967</v>
      </c>
      <c r="D330" s="306">
        <f t="shared" ca="1" si="153"/>
        <v>-0.57944260186734653</v>
      </c>
      <c r="E330" s="307">
        <f t="shared" ca="1" si="154"/>
        <v>-9.047784612458516</v>
      </c>
      <c r="F330" s="304">
        <f t="shared" ca="1" si="155"/>
        <v>9.0663200981599967</v>
      </c>
      <c r="G330" s="306">
        <f t="shared" ca="1" si="156"/>
        <v>22.497596610693794</v>
      </c>
      <c r="H330" s="307">
        <f t="shared" ca="1" si="157"/>
        <v>-30.574982672502404</v>
      </c>
      <c r="I330" s="304">
        <f t="shared" ca="1" si="158"/>
        <v>37.96012932909111</v>
      </c>
      <c r="J330" s="306">
        <f t="shared" ca="1" si="159"/>
        <v>546.62170455260548</v>
      </c>
      <c r="K330" s="307">
        <f t="shared" ca="1" si="160"/>
        <v>1290.1459454395217</v>
      </c>
      <c r="L330" s="304">
        <f t="shared" ca="1" si="145"/>
        <v>1401.1680300456592</v>
      </c>
      <c r="M330" s="306">
        <f t="shared" ca="1" si="161"/>
        <v>-0.93643420541307232</v>
      </c>
      <c r="N330" s="304">
        <f t="shared" ca="1" si="162"/>
        <v>-53.653727761855833</v>
      </c>
      <c r="P330" s="310">
        <f t="shared" ca="1" si="163"/>
        <v>23</v>
      </c>
      <c r="Q330" s="304">
        <f t="shared" ca="1" si="164"/>
        <v>0</v>
      </c>
      <c r="R330" s="306">
        <f t="shared" ca="1" si="165"/>
        <v>0</v>
      </c>
      <c r="S330" s="307">
        <f t="shared" ca="1" si="166"/>
        <v>3.1859948540257217</v>
      </c>
      <c r="T330" s="304">
        <f t="shared" ca="1" si="146"/>
        <v>31.254609517992332</v>
      </c>
      <c r="U330" s="311">
        <f t="shared" ca="1" si="147"/>
        <v>0</v>
      </c>
      <c r="V330" s="306">
        <f t="shared" ca="1" si="148"/>
        <v>1.0765342461988194</v>
      </c>
      <c r="W330" s="304">
        <f t="shared" ca="1" si="149"/>
        <v>3.1653838194789921</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6.8521085996373561</v>
      </c>
      <c r="AH330" s="304">
        <f t="shared" ca="1" si="173"/>
        <v>-0.95745810658420771</v>
      </c>
    </row>
    <row r="331" spans="1:34" x14ac:dyDescent="0.2">
      <c r="A331" s="347">
        <f t="shared" ca="1" si="151"/>
        <v>0.1</v>
      </c>
      <c r="B331" s="304">
        <f t="shared" ca="1" si="152"/>
        <v>19.299999999999969</v>
      </c>
      <c r="D331" s="306">
        <f t="shared" ca="1" si="153"/>
        <v>-0.58882975809664662</v>
      </c>
      <c r="E331" s="307">
        <f t="shared" ca="1" si="154"/>
        <v>-9.0097607583424644</v>
      </c>
      <c r="F331" s="304">
        <f t="shared" ca="1" si="155"/>
        <v>9.0289816372937608</v>
      </c>
      <c r="G331" s="306">
        <f t="shared" ca="1" si="156"/>
        <v>22.438713634884131</v>
      </c>
      <c r="H331" s="307">
        <f t="shared" ca="1" si="157"/>
        <v>-31.475958748336652</v>
      </c>
      <c r="I331" s="304">
        <f t="shared" ca="1" si="158"/>
        <v>38.655295222198546</v>
      </c>
      <c r="J331" s="306">
        <f t="shared" ca="1" si="159"/>
        <v>548.86852006488436</v>
      </c>
      <c r="K331" s="307">
        <f t="shared" ca="1" si="160"/>
        <v>1287.0433983684798</v>
      </c>
      <c r="L331" s="304">
        <f t="shared" ca="1" si="145"/>
        <v>1399.1916815083277</v>
      </c>
      <c r="M331" s="306">
        <f t="shared" ca="1" si="161"/>
        <v>-0.95147548662592785</v>
      </c>
      <c r="N331" s="304">
        <f t="shared" ca="1" si="162"/>
        <v>-54.515529693821868</v>
      </c>
      <c r="P331" s="310">
        <f t="shared" ca="1" si="163"/>
        <v>23</v>
      </c>
      <c r="Q331" s="304">
        <f t="shared" ca="1" si="164"/>
        <v>0</v>
      </c>
      <c r="R331" s="306">
        <f t="shared" ca="1" si="165"/>
        <v>0</v>
      </c>
      <c r="S331" s="307">
        <f t="shared" ca="1" si="166"/>
        <v>3.1859948540257217</v>
      </c>
      <c r="T331" s="304">
        <f t="shared" ca="1" si="146"/>
        <v>31.254609517992332</v>
      </c>
      <c r="U331" s="311">
        <f t="shared" ca="1" si="147"/>
        <v>0</v>
      </c>
      <c r="V331" s="306">
        <f t="shared" ca="1" si="148"/>
        <v>1.0768696905440402</v>
      </c>
      <c r="W331" s="304">
        <f t="shared" ca="1" si="149"/>
        <v>3.2834038550947073</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6.9079328583510051</v>
      </c>
      <c r="AH331" s="304">
        <f t="shared" ca="1" si="173"/>
        <v>-0.99353073828079597</v>
      </c>
    </row>
    <row r="332" spans="1:34" x14ac:dyDescent="0.2">
      <c r="A332" s="347">
        <f t="shared" ca="1" si="151"/>
        <v>0.1</v>
      </c>
      <c r="B332" s="304">
        <f t="shared" ca="1" si="152"/>
        <v>19.39999999999997</v>
      </c>
      <c r="D332" s="306">
        <f t="shared" ca="1" si="153"/>
        <v>-0.59823000989576802</v>
      </c>
      <c r="E332" s="307">
        <f t="shared" ca="1" si="154"/>
        <v>-8.9708314353536487</v>
      </c>
      <c r="F332" s="304">
        <f t="shared" ca="1" si="155"/>
        <v>8.9907561298407543</v>
      </c>
      <c r="G332" s="306">
        <f t="shared" ca="1" si="156"/>
        <v>22.378890633894553</v>
      </c>
      <c r="H332" s="307">
        <f t="shared" ca="1" si="157"/>
        <v>-32.373041891872013</v>
      </c>
      <c r="I332" s="304">
        <f t="shared" ca="1" si="158"/>
        <v>39.355159602480505</v>
      </c>
      <c r="J332" s="306">
        <f t="shared" ca="1" si="159"/>
        <v>551.10940027832328</v>
      </c>
      <c r="K332" s="307">
        <f t="shared" ca="1" si="160"/>
        <v>1283.8509483364694</v>
      </c>
      <c r="L332" s="304">
        <f t="shared" ca="1" si="145"/>
        <v>1397.1380850222304</v>
      </c>
      <c r="M332" s="306">
        <f t="shared" ca="1" si="161"/>
        <v>-0.96594558377300899</v>
      </c>
      <c r="N332" s="304">
        <f t="shared" ca="1" si="162"/>
        <v>-55.344605189493912</v>
      </c>
      <c r="P332" s="310">
        <f t="shared" ca="1" si="163"/>
        <v>23</v>
      </c>
      <c r="Q332" s="304">
        <f t="shared" ca="1" si="164"/>
        <v>0</v>
      </c>
      <c r="R332" s="306">
        <f t="shared" ca="1" si="165"/>
        <v>0</v>
      </c>
      <c r="S332" s="307">
        <f t="shared" ca="1" si="166"/>
        <v>3.1859948540257217</v>
      </c>
      <c r="T332" s="304">
        <f t="shared" ca="1" si="146"/>
        <v>31.254609517992332</v>
      </c>
      <c r="U332" s="311">
        <f t="shared" ca="1" si="147"/>
        <v>0</v>
      </c>
      <c r="V332" s="306">
        <f t="shared" ca="1" si="148"/>
        <v>1.0772149571964471</v>
      </c>
      <c r="W332" s="304">
        <f t="shared" ca="1" si="149"/>
        <v>3.4044651455346502</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6.957442874816878</v>
      </c>
      <c r="AH332" s="304">
        <f t="shared" ca="1" si="173"/>
        <v>-1.0305741237924169</v>
      </c>
    </row>
    <row r="333" spans="1:34" x14ac:dyDescent="0.2">
      <c r="A333" s="347">
        <f t="shared" ca="1" si="151"/>
        <v>0.1</v>
      </c>
      <c r="B333" s="304">
        <f t="shared" ca="1" si="152"/>
        <v>19.499999999999972</v>
      </c>
      <c r="D333" s="306">
        <f t="shared" ca="1" si="153"/>
        <v>-0.6076320852648559</v>
      </c>
      <c r="E333" s="307">
        <f t="shared" ca="1" si="154"/>
        <v>-8.9310065202547779</v>
      </c>
      <c r="F333" s="304">
        <f t="shared" ca="1" si="155"/>
        <v>8.95165315547227</v>
      </c>
      <c r="G333" s="306">
        <f t="shared" ca="1" si="156"/>
        <v>22.318127425368068</v>
      </c>
      <c r="H333" s="307">
        <f t="shared" ca="1" si="157"/>
        <v>-33.266142543897494</v>
      </c>
      <c r="I333" s="304">
        <f t="shared" ca="1" si="158"/>
        <v>40.059144418295723</v>
      </c>
      <c r="J333" s="306">
        <f t="shared" ca="1" si="159"/>
        <v>553.34425118128638</v>
      </c>
      <c r="K333" s="307">
        <f t="shared" ca="1" si="160"/>
        <v>1280.568989114681</v>
      </c>
      <c r="L333" s="304">
        <f t="shared" ca="1" si="145"/>
        <v>1395.0078122353202</v>
      </c>
      <c r="M333" s="306">
        <f t="shared" ca="1" si="161"/>
        <v>-0.97987132275858124</v>
      </c>
      <c r="N333" s="304">
        <f t="shared" ca="1" si="162"/>
        <v>-56.142491259967997</v>
      </c>
      <c r="P333" s="310">
        <f t="shared" ca="1" si="163"/>
        <v>23</v>
      </c>
      <c r="Q333" s="304">
        <f t="shared" ca="1" si="164"/>
        <v>0</v>
      </c>
      <c r="R333" s="306">
        <f t="shared" ca="1" si="165"/>
        <v>0</v>
      </c>
      <c r="S333" s="307">
        <f t="shared" ca="1" si="166"/>
        <v>3.1859948540257217</v>
      </c>
      <c r="T333" s="304">
        <f t="shared" ca="1" si="146"/>
        <v>31.254609517992332</v>
      </c>
      <c r="U333" s="311">
        <f t="shared" ca="1" si="147"/>
        <v>0</v>
      </c>
      <c r="V333" s="306">
        <f t="shared" ca="1" si="148"/>
        <v>1.0775700123462024</v>
      </c>
      <c r="W333" s="304">
        <f t="shared" ca="1" si="149"/>
        <v>3.5285152361474119</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7.0010061963422077</v>
      </c>
      <c r="AH333" s="304">
        <f t="shared" ca="1" si="173"/>
        <v>-1.0685720792150295</v>
      </c>
    </row>
    <row r="334" spans="1:34" x14ac:dyDescent="0.2">
      <c r="A334" s="347">
        <f t="shared" ca="1" si="151"/>
        <v>0.1</v>
      </c>
      <c r="B334" s="304">
        <f t="shared" ca="1" si="152"/>
        <v>19.599999999999973</v>
      </c>
      <c r="D334" s="306">
        <f t="shared" ca="1" si="153"/>
        <v>-0.61702535491698662</v>
      </c>
      <c r="E334" s="307">
        <f t="shared" ca="1" si="154"/>
        <v>-8.8902967910947446</v>
      </c>
      <c r="F334" s="304">
        <f t="shared" ca="1" si="155"/>
        <v>8.9116831924367652</v>
      </c>
      <c r="G334" s="306">
        <f t="shared" ca="1" si="156"/>
        <v>22.256424889876371</v>
      </c>
      <c r="H334" s="307">
        <f t="shared" ca="1" si="157"/>
        <v>-34.155172223006971</v>
      </c>
      <c r="I334" s="304">
        <f t="shared" ca="1" si="158"/>
        <v>40.766705023364047</v>
      </c>
      <c r="J334" s="306">
        <f t="shared" ca="1" si="159"/>
        <v>555.57297879704856</v>
      </c>
      <c r="K334" s="307">
        <f t="shared" ca="1" si="160"/>
        <v>1277.1979233763359</v>
      </c>
      <c r="L334" s="304">
        <f t="shared" ca="1" si="145"/>
        <v>1392.8014468136694</v>
      </c>
      <c r="M334" s="306">
        <f t="shared" ca="1" si="161"/>
        <v>-0.99327834996218323</v>
      </c>
      <c r="N334" s="304">
        <f t="shared" ca="1" si="162"/>
        <v>-56.910657334551473</v>
      </c>
      <c r="P334" s="310">
        <f t="shared" ca="1" si="163"/>
        <v>23</v>
      </c>
      <c r="Q334" s="304">
        <f t="shared" ca="1" si="164"/>
        <v>0</v>
      </c>
      <c r="R334" s="306">
        <f t="shared" ca="1" si="165"/>
        <v>0</v>
      </c>
      <c r="S334" s="307">
        <f t="shared" ca="1" si="166"/>
        <v>3.1859948540257217</v>
      </c>
      <c r="T334" s="304">
        <f t="shared" ca="1" si="146"/>
        <v>31.254609517992332</v>
      </c>
      <c r="U334" s="311">
        <f t="shared" ca="1" si="147"/>
        <v>0</v>
      </c>
      <c r="V334" s="306">
        <f t="shared" ca="1" si="148"/>
        <v>1.0779348214205324</v>
      </c>
      <c r="W334" s="304">
        <f t="shared" ca="1" si="149"/>
        <v>3.6555008120579608</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7.0389678538817968</v>
      </c>
      <c r="AH334" s="304">
        <f t="shared" ca="1" si="173"/>
        <v>-1.1075081404129992</v>
      </c>
    </row>
    <row r="335" spans="1:34" x14ac:dyDescent="0.2">
      <c r="A335" s="347">
        <f t="shared" ca="1" si="151"/>
        <v>0.1</v>
      </c>
      <c r="B335" s="304">
        <f t="shared" ca="1" si="152"/>
        <v>19.699999999999974</v>
      </c>
      <c r="D335" s="306">
        <f t="shared" ca="1" si="153"/>
        <v>-0.62639979580428928</v>
      </c>
      <c r="E335" s="307">
        <f t="shared" ca="1" si="154"/>
        <v>-8.8487138539989143</v>
      </c>
      <c r="F335" s="304">
        <f t="shared" ca="1" si="155"/>
        <v>8.8708575444618649</v>
      </c>
      <c r="G335" s="306">
        <f t="shared" ca="1" si="156"/>
        <v>22.193784910295943</v>
      </c>
      <c r="H335" s="307">
        <f t="shared" ca="1" si="157"/>
        <v>-35.040043608406862</v>
      </c>
      <c r="I335" s="304">
        <f t="shared" ca="1" si="158"/>
        <v>41.477328080814637</v>
      </c>
      <c r="J335" s="306">
        <f t="shared" ca="1" si="159"/>
        <v>557.79548928705719</v>
      </c>
      <c r="K335" s="307">
        <f t="shared" ca="1" si="160"/>
        <v>1273.7381625847652</v>
      </c>
      <c r="L335" s="304">
        <f t="shared" ca="1" si="145"/>
        <v>1390.5195844337472</v>
      </c>
      <c r="M335" s="306">
        <f t="shared" ca="1" si="161"/>
        <v>-1.0061911402354431</v>
      </c>
      <c r="N335" s="304">
        <f t="shared" ca="1" si="162"/>
        <v>-57.650505718946846</v>
      </c>
      <c r="P335" s="310">
        <f t="shared" ca="1" si="163"/>
        <v>23</v>
      </c>
      <c r="Q335" s="304">
        <f t="shared" ca="1" si="164"/>
        <v>0</v>
      </c>
      <c r="R335" s="306">
        <f t="shared" ca="1" si="165"/>
        <v>0</v>
      </c>
      <c r="S335" s="307">
        <f t="shared" ca="1" si="166"/>
        <v>3.1859948540257217</v>
      </c>
      <c r="T335" s="304">
        <f t="shared" ca="1" si="146"/>
        <v>31.254609517992332</v>
      </c>
      <c r="U335" s="311">
        <f t="shared" ca="1" si="147"/>
        <v>0</v>
      </c>
      <c r="V335" s="306">
        <f t="shared" ca="1" si="148"/>
        <v>1.0783093490912123</v>
      </c>
      <c r="W335" s="304">
        <f t="shared" ca="1" si="149"/>
        <v>3.7853677321874222</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7.0716513749116148</v>
      </c>
      <c r="AH335" s="304">
        <f t="shared" ca="1" si="173"/>
        <v>-1.1473655732491175</v>
      </c>
    </row>
    <row r="336" spans="1:34" x14ac:dyDescent="0.2">
      <c r="A336" s="347">
        <f t="shared" ca="1" si="151"/>
        <v>0.1</v>
      </c>
      <c r="B336" s="304">
        <f t="shared" ca="1" si="152"/>
        <v>19.799999999999976</v>
      </c>
      <c r="D336" s="306">
        <f t="shared" ca="1" si="153"/>
        <v>-0.63574595646511434</v>
      </c>
      <c r="E336" s="307">
        <f t="shared" ca="1" si="154"/>
        <v>-8.8062700761296657</v>
      </c>
      <c r="F336" s="304">
        <f t="shared" ca="1" si="155"/>
        <v>8.8291882738391383</v>
      </c>
      <c r="G336" s="306">
        <f t="shared" ca="1" si="156"/>
        <v>22.130210314649432</v>
      </c>
      <c r="H336" s="307">
        <f t="shared" ca="1" si="157"/>
        <v>-35.920670616019827</v>
      </c>
      <c r="I336" s="304">
        <f t="shared" ca="1" si="158"/>
        <v>42.190529578036902</v>
      </c>
      <c r="J336" s="306">
        <f t="shared" ca="1" si="159"/>
        <v>560.01168904830445</v>
      </c>
      <c r="K336" s="307">
        <f t="shared" ca="1" si="160"/>
        <v>1270.1901268735439</v>
      </c>
      <c r="L336" s="304">
        <f t="shared" ca="1" si="145"/>
        <v>1388.1628327677429</v>
      </c>
      <c r="M336" s="306">
        <f t="shared" ca="1" si="161"/>
        <v>-1.0186330153110725</v>
      </c>
      <c r="N336" s="304">
        <f t="shared" ca="1" si="162"/>
        <v>-58.363372650009424</v>
      </c>
      <c r="P336" s="310">
        <f t="shared" ca="1" si="163"/>
        <v>23</v>
      </c>
      <c r="Q336" s="304">
        <f t="shared" ca="1" si="164"/>
        <v>0</v>
      </c>
      <c r="R336" s="306">
        <f t="shared" ca="1" si="165"/>
        <v>0</v>
      </c>
      <c r="S336" s="307">
        <f t="shared" ca="1" si="166"/>
        <v>3.1859948540257217</v>
      </c>
      <c r="T336" s="304">
        <f t="shared" ca="1" si="146"/>
        <v>31.254609517992332</v>
      </c>
      <c r="U336" s="311">
        <f t="shared" ca="1" si="147"/>
        <v>0</v>
      </c>
      <c r="V336" s="306">
        <f t="shared" ca="1" si="148"/>
        <v>1.0786935592828382</v>
      </c>
      <c r="W336" s="304">
        <f t="shared" ca="1" si="149"/>
        <v>3.9180610645454212</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7.0993598697071958</v>
      </c>
      <c r="AH336" s="304">
        <f t="shared" ca="1" si="173"/>
        <v>-1.1881273842625175</v>
      </c>
    </row>
    <row r="337" spans="1:34" x14ac:dyDescent="0.2">
      <c r="A337" s="347">
        <f t="shared" ca="1" si="151"/>
        <v>0.1</v>
      </c>
      <c r="B337" s="304">
        <f t="shared" ca="1" si="152"/>
        <v>19.899999999999977</v>
      </c>
      <c r="D337" s="306">
        <f t="shared" ca="1" si="153"/>
        <v>-0.64505492426159861</v>
      </c>
      <c r="E337" s="307">
        <f t="shared" ca="1" si="154"/>
        <v>-8.7629785241894318</v>
      </c>
      <c r="F337" s="304">
        <f t="shared" ca="1" si="155"/>
        <v>8.786688140062747</v>
      </c>
      <c r="G337" s="306">
        <f t="shared" ca="1" si="156"/>
        <v>22.065704822223271</v>
      </c>
      <c r="H337" s="307">
        <f t="shared" ca="1" si="157"/>
        <v>-36.79696846843877</v>
      </c>
      <c r="I337" s="304">
        <f t="shared" ca="1" si="158"/>
        <v>42.905852954681656</v>
      </c>
      <c r="J337" s="306">
        <f t="shared" ca="1" si="159"/>
        <v>562.22148480514807</v>
      </c>
      <c r="K337" s="307">
        <f t="shared" ca="1" si="160"/>
        <v>1266.554244919321</v>
      </c>
      <c r="L337" s="304">
        <f t="shared" ca="1" si="145"/>
        <v>1385.7318114626858</v>
      </c>
      <c r="M337" s="306">
        <f t="shared" ca="1" si="161"/>
        <v>-1.0306261702168107</v>
      </c>
      <c r="N337" s="304">
        <f t="shared" ca="1" si="162"/>
        <v>-59.050529809154838</v>
      </c>
      <c r="P337" s="310">
        <f t="shared" ca="1" si="163"/>
        <v>23</v>
      </c>
      <c r="Q337" s="304">
        <f t="shared" ca="1" si="164"/>
        <v>0</v>
      </c>
      <c r="R337" s="306">
        <f t="shared" ca="1" si="165"/>
        <v>0</v>
      </c>
      <c r="S337" s="307">
        <f t="shared" ca="1" si="166"/>
        <v>3.1859948540257217</v>
      </c>
      <c r="T337" s="304">
        <f t="shared" ca="1" si="146"/>
        <v>31.254609517992332</v>
      </c>
      <c r="U337" s="311">
        <f t="shared" ca="1" si="147"/>
        <v>0</v>
      </c>
      <c r="V337" s="306">
        <f t="shared" ca="1" si="148"/>
        <v>1.0790874151818146</v>
      </c>
      <c r="W337" s="304">
        <f t="shared" ca="1" si="149"/>
        <v>4.0535251226509024</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7.1223771554809829</v>
      </c>
      <c r="AH337" s="304">
        <f t="shared" ca="1" si="173"/>
        <v>-1.2297763317460115</v>
      </c>
    </row>
    <row r="338" spans="1:34" x14ac:dyDescent="0.2">
      <c r="A338" s="347">
        <f t="shared" ca="1" si="151"/>
        <v>0.1</v>
      </c>
      <c r="B338" s="304">
        <f t="shared" ca="1" si="152"/>
        <v>19.999999999999979</v>
      </c>
      <c r="D338" s="306">
        <f t="shared" ca="1" si="153"/>
        <v>-0.65431829452786472</v>
      </c>
      <c r="E338" s="307">
        <f t="shared" ca="1" si="154"/>
        <v>-8.7188529078928134</v>
      </c>
      <c r="F338" s="304">
        <f t="shared" ca="1" si="155"/>
        <v>8.7433705434474653</v>
      </c>
      <c r="G338" s="306">
        <f t="shared" ca="1" si="156"/>
        <v>22.000272992770483</v>
      </c>
      <c r="H338" s="307">
        <f t="shared" ca="1" si="157"/>
        <v>-37.66885375922805</v>
      </c>
      <c r="I338" s="304">
        <f t="shared" ca="1" si="158"/>
        <v>43.622867343751437</v>
      </c>
      <c r="J338" s="306">
        <f t="shared" ca="1" si="159"/>
        <v>564.42478369589776</v>
      </c>
      <c r="K338" s="307">
        <f t="shared" ca="1" si="160"/>
        <v>1262.8309538079377</v>
      </c>
      <c r="L338" s="304">
        <f t="shared" ca="1" si="145"/>
        <v>1383.2271521140794</v>
      </c>
      <c r="M338" s="306">
        <f t="shared" ca="1" si="161"/>
        <v>-1.042191705693666</v>
      </c>
      <c r="N338" s="304">
        <f t="shared" ca="1" si="162"/>
        <v>-59.713186179787471</v>
      </c>
      <c r="P338" s="310">
        <f t="shared" ca="1" si="163"/>
        <v>23</v>
      </c>
      <c r="Q338" s="304">
        <f t="shared" ca="1" si="164"/>
        <v>0</v>
      </c>
      <c r="R338" s="306">
        <f t="shared" ca="1" si="165"/>
        <v>0</v>
      </c>
      <c r="S338" s="307">
        <f t="shared" ca="1" si="166"/>
        <v>3.1859948540257217</v>
      </c>
      <c r="T338" s="304">
        <f t="shared" ca="1" si="146"/>
        <v>31.254609517992332</v>
      </c>
      <c r="U338" s="311">
        <f t="shared" ca="1" si="147"/>
        <v>0</v>
      </c>
      <c r="V338" s="306">
        <f t="shared" ca="1" si="148"/>
        <v>1.0794908792460038</v>
      </c>
      <c r="W338" s="304">
        <f t="shared" ca="1" si="149"/>
        <v>4.1917035029467566</v>
      </c>
      <c r="Y338" s="314" t="str">
        <f t="shared" ca="1" si="167"/>
        <v/>
      </c>
      <c r="Z338" s="315" t="str">
        <f t="shared" ca="1" si="168"/>
        <v/>
      </c>
      <c r="AA338" s="316" t="str">
        <f t="shared" ca="1" si="169"/>
        <v/>
      </c>
      <c r="AC338" s="310">
        <f t="shared" ca="1" si="170"/>
        <v>19.999999999999979</v>
      </c>
      <c r="AD338" s="323">
        <f t="shared" ca="1" si="171"/>
        <v>564.42478369589776</v>
      </c>
      <c r="AE338" s="324" t="e">
        <f t="shared" ca="1" si="150"/>
        <v>#N/A</v>
      </c>
      <c r="AG338" s="306">
        <f t="shared" ca="1" si="172"/>
        <v>7.1409688908753779</v>
      </c>
      <c r="AH338" s="304">
        <f t="shared" ca="1" si="173"/>
        <v>-1.2722949371776282</v>
      </c>
    </row>
    <row r="339" spans="1:34" x14ac:dyDescent="0.2">
      <c r="A339" s="347">
        <f t="shared" ca="1" si="151"/>
        <v>0.1</v>
      </c>
      <c r="B339" s="304">
        <f t="shared" ca="1" si="152"/>
        <v>20.09999999999998</v>
      </c>
      <c r="D339" s="306">
        <f t="shared" ca="1" si="153"/>
        <v>-0.66352814161183127</v>
      </c>
      <c r="E339" s="307">
        <f t="shared" ca="1" si="154"/>
        <v>-8.6739075278874118</v>
      </c>
      <c r="F339" s="304">
        <f t="shared" ca="1" si="155"/>
        <v>8.6992494732047305</v>
      </c>
      <c r="G339" s="306">
        <f t="shared" ca="1" si="156"/>
        <v>21.933920178609299</v>
      </c>
      <c r="H339" s="307">
        <f t="shared" ca="1" si="157"/>
        <v>-38.536244512016793</v>
      </c>
      <c r="I339" s="304">
        <f t="shared" ca="1" si="158"/>
        <v>44.341165923908093</v>
      </c>
      <c r="J339" s="306">
        <f t="shared" ca="1" si="159"/>
        <v>566.62149335446679</v>
      </c>
      <c r="K339" s="307">
        <f t="shared" ca="1" si="160"/>
        <v>1259.0206988943755</v>
      </c>
      <c r="L339" s="304">
        <f t="shared" ca="1" si="145"/>
        <v>1380.6494982346996</v>
      </c>
      <c r="M339" s="306">
        <f t="shared" ca="1" si="161"/>
        <v>-1.0533496649685203</v>
      </c>
      <c r="N339" s="304">
        <f t="shared" ca="1" si="162"/>
        <v>-60.352490154215474</v>
      </c>
      <c r="P339" s="310">
        <f t="shared" ca="1" si="163"/>
        <v>23</v>
      </c>
      <c r="Q339" s="304">
        <f t="shared" ca="1" si="164"/>
        <v>0</v>
      </c>
      <c r="R339" s="306">
        <f t="shared" ca="1" si="165"/>
        <v>0</v>
      </c>
      <c r="S339" s="307">
        <f t="shared" ca="1" si="166"/>
        <v>3.1859948540257217</v>
      </c>
      <c r="T339" s="304">
        <f t="shared" ca="1" si="146"/>
        <v>31.254609517992332</v>
      </c>
      <c r="U339" s="311">
        <f t="shared" ca="1" si="147"/>
        <v>0</v>
      </c>
      <c r="V339" s="306">
        <f t="shared" ca="1" si="148"/>
        <v>1.0799039132149846</v>
      </c>
      <c r="W339" s="304">
        <f t="shared" ca="1" si="149"/>
        <v>4.3325391230820562</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7.1553836999191009</v>
      </c>
      <c r="AH339" s="304">
        <f t="shared" ca="1" si="173"/>
        <v>-1.3156654969640813</v>
      </c>
    </row>
    <row r="340" spans="1:34" x14ac:dyDescent="0.2">
      <c r="A340" s="347">
        <f t="shared" ca="1" si="151"/>
        <v>0.1</v>
      </c>
      <c r="B340" s="304">
        <f t="shared" ca="1" si="152"/>
        <v>20.199999999999982</v>
      </c>
      <c r="D340" s="306">
        <f t="shared" ca="1" si="153"/>
        <v>-0.67267699176591855</v>
      </c>
      <c r="E340" s="307">
        <f t="shared" ca="1" si="154"/>
        <v>-8.6281572276541887</v>
      </c>
      <c r="F340" s="304">
        <f t="shared" ca="1" si="155"/>
        <v>8.6543394595065699</v>
      </c>
      <c r="G340" s="306">
        <f t="shared" ca="1" si="156"/>
        <v>21.866652479432705</v>
      </c>
      <c r="H340" s="307">
        <f t="shared" ca="1" si="157"/>
        <v>-39.399060234782212</v>
      </c>
      <c r="I340" s="304">
        <f t="shared" ca="1" si="158"/>
        <v>45.060364379799211</v>
      </c>
      <c r="J340" s="306">
        <f t="shared" ca="1" si="159"/>
        <v>568.81152198736891</v>
      </c>
      <c r="K340" s="307">
        <f t="shared" ca="1" si="160"/>
        <v>1255.1239336570356</v>
      </c>
      <c r="L340" s="304">
        <f t="shared" ca="1" si="145"/>
        <v>1377.9995052191775</v>
      </c>
      <c r="M340" s="306">
        <f t="shared" ca="1" si="161"/>
        <v>-1.0641190735310981</v>
      </c>
      <c r="N340" s="304">
        <f t="shared" ca="1" si="162"/>
        <v>-60.969531812703238</v>
      </c>
      <c r="P340" s="310">
        <f t="shared" ca="1" si="163"/>
        <v>23</v>
      </c>
      <c r="Q340" s="304">
        <f t="shared" ca="1" si="164"/>
        <v>0</v>
      </c>
      <c r="R340" s="306">
        <f t="shared" ca="1" si="165"/>
        <v>0</v>
      </c>
      <c r="S340" s="307">
        <f t="shared" ca="1" si="166"/>
        <v>3.1859948540257217</v>
      </c>
      <c r="T340" s="304">
        <f t="shared" ca="1" si="146"/>
        <v>31.254609517992332</v>
      </c>
      <c r="U340" s="311">
        <f t="shared" ca="1" si="147"/>
        <v>0</v>
      </c>
      <c r="V340" s="306">
        <f t="shared" ca="1" si="148"/>
        <v>1.0803264781208612</v>
      </c>
      <c r="W340" s="304">
        <f t="shared" ca="1" si="149"/>
        <v>4.4759742609434188</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7.165854269932586</v>
      </c>
      <c r="AH340" s="304">
        <f t="shared" ca="1" si="173"/>
        <v>-1.3598700944565549</v>
      </c>
    </row>
    <row r="341" spans="1:34" x14ac:dyDescent="0.2">
      <c r="A341" s="347">
        <f t="shared" ca="1" si="151"/>
        <v>0.1</v>
      </c>
      <c r="B341" s="304">
        <f t="shared" ca="1" si="152"/>
        <v>20.299999999999983</v>
      </c>
      <c r="D341" s="306">
        <f t="shared" ca="1" si="153"/>
        <v>-0.68175779782203472</v>
      </c>
      <c r="E341" s="307">
        <f t="shared" ca="1" si="154"/>
        <v>-8.5816173489660876</v>
      </c>
      <c r="F341" s="304">
        <f t="shared" ca="1" si="155"/>
        <v>8.6086555291152695</v>
      </c>
      <c r="G341" s="306">
        <f t="shared" ca="1" si="156"/>
        <v>21.7984766996505</v>
      </c>
      <c r="H341" s="307">
        <f t="shared" ca="1" si="157"/>
        <v>-40.257221969678824</v>
      </c>
      <c r="I341" s="304">
        <f t="shared" ca="1" si="158"/>
        <v>45.780099466265874</v>
      </c>
      <c r="J341" s="306">
        <f t="shared" ca="1" si="159"/>
        <v>570.99477844632304</v>
      </c>
      <c r="K341" s="307">
        <f t="shared" ca="1" si="160"/>
        <v>1251.1411195468127</v>
      </c>
      <c r="L341" s="304">
        <f t="shared" ca="1" si="145"/>
        <v>1375.277840304939</v>
      </c>
      <c r="M341" s="306">
        <f t="shared" ca="1" si="161"/>
        <v>-1.0745179808199004</v>
      </c>
      <c r="N341" s="304">
        <f t="shared" ca="1" si="162"/>
        <v>-61.565345311899428</v>
      </c>
      <c r="P341" s="310">
        <f t="shared" ca="1" si="163"/>
        <v>23</v>
      </c>
      <c r="Q341" s="304">
        <f t="shared" ca="1" si="164"/>
        <v>0</v>
      </c>
      <c r="R341" s="306">
        <f t="shared" ca="1" si="165"/>
        <v>0</v>
      </c>
      <c r="S341" s="307">
        <f t="shared" ca="1" si="166"/>
        <v>3.1859948540257217</v>
      </c>
      <c r="T341" s="304">
        <f t="shared" ca="1" si="146"/>
        <v>31.254609517992332</v>
      </c>
      <c r="U341" s="311">
        <f t="shared" ca="1" si="147"/>
        <v>0</v>
      </c>
      <c r="V341" s="306">
        <f t="shared" ca="1" si="148"/>
        <v>1.0807585342995896</v>
      </c>
      <c r="W341" s="304">
        <f t="shared" ca="1" si="149"/>
        <v>4.6219505943241099</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7.1725984121988438</v>
      </c>
      <c r="AH341" s="304">
        <f t="shared" ca="1" si="173"/>
        <v>-1.4048906122016236</v>
      </c>
    </row>
    <row r="342" spans="1:34" x14ac:dyDescent="0.2">
      <c r="A342" s="347">
        <f t="shared" ca="1" si="151"/>
        <v>0.1</v>
      </c>
      <c r="B342" s="304">
        <f t="shared" ca="1" si="152"/>
        <v>20.399999999999984</v>
      </c>
      <c r="D342" s="306">
        <f t="shared" ca="1" si="153"/>
        <v>-0.69076391557248495</v>
      </c>
      <c r="E342" s="307">
        <f t="shared" ca="1" si="154"/>
        <v>-8.5343036905284375</v>
      </c>
      <c r="F342" s="304">
        <f t="shared" ca="1" si="155"/>
        <v>8.5622131642014345</v>
      </c>
      <c r="G342" s="306">
        <f t="shared" ca="1" si="156"/>
        <v>21.729400308093251</v>
      </c>
      <c r="H342" s="307">
        <f t="shared" ca="1" si="157"/>
        <v>-41.110652338731668</v>
      </c>
      <c r="I342" s="304">
        <f t="shared" ca="1" si="158"/>
        <v>46.50002767166302</v>
      </c>
      <c r="J342" s="306">
        <f t="shared" ca="1" si="159"/>
        <v>573.17117229671021</v>
      </c>
      <c r="K342" s="307">
        <f t="shared" ca="1" si="160"/>
        <v>1247.0727258313921</v>
      </c>
      <c r="L342" s="304">
        <f t="shared" ca="1" si="145"/>
        <v>1372.4851825300423</v>
      </c>
      <c r="M342" s="306">
        <f t="shared" ca="1" si="161"/>
        <v>-1.0845635029363287</v>
      </c>
      <c r="N342" s="304">
        <f t="shared" ca="1" si="162"/>
        <v>-62.140911332176103</v>
      </c>
      <c r="P342" s="310">
        <f t="shared" ca="1" si="163"/>
        <v>23</v>
      </c>
      <c r="Q342" s="304">
        <f t="shared" ca="1" si="164"/>
        <v>0</v>
      </c>
      <c r="R342" s="306">
        <f t="shared" ca="1" si="165"/>
        <v>0</v>
      </c>
      <c r="S342" s="307">
        <f t="shared" ca="1" si="166"/>
        <v>3.1859948540257217</v>
      </c>
      <c r="T342" s="304">
        <f t="shared" ca="1" si="146"/>
        <v>31.254609517992332</v>
      </c>
      <c r="U342" s="311">
        <f t="shared" ca="1" si="147"/>
        <v>0</v>
      </c>
      <c r="V342" s="306">
        <f t="shared" ca="1" si="148"/>
        <v>1.0812000414027689</v>
      </c>
      <c r="W342" s="304">
        <f t="shared" ca="1" si="149"/>
        <v>4.7704092411258969</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7.1758200776683827</v>
      </c>
      <c r="AH342" s="304">
        <f t="shared" ca="1" si="173"/>
        <v>-1.4507087443923397</v>
      </c>
    </row>
    <row r="343" spans="1:34" x14ac:dyDescent="0.2">
      <c r="A343" s="347">
        <f t="shared" ca="1" si="151"/>
        <v>0.1</v>
      </c>
      <c r="B343" s="304">
        <f t="shared" ca="1" si="152"/>
        <v>20.499999999999986</v>
      </c>
      <c r="D343" s="306">
        <f t="shared" ca="1" si="153"/>
        <v>-0.69968908176959488</v>
      </c>
      <c r="E343" s="307">
        <f t="shared" ca="1" si="154"/>
        <v>-8.4862324694656852</v>
      </c>
      <c r="F343" s="304">
        <f t="shared" ca="1" si="155"/>
        <v>8.5150282640142336</v>
      </c>
      <c r="G343" s="306">
        <f t="shared" ca="1" si="156"/>
        <v>21.65943139991629</v>
      </c>
      <c r="H343" s="307">
        <f t="shared" ca="1" si="157"/>
        <v>-41.959275585678235</v>
      </c>
      <c r="I343" s="304">
        <f t="shared" ca="1" si="158"/>
        <v>47.219823975133295</v>
      </c>
      <c r="J343" s="306">
        <f t="shared" ca="1" si="159"/>
        <v>575.34061388211069</v>
      </c>
      <c r="K343" s="307">
        <f t="shared" ca="1" si="160"/>
        <v>1242.9192294351715</v>
      </c>
      <c r="L343" s="304">
        <f t="shared" ca="1" si="145"/>
        <v>1369.6222226884188</v>
      </c>
      <c r="M343" s="306">
        <f t="shared" ca="1" si="161"/>
        <v>-1.0942718656860684</v>
      </c>
      <c r="N343" s="304">
        <f t="shared" ca="1" si="162"/>
        <v>-62.697159543718207</v>
      </c>
      <c r="P343" s="310">
        <f t="shared" ca="1" si="163"/>
        <v>23</v>
      </c>
      <c r="Q343" s="304">
        <f t="shared" ca="1" si="164"/>
        <v>0</v>
      </c>
      <c r="R343" s="306">
        <f t="shared" ca="1" si="165"/>
        <v>0</v>
      </c>
      <c r="S343" s="307">
        <f t="shared" ca="1" si="166"/>
        <v>3.1859948540257217</v>
      </c>
      <c r="T343" s="304">
        <f t="shared" ca="1" si="146"/>
        <v>31.254609517992332</v>
      </c>
      <c r="U343" s="311">
        <f t="shared" ca="1" si="147"/>
        <v>0</v>
      </c>
      <c r="V343" s="306">
        <f t="shared" ca="1" si="148"/>
        <v>1.0816509584098657</v>
      </c>
      <c r="W343" s="304">
        <f t="shared" ca="1" si="149"/>
        <v>4.9212907999945328</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7.1757103226892109</v>
      </c>
      <c r="AH343" s="304">
        <f t="shared" ca="1" si="173"/>
        <v>-1.4973060094865376</v>
      </c>
    </row>
    <row r="344" spans="1:34" x14ac:dyDescent="0.2">
      <c r="A344" s="347">
        <f t="shared" ca="1" si="151"/>
        <v>0.1</v>
      </c>
      <c r="B344" s="304">
        <f t="shared" ca="1" si="152"/>
        <v>20.599999999999987</v>
      </c>
      <c r="D344" s="306">
        <f t="shared" ca="1" si="153"/>
        <v>-0.70852739365175044</v>
      </c>
      <c r="E344" s="307">
        <f t="shared" ca="1" si="154"/>
        <v>-8.4374202853565663</v>
      </c>
      <c r="F344" s="304">
        <f t="shared" ca="1" si="155"/>
        <v>8.4671171091051658</v>
      </c>
      <c r="G344" s="306">
        <f t="shared" ca="1" si="156"/>
        <v>21.588578660551114</v>
      </c>
      <c r="H344" s="307">
        <f t="shared" ca="1" si="157"/>
        <v>-42.803017614213893</v>
      </c>
      <c r="I344" s="304">
        <f t="shared" ca="1" si="158"/>
        <v>47.939180692472284</v>
      </c>
      <c r="J344" s="306">
        <f t="shared" ca="1" si="159"/>
        <v>577.50301438513407</v>
      </c>
      <c r="K344" s="307">
        <f t="shared" ca="1" si="160"/>
        <v>1238.6811147751769</v>
      </c>
      <c r="L344" s="304">
        <f t="shared" ca="1" si="145"/>
        <v>1366.6896632829969</v>
      </c>
      <c r="M344" s="306">
        <f t="shared" ca="1" si="161"/>
        <v>-1.1036584473965543</v>
      </c>
      <c r="N344" s="304">
        <f t="shared" ca="1" si="162"/>
        <v>-63.234971059783739</v>
      </c>
      <c r="P344" s="310">
        <f t="shared" ca="1" si="163"/>
        <v>23</v>
      </c>
      <c r="Q344" s="304">
        <f t="shared" ca="1" si="164"/>
        <v>0</v>
      </c>
      <c r="R344" s="306">
        <f t="shared" ca="1" si="165"/>
        <v>0</v>
      </c>
      <c r="S344" s="307">
        <f t="shared" ca="1" si="166"/>
        <v>3.1859948540257217</v>
      </c>
      <c r="T344" s="304">
        <f t="shared" ca="1" si="146"/>
        <v>31.254609517992332</v>
      </c>
      <c r="U344" s="311">
        <f t="shared" ca="1" si="147"/>
        <v>0</v>
      </c>
      <c r="V344" s="306">
        <f t="shared" ca="1" si="148"/>
        <v>1.0821112436408318</v>
      </c>
      <c r="W344" s="304">
        <f t="shared" ca="1" si="149"/>
        <v>5.0745353912952025</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7.1724482218752375</v>
      </c>
      <c r="AH344" s="304">
        <f t="shared" ca="1" si="173"/>
        <v>-1.5446637629612447</v>
      </c>
    </row>
    <row r="345" spans="1:34" x14ac:dyDescent="0.2">
      <c r="A345" s="347">
        <f t="shared" ca="1" si="151"/>
        <v>0.1</v>
      </c>
      <c r="B345" s="304">
        <f t="shared" ca="1" si="152"/>
        <v>20.699999999999989</v>
      </c>
      <c r="D345" s="306">
        <f t="shared" ca="1" si="153"/>
        <v>-0.71727328990143391</v>
      </c>
      <c r="E345" s="307">
        <f t="shared" ca="1" si="154"/>
        <v>-8.3878840865537345</v>
      </c>
      <c r="F345" s="304">
        <f t="shared" ca="1" si="155"/>
        <v>8.4184963278407015</v>
      </c>
      <c r="G345" s="306">
        <f t="shared" ca="1" si="156"/>
        <v>21.516851331560972</v>
      </c>
      <c r="H345" s="307">
        <f t="shared" ca="1" si="157"/>
        <v>-43.641806022869268</v>
      </c>
      <c r="I345" s="304">
        <f t="shared" ca="1" si="158"/>
        <v>48.657806405162219</v>
      </c>
      <c r="J345" s="306">
        <f t="shared" ca="1" si="159"/>
        <v>579.65828588473971</v>
      </c>
      <c r="K345" s="307">
        <f t="shared" ca="1" si="160"/>
        <v>1234.3588735933226</v>
      </c>
      <c r="L345" s="304">
        <f t="shared" ca="1" si="145"/>
        <v>1363.68821847716</v>
      </c>
      <c r="M345" s="306">
        <f t="shared" ca="1" si="161"/>
        <v>-1.1127378210834071</v>
      </c>
      <c r="N345" s="304">
        <f t="shared" ca="1" si="162"/>
        <v>-63.755180852662541</v>
      </c>
      <c r="P345" s="310">
        <f t="shared" ca="1" si="163"/>
        <v>23</v>
      </c>
      <c r="Q345" s="304">
        <f t="shared" ca="1" si="164"/>
        <v>0</v>
      </c>
      <c r="R345" s="306">
        <f t="shared" ca="1" si="165"/>
        <v>0</v>
      </c>
      <c r="S345" s="307">
        <f t="shared" ca="1" si="166"/>
        <v>3.1859948540257217</v>
      </c>
      <c r="T345" s="304">
        <f t="shared" ca="1" si="146"/>
        <v>31.254609517992332</v>
      </c>
      <c r="U345" s="311">
        <f t="shared" ca="1" si="147"/>
        <v>0</v>
      </c>
      <c r="V345" s="306">
        <f t="shared" ca="1" si="148"/>
        <v>1.0825808547690858</v>
      </c>
      <c r="W345" s="304">
        <f t="shared" ca="1" si="149"/>
        <v>5.2300826983392339</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7.1662017268588727</v>
      </c>
      <c r="AH345" s="304">
        <f t="shared" ca="1" si="173"/>
        <v>-1.5927632101737959</v>
      </c>
    </row>
    <row r="346" spans="1:34" x14ac:dyDescent="0.2">
      <c r="A346" s="347">
        <f t="shared" ca="1" si="151"/>
        <v>0.1</v>
      </c>
      <c r="B346" s="304">
        <f t="shared" ca="1" si="152"/>
        <v>20.79999999999999</v>
      </c>
      <c r="D346" s="306">
        <f t="shared" ca="1" si="153"/>
        <v>-0.72592153294086703</v>
      </c>
      <c r="E346" s="307">
        <f t="shared" ca="1" si="154"/>
        <v>-8.3376411385544991</v>
      </c>
      <c r="F346" s="304">
        <f t="shared" ca="1" si="155"/>
        <v>8.369182864969769</v>
      </c>
      <c r="G346" s="306">
        <f t="shared" ca="1" si="156"/>
        <v>21.444259178266886</v>
      </c>
      <c r="H346" s="307">
        <f t="shared" ca="1" si="157"/>
        <v>-44.47557013672472</v>
      </c>
      <c r="I346" s="304">
        <f t="shared" ca="1" si="158"/>
        <v>49.375424967198036</v>
      </c>
      <c r="J346" s="306">
        <f t="shared" ca="1" si="159"/>
        <v>581.80634141023108</v>
      </c>
      <c r="K346" s="307">
        <f t="shared" ca="1" si="160"/>
        <v>1229.953004785343</v>
      </c>
      <c r="L346" s="304">
        <f t="shared" ca="1" si="145"/>
        <v>1360.6186140449688</v>
      </c>
      <c r="M346" s="306">
        <f t="shared" ca="1" si="161"/>
        <v>-1.1215237956408604</v>
      </c>
      <c r="N346" s="304">
        <f t="shared" ca="1" si="162"/>
        <v>-64.258580113713933</v>
      </c>
      <c r="P346" s="310">
        <f t="shared" ca="1" si="163"/>
        <v>23</v>
      </c>
      <c r="Q346" s="304">
        <f t="shared" ca="1" si="164"/>
        <v>0</v>
      </c>
      <c r="R346" s="306">
        <f t="shared" ca="1" si="165"/>
        <v>0</v>
      </c>
      <c r="S346" s="307">
        <f t="shared" ca="1" si="166"/>
        <v>3.1859948540257217</v>
      </c>
      <c r="T346" s="304">
        <f t="shared" ca="1" si="146"/>
        <v>31.254609517992332</v>
      </c>
      <c r="U346" s="311">
        <f t="shared" ca="1" si="147"/>
        <v>0</v>
      </c>
      <c r="V346" s="306">
        <f t="shared" ca="1" si="148"/>
        <v>1.0830597488348253</v>
      </c>
      <c r="W346" s="304">
        <f t="shared" ca="1" si="149"/>
        <v>5.3878720087779621</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7.1571284709101928</v>
      </c>
      <c r="AH346" s="304">
        <f t="shared" ca="1" si="173"/>
        <v>-1.6415854193018133</v>
      </c>
    </row>
    <row r="347" spans="1:34" x14ac:dyDescent="0.2">
      <c r="A347" s="347">
        <f t="shared" ca="1" si="151"/>
        <v>0.1</v>
      </c>
      <c r="B347" s="304">
        <f t="shared" ca="1" si="152"/>
        <v>20.899999999999991</v>
      </c>
      <c r="D347" s="306">
        <f t="shared" ca="1" si="153"/>
        <v>-0.73446719247258041</v>
      </c>
      <c r="E347" s="307">
        <f t="shared" ca="1" si="154"/>
        <v>-8.2867089942168128</v>
      </c>
      <c r="F347" s="304">
        <f t="shared" ca="1" si="155"/>
        <v>8.3191939520396065</v>
      </c>
      <c r="G347" s="306">
        <f t="shared" ca="1" si="156"/>
        <v>21.370812459019628</v>
      </c>
      <c r="H347" s="307">
        <f t="shared" ca="1" si="157"/>
        <v>-45.304241036146401</v>
      </c>
      <c r="I347" s="304">
        <f t="shared" ca="1" si="158"/>
        <v>50.091774584454882</v>
      </c>
      <c r="J347" s="306">
        <f t="shared" ca="1" si="159"/>
        <v>583.94709499209546</v>
      </c>
      <c r="K347" s="307">
        <f t="shared" ca="1" si="160"/>
        <v>1225.4640142266994</v>
      </c>
      <c r="L347" s="304">
        <f t="shared" ca="1" si="145"/>
        <v>1357.4815873205514</v>
      </c>
      <c r="M347" s="306">
        <f t="shared" ca="1" si="161"/>
        <v>-1.1300294558148518</v>
      </c>
      <c r="N347" s="304">
        <f t="shared" ca="1" si="162"/>
        <v>-64.745918543656146</v>
      </c>
      <c r="P347" s="310">
        <f t="shared" ca="1" si="163"/>
        <v>23</v>
      </c>
      <c r="Q347" s="304">
        <f t="shared" ca="1" si="164"/>
        <v>0</v>
      </c>
      <c r="R347" s="306">
        <f t="shared" ca="1" si="165"/>
        <v>0</v>
      </c>
      <c r="S347" s="307">
        <f t="shared" ca="1" si="166"/>
        <v>3.1859948540257217</v>
      </c>
      <c r="T347" s="304">
        <f t="shared" ca="1" si="146"/>
        <v>31.254609517992332</v>
      </c>
      <c r="U347" s="311">
        <f t="shared" ca="1" si="147"/>
        <v>0</v>
      </c>
      <c r="V347" s="306">
        <f t="shared" ca="1" si="148"/>
        <v>1.0835478822586393</v>
      </c>
      <c r="W347" s="304">
        <f t="shared" ca="1" si="149"/>
        <v>5.5478422560840386</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7.1453765203232935</v>
      </c>
      <c r="AH347" s="304">
        <f t="shared" ca="1" si="173"/>
        <v>-1.691111334335653</v>
      </c>
    </row>
    <row r="348" spans="1:34" x14ac:dyDescent="0.2">
      <c r="A348" s="347">
        <f t="shared" ca="1" si="151"/>
        <v>0.1</v>
      </c>
      <c r="B348" s="304">
        <f t="shared" ca="1" si="152"/>
        <v>20.999999999999993</v>
      </c>
      <c r="D348" s="306">
        <f t="shared" ca="1" si="153"/>
        <v>-0.7429056301750977</v>
      </c>
      <c r="E348" s="307">
        <f t="shared" ca="1" si="154"/>
        <v>-8.2351054656390517</v>
      </c>
      <c r="F348" s="304">
        <f t="shared" ca="1" si="155"/>
        <v>8.2685470794779938</v>
      </c>
      <c r="G348" s="306">
        <f t="shared" ca="1" si="156"/>
        <v>21.296521896002119</v>
      </c>
      <c r="H348" s="307">
        <f t="shared" ca="1" si="157"/>
        <v>-46.127751582710303</v>
      </c>
      <c r="I348" s="304">
        <f t="shared" ca="1" si="158"/>
        <v>50.806606961527457</v>
      </c>
      <c r="J348" s="306">
        <f t="shared" ca="1" si="159"/>
        <v>586.08046170984653</v>
      </c>
      <c r="K348" s="307">
        <f t="shared" ca="1" si="160"/>
        <v>1220.8924145957567</v>
      </c>
      <c r="L348" s="304">
        <f t="shared" ca="1" si="145"/>
        <v>1354.2778871470523</v>
      </c>
      <c r="M348" s="306">
        <f t="shared" ca="1" si="161"/>
        <v>-1.1382672007855175</v>
      </c>
      <c r="N348" s="304">
        <f t="shared" ca="1" si="162"/>
        <v>-65.217906563180421</v>
      </c>
      <c r="P348" s="310">
        <f t="shared" ca="1" si="163"/>
        <v>23</v>
      </c>
      <c r="Q348" s="304">
        <f t="shared" ca="1" si="164"/>
        <v>0</v>
      </c>
      <c r="R348" s="306">
        <f t="shared" ca="1" si="165"/>
        <v>0</v>
      </c>
      <c r="S348" s="307">
        <f t="shared" ca="1" si="166"/>
        <v>3.1859948540257217</v>
      </c>
      <c r="T348" s="304">
        <f t="shared" ca="1" si="146"/>
        <v>31.254609517992332</v>
      </c>
      <c r="U348" s="311">
        <f t="shared" ca="1" si="147"/>
        <v>0</v>
      </c>
      <c r="V348" s="306">
        <f t="shared" ca="1" si="148"/>
        <v>1.0840452108553993</v>
      </c>
      <c r="W348" s="304">
        <f t="shared" ca="1" si="149"/>
        <v>5.7099320610443618</v>
      </c>
      <c r="Y348" s="314" t="str">
        <f t="shared" ca="1" si="167"/>
        <v/>
      </c>
      <c r="Z348" s="315" t="str">
        <f t="shared" ca="1" si="168"/>
        <v/>
      </c>
      <c r="AA348" s="316" t="str">
        <f t="shared" ca="1" si="169"/>
        <v/>
      </c>
      <c r="AC348" s="310">
        <f t="shared" ca="1" si="170"/>
        <v>20.999999999999993</v>
      </c>
      <c r="AD348" s="323">
        <f t="shared" ca="1" si="171"/>
        <v>586.08046170984653</v>
      </c>
      <c r="AE348" s="324" t="e">
        <f t="shared" ca="1" si="150"/>
        <v>#N/A</v>
      </c>
      <c r="AG348" s="306">
        <f t="shared" ca="1" si="172"/>
        <v>7.1310850741357052</v>
      </c>
      <c r="AH348" s="304">
        <f t="shared" ca="1" si="173"/>
        <v>-1.7413217880982959</v>
      </c>
    </row>
    <row r="349" spans="1:34" x14ac:dyDescent="0.2">
      <c r="A349" s="347">
        <f t="shared" ca="1" si="151"/>
        <v>0.1</v>
      </c>
      <c r="B349" s="304">
        <f t="shared" ca="1" si="152"/>
        <v>21.099999999999994</v>
      </c>
      <c r="D349" s="306">
        <f t="shared" ca="1" si="153"/>
        <v>-0.75123248546761434</v>
      </c>
      <c r="E349" s="307">
        <f t="shared" ca="1" si="154"/>
        <v>-8.1828485975441243</v>
      </c>
      <c r="F349" s="304">
        <f t="shared" ca="1" si="155"/>
        <v>8.2172599701817699</v>
      </c>
      <c r="G349" s="306">
        <f t="shared" ca="1" si="156"/>
        <v>21.221398647455359</v>
      </c>
      <c r="H349" s="307">
        <f t="shared" ca="1" si="157"/>
        <v>-46.946036442464717</v>
      </c>
      <c r="I349" s="304">
        <f t="shared" ca="1" si="158"/>
        <v>51.51968651119148</v>
      </c>
      <c r="J349" s="306">
        <f t="shared" ca="1" si="159"/>
        <v>588.2063577370194</v>
      </c>
      <c r="K349" s="307">
        <f t="shared" ca="1" si="160"/>
        <v>1216.2387251944979</v>
      </c>
      <c r="L349" s="304">
        <f t="shared" ca="1" si="145"/>
        <v>1351.0082738255112</v>
      </c>
      <c r="M349" s="306">
        <f t="shared" ca="1" si="161"/>
        <v>-1.1462487812408773</v>
      </c>
      <c r="N349" s="304">
        <f t="shared" ca="1" si="162"/>
        <v>-65.675217437116643</v>
      </c>
      <c r="P349" s="310">
        <f t="shared" ca="1" si="163"/>
        <v>23</v>
      </c>
      <c r="Q349" s="304">
        <f t="shared" ca="1" si="164"/>
        <v>0</v>
      </c>
      <c r="R349" s="306">
        <f t="shared" ca="1" si="165"/>
        <v>0</v>
      </c>
      <c r="S349" s="307">
        <f t="shared" ca="1" si="166"/>
        <v>3.1859948540257217</v>
      </c>
      <c r="T349" s="304">
        <f t="shared" ca="1" si="146"/>
        <v>31.254609517992332</v>
      </c>
      <c r="U349" s="311">
        <f t="shared" ca="1" si="147"/>
        <v>0</v>
      </c>
      <c r="V349" s="306">
        <f t="shared" ca="1" si="148"/>
        <v>1.0845516898483996</v>
      </c>
      <c r="W349" s="304">
        <f t="shared" ca="1" si="149"/>
        <v>5.8740797731927454</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7.1143851142117027</v>
      </c>
      <c r="AH349" s="304">
        <f t="shared" ca="1" si="173"/>
        <v>-1.792197515268888</v>
      </c>
    </row>
    <row r="350" spans="1:34" x14ac:dyDescent="0.2">
      <c r="A350" s="347">
        <f t="shared" ca="1" si="151"/>
        <v>0.1</v>
      </c>
      <c r="B350" s="304">
        <f t="shared" ca="1" si="152"/>
        <v>21.199999999999996</v>
      </c>
      <c r="D350" s="306">
        <f t="shared" ca="1" si="153"/>
        <v>-0.75944366226179694</v>
      </c>
      <c r="E350" s="307">
        <f t="shared" ca="1" si="154"/>
        <v>-8.129956642027631</v>
      </c>
      <c r="F350" s="304">
        <f t="shared" ca="1" si="155"/>
        <v>8.1653505544709351</v>
      </c>
      <c r="G350" s="306">
        <f t="shared" ca="1" si="156"/>
        <v>21.145454281229181</v>
      </c>
      <c r="H350" s="307">
        <f t="shared" ca="1" si="157"/>
        <v>-47.759032106667483</v>
      </c>
      <c r="I350" s="304">
        <f t="shared" ca="1" si="158"/>
        <v>52.230789621881542</v>
      </c>
      <c r="J350" s="306">
        <f t="shared" ca="1" si="159"/>
        <v>590.32470038345366</v>
      </c>
      <c r="K350" s="307">
        <f t="shared" ca="1" si="160"/>
        <v>1211.5034717670412</v>
      </c>
      <c r="L350" s="304">
        <f t="shared" ca="1" si="145"/>
        <v>1347.6735190640234</v>
      </c>
      <c r="M350" s="306">
        <f t="shared" ca="1" si="161"/>
        <v>-1.1539853348676716</v>
      </c>
      <c r="N350" s="304">
        <f t="shared" ca="1" si="162"/>
        <v>-66.11848930790859</v>
      </c>
      <c r="P350" s="310">
        <f t="shared" ca="1" si="163"/>
        <v>23</v>
      </c>
      <c r="Q350" s="304">
        <f t="shared" ca="1" si="164"/>
        <v>0</v>
      </c>
      <c r="R350" s="306">
        <f t="shared" ca="1" si="165"/>
        <v>0</v>
      </c>
      <c r="S350" s="307">
        <f t="shared" ca="1" si="166"/>
        <v>3.1859948540257217</v>
      </c>
      <c r="T350" s="304">
        <f t="shared" ca="1" si="146"/>
        <v>31.254609517992332</v>
      </c>
      <c r="U350" s="311">
        <f t="shared" ca="1" si="147"/>
        <v>0</v>
      </c>
      <c r="V350" s="306">
        <f t="shared" ca="1" si="148"/>
        <v>1.0850672738837224</v>
      </c>
      <c r="W350" s="304">
        <f t="shared" ca="1" si="149"/>
        <v>6.0402235121138377</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7.0954000080287418</v>
      </c>
      <c r="AH350" s="304">
        <f t="shared" ca="1" si="173"/>
        <v>-1.8437191653873657</v>
      </c>
    </row>
    <row r="351" spans="1:34" x14ac:dyDescent="0.2">
      <c r="A351" s="347">
        <f t="shared" ca="1" si="151"/>
        <v>0.1</v>
      </c>
      <c r="B351" s="304">
        <f t="shared" ca="1" si="152"/>
        <v>21.299999999999997</v>
      </c>
      <c r="D351" s="306">
        <f t="shared" ca="1" si="153"/>
        <v>-0.7675353166233867</v>
      </c>
      <c r="E351" s="307">
        <f t="shared" ca="1" si="154"/>
        <v>-8.0764480345471839</v>
      </c>
      <c r="F351" s="304">
        <f t="shared" ca="1" si="155"/>
        <v>8.1128369462848955</v>
      </c>
      <c r="G351" s="306">
        <f t="shared" ca="1" si="156"/>
        <v>21.068700749566844</v>
      </c>
      <c r="H351" s="307">
        <f t="shared" ca="1" si="157"/>
        <v>-48.566676910122204</v>
      </c>
      <c r="I351" s="304">
        <f t="shared" ca="1" si="158"/>
        <v>52.939703978837997</v>
      </c>
      <c r="J351" s="306">
        <f t="shared" ca="1" si="159"/>
        <v>592.43540813499351</v>
      </c>
      <c r="K351" s="307">
        <f t="shared" ca="1" si="160"/>
        <v>1206.6871863162016</v>
      </c>
      <c r="L351" s="304">
        <f t="shared" ca="1" si="145"/>
        <v>1344.2744059275203</v>
      </c>
      <c r="M351" s="306">
        <f t="shared" ca="1" si="161"/>
        <v>-1.1614874202204999</v>
      </c>
      <c r="N351" s="304">
        <f t="shared" ca="1" si="162"/>
        <v>-66.54832713617256</v>
      </c>
      <c r="P351" s="310">
        <f t="shared" ca="1" si="163"/>
        <v>23</v>
      </c>
      <c r="Q351" s="304">
        <f t="shared" ca="1" si="164"/>
        <v>0</v>
      </c>
      <c r="R351" s="306">
        <f t="shared" ca="1" si="165"/>
        <v>0</v>
      </c>
      <c r="S351" s="307">
        <f t="shared" ca="1" si="166"/>
        <v>3.1859948540257217</v>
      </c>
      <c r="T351" s="304">
        <f t="shared" ca="1" si="146"/>
        <v>31.254609517992332</v>
      </c>
      <c r="U351" s="311">
        <f t="shared" ca="1" si="147"/>
        <v>0</v>
      </c>
      <c r="V351" s="306">
        <f t="shared" ca="1" si="148"/>
        <v>1.0855919170448121</v>
      </c>
      <c r="W351" s="304">
        <f t="shared" ca="1" si="149"/>
        <v>6.2083012085533769</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7.0742460666933225</v>
      </c>
      <c r="AH351" s="304">
        <f t="shared" ca="1" si="173"/>
        <v>-1.8958673158186692</v>
      </c>
    </row>
    <row r="352" spans="1:34" x14ac:dyDescent="0.2">
      <c r="A352" s="347">
        <f t="shared" ca="1" si="151"/>
        <v>0.1</v>
      </c>
      <c r="B352" s="304">
        <f t="shared" ca="1" si="152"/>
        <v>21.4</v>
      </c>
      <c r="D352" s="306">
        <f t="shared" ca="1" si="153"/>
        <v>-0.77550384527101801</v>
      </c>
      <c r="E352" s="307">
        <f t="shared" ca="1" si="154"/>
        <v>-8.0223413710449485</v>
      </c>
      <c r="F352" s="304">
        <f t="shared" ca="1" si="155"/>
        <v>8.0597374205124996</v>
      </c>
      <c r="G352" s="306">
        <f t="shared" ca="1" si="156"/>
        <v>20.991150365039744</v>
      </c>
      <c r="H352" s="307">
        <f t="shared" ca="1" si="157"/>
        <v>-49.368911047226696</v>
      </c>
      <c r="I352" s="304">
        <f t="shared" ca="1" si="158"/>
        <v>53.646227934838905</v>
      </c>
      <c r="J352" s="306">
        <f t="shared" ca="1" si="159"/>
        <v>594.53840069072385</v>
      </c>
      <c r="K352" s="307">
        <f t="shared" ca="1" si="160"/>
        <v>1201.7904069183342</v>
      </c>
      <c r="L352" s="304">
        <f t="shared" ca="1" si="145"/>
        <v>1340.8117287885048</v>
      </c>
      <c r="M352" s="306">
        <f t="shared" ca="1" si="161"/>
        <v>-1.1687650489581292</v>
      </c>
      <c r="N352" s="304">
        <f t="shared" ca="1" si="162"/>
        <v>-66.965304547701834</v>
      </c>
      <c r="P352" s="310">
        <f t="shared" ca="1" si="163"/>
        <v>23</v>
      </c>
      <c r="Q352" s="304">
        <f t="shared" ca="1" si="164"/>
        <v>0</v>
      </c>
      <c r="R352" s="306">
        <f t="shared" ca="1" si="165"/>
        <v>0</v>
      </c>
      <c r="S352" s="307">
        <f t="shared" ca="1" si="166"/>
        <v>3.1859948540257217</v>
      </c>
      <c r="T352" s="304">
        <f t="shared" ca="1" si="146"/>
        <v>31.254609517992332</v>
      </c>
      <c r="U352" s="311">
        <f t="shared" ca="1" si="147"/>
        <v>0</v>
      </c>
      <c r="V352" s="306">
        <f t="shared" ca="1" si="148"/>
        <v>1.0861255728672263</v>
      </c>
      <c r="W352" s="304">
        <f t="shared" ca="1" si="149"/>
        <v>6.378250645272904</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7.0510330608064464</v>
      </c>
      <c r="AH352" s="304">
        <f t="shared" ca="1" si="173"/>
        <v>-1.948622484656171</v>
      </c>
    </row>
    <row r="353" spans="1:34" x14ac:dyDescent="0.2">
      <c r="A353" s="347">
        <f t="shared" ca="1" si="151"/>
        <v>0.1</v>
      </c>
      <c r="B353" s="304">
        <f t="shared" ca="1" si="152"/>
        <v>21.5</v>
      </c>
      <c r="D353" s="306">
        <f t="shared" ca="1" si="153"/>
        <v>-0.78334587484441542</v>
      </c>
      <c r="E353" s="307">
        <f t="shared" ca="1" si="154"/>
        <v>-7.9676553861090555</v>
      </c>
      <c r="F353" s="304">
        <f t="shared" ca="1" si="155"/>
        <v>8.0060703913610709</v>
      </c>
      <c r="G353" s="306">
        <f t="shared" ca="1" si="156"/>
        <v>20.912815777555302</v>
      </c>
      <c r="H353" s="307">
        <f t="shared" ca="1" si="157"/>
        <v>-50.165676585837602</v>
      </c>
      <c r="I353" s="304">
        <f t="shared" ca="1" si="158"/>
        <v>54.350169926696829</v>
      </c>
      <c r="J353" s="306">
        <f t="shared" ca="1" si="159"/>
        <v>596.6335989978536</v>
      </c>
      <c r="K353" s="307">
        <f t="shared" ca="1" si="160"/>
        <v>1196.8136775366809</v>
      </c>
      <c r="L353" s="304">
        <f t="shared" ca="1" si="145"/>
        <v>1337.2862932790442</v>
      </c>
      <c r="M353" s="306">
        <f t="shared" ca="1" si="161"/>
        <v>-1.1758277164574606</v>
      </c>
      <c r="N353" s="304">
        <f t="shared" ca="1" si="162"/>
        <v>-67.36996558751774</v>
      </c>
      <c r="P353" s="310">
        <f t="shared" ca="1" si="163"/>
        <v>23</v>
      </c>
      <c r="Q353" s="304">
        <f t="shared" ca="1" si="164"/>
        <v>0</v>
      </c>
      <c r="R353" s="306">
        <f t="shared" ca="1" si="165"/>
        <v>0</v>
      </c>
      <c r="S353" s="307">
        <f t="shared" ca="1" si="166"/>
        <v>3.1859948540257217</v>
      </c>
      <c r="T353" s="304">
        <f t="shared" ca="1" si="146"/>
        <v>31.254609517992332</v>
      </c>
      <c r="U353" s="311">
        <f t="shared" ca="1" si="147"/>
        <v>0</v>
      </c>
      <c r="V353" s="306">
        <f t="shared" ca="1" si="148"/>
        <v>1.0866681943535572</v>
      </c>
      <c r="W353" s="304">
        <f t="shared" ca="1" si="149"/>
        <v>6.5500094975903203</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7.0258646968225795</v>
      </c>
      <c r="AH353" s="304">
        <f t="shared" ca="1" si="173"/>
        <v>-2.0019651435448962</v>
      </c>
    </row>
    <row r="354" spans="1:34" x14ac:dyDescent="0.2">
      <c r="A354" s="347">
        <f t="shared" ca="1" si="151"/>
        <v>0.1</v>
      </c>
      <c r="B354" s="304">
        <f t="shared" ca="1" si="152"/>
        <v>21.6</v>
      </c>
      <c r="D354" s="306">
        <f t="shared" ca="1" si="153"/>
        <v>-0.79105825187883583</v>
      </c>
      <c r="E354" s="307">
        <f t="shared" ca="1" si="154"/>
        <v>-7.9124089320911732</v>
      </c>
      <c r="F354" s="304">
        <f t="shared" ca="1" si="155"/>
        <v>7.951854391681338</v>
      </c>
      <c r="G354" s="306">
        <f t="shared" ca="1" si="156"/>
        <v>20.833709952367418</v>
      </c>
      <c r="H354" s="307">
        <f t="shared" ca="1" si="157"/>
        <v>-50.956917479046716</v>
      </c>
      <c r="I354" s="304">
        <f t="shared" ca="1" si="158"/>
        <v>55.051347933958439</v>
      </c>
      <c r="J354" s="306">
        <f t="shared" ca="1" si="159"/>
        <v>598.72092528434973</v>
      </c>
      <c r="K354" s="307">
        <f t="shared" ca="1" si="160"/>
        <v>1191.7575478334365</v>
      </c>
      <c r="L354" s="304">
        <f t="shared" ca="1" si="145"/>
        <v>1333.6989162443351</v>
      </c>
      <c r="M354" s="306">
        <f t="shared" ca="1" si="161"/>
        <v>-1.1826844308322266</v>
      </c>
      <c r="N354" s="304">
        <f t="shared" ca="1" si="162"/>
        <v>-67.762826382518512</v>
      </c>
      <c r="P354" s="310">
        <f t="shared" ca="1" si="163"/>
        <v>23</v>
      </c>
      <c r="Q354" s="304">
        <f t="shared" ca="1" si="164"/>
        <v>0</v>
      </c>
      <c r="R354" s="306">
        <f t="shared" ca="1" si="165"/>
        <v>0</v>
      </c>
      <c r="S354" s="307">
        <f t="shared" ca="1" si="166"/>
        <v>3.1859948540257217</v>
      </c>
      <c r="T354" s="304">
        <f t="shared" ca="1" si="146"/>
        <v>31.254609517992332</v>
      </c>
      <c r="U354" s="311">
        <f t="shared" ca="1" si="147"/>
        <v>0</v>
      </c>
      <c r="V354" s="306">
        <f t="shared" ca="1" si="148"/>
        <v>1.0872197339884899</v>
      </c>
      <c r="W354" s="304">
        <f t="shared" ca="1" si="149"/>
        <v>6.7235153735504767</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6.998839056517367</v>
      </c>
      <c r="AH354" s="304">
        <f t="shared" ca="1" si="173"/>
        <v>-2.0558757304061359</v>
      </c>
    </row>
    <row r="355" spans="1:34" x14ac:dyDescent="0.2">
      <c r="A355" s="347">
        <f t="shared" ca="1" si="151"/>
        <v>0.1</v>
      </c>
      <c r="B355" s="304">
        <f t="shared" ca="1" si="152"/>
        <v>21.700000000000003</v>
      </c>
      <c r="D355" s="306">
        <f t="shared" ca="1" si="153"/>
        <v>-0.79863803342718753</v>
      </c>
      <c r="E355" s="307">
        <f t="shared" ca="1" si="154"/>
        <v>-7.8566209591080121</v>
      </c>
      <c r="F355" s="304">
        <f t="shared" ca="1" si="155"/>
        <v>7.8971080531756526</v>
      </c>
      <c r="G355" s="306">
        <f t="shared" ca="1" si="156"/>
        <v>20.753846149024699</v>
      </c>
      <c r="H355" s="307">
        <f t="shared" ca="1" si="157"/>
        <v>-51.742579574957517</v>
      </c>
      <c r="I355" s="304">
        <f t="shared" ca="1" si="158"/>
        <v>55.749588976495588</v>
      </c>
      <c r="J355" s="306">
        <f t="shared" ca="1" si="159"/>
        <v>600.80030308941934</v>
      </c>
      <c r="K355" s="307">
        <f t="shared" ca="1" si="160"/>
        <v>1186.6225729807363</v>
      </c>
      <c r="L355" s="304">
        <f t="shared" ca="1" si="145"/>
        <v>1330.0504256981242</v>
      </c>
      <c r="M355" s="306">
        <f t="shared" ca="1" si="161"/>
        <v>-1.1893437403959957</v>
      </c>
      <c r="N355" s="304">
        <f t="shared" ca="1" si="162"/>
        <v>-68.144376714993584</v>
      </c>
      <c r="P355" s="310">
        <f t="shared" ca="1" si="163"/>
        <v>23</v>
      </c>
      <c r="Q355" s="304">
        <f t="shared" ca="1" si="164"/>
        <v>0</v>
      </c>
      <c r="R355" s="306">
        <f t="shared" ca="1" si="165"/>
        <v>0</v>
      </c>
      <c r="S355" s="307">
        <f t="shared" ca="1" si="166"/>
        <v>3.1859948540257217</v>
      </c>
      <c r="T355" s="304">
        <f t="shared" ca="1" si="146"/>
        <v>31.254609517992332</v>
      </c>
      <c r="U355" s="311">
        <f t="shared" ca="1" si="147"/>
        <v>0</v>
      </c>
      <c r="V355" s="306">
        <f t="shared" ca="1" si="148"/>
        <v>1.0877801437539938</v>
      </c>
      <c r="W355" s="304">
        <f t="shared" ca="1" si="149"/>
        <v>6.8987058536729711</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6.9700490021130381</v>
      </c>
      <c r="AH355" s="304">
        <f t="shared" ca="1" si="173"/>
        <v>-2.1103346620459402</v>
      </c>
    </row>
    <row r="356" spans="1:34" x14ac:dyDescent="0.2">
      <c r="A356" s="347">
        <f t="shared" ca="1" si="151"/>
        <v>0.1</v>
      </c>
      <c r="B356" s="304">
        <f t="shared" ca="1" si="152"/>
        <v>21.800000000000004</v>
      </c>
      <c r="D356" s="306">
        <f t="shared" ca="1" si="153"/>
        <v>-0.80608247827565993</v>
      </c>
      <c r="E356" s="307">
        <f t="shared" ca="1" si="154"/>
        <v>-7.8003104958635658</v>
      </c>
      <c r="F356" s="304">
        <f t="shared" ca="1" si="155"/>
        <v>7.8418500874259474</v>
      </c>
      <c r="G356" s="306">
        <f t="shared" ca="1" si="156"/>
        <v>20.673237901197133</v>
      </c>
      <c r="H356" s="307">
        <f t="shared" ca="1" si="157"/>
        <v>-52.522610624543873</v>
      </c>
      <c r="I356" s="304">
        <f t="shared" ca="1" si="158"/>
        <v>56.444728647916648</v>
      </c>
      <c r="J356" s="306">
        <f t="shared" ca="1" si="159"/>
        <v>602.87165729193043</v>
      </c>
      <c r="K356" s="307">
        <f t="shared" ca="1" si="160"/>
        <v>1181.4093134707612</v>
      </c>
      <c r="L356" s="304">
        <f t="shared" ca="1" si="145"/>
        <v>1326.3416607802735</v>
      </c>
      <c r="M356" s="306">
        <f t="shared" ca="1" si="161"/>
        <v>-1.1958137596182363</v>
      </c>
      <c r="N356" s="304">
        <f t="shared" ca="1" si="162"/>
        <v>-68.515081509796488</v>
      </c>
      <c r="P356" s="310">
        <f t="shared" ca="1" si="163"/>
        <v>23</v>
      </c>
      <c r="Q356" s="304">
        <f t="shared" ca="1" si="164"/>
        <v>0</v>
      </c>
      <c r="R356" s="306">
        <f t="shared" ca="1" si="165"/>
        <v>0</v>
      </c>
      <c r="S356" s="307">
        <f t="shared" ca="1" si="166"/>
        <v>3.1859948540257217</v>
      </c>
      <c r="T356" s="304">
        <f t="shared" ca="1" si="146"/>
        <v>31.254609517992332</v>
      </c>
      <c r="U356" s="311">
        <f t="shared" ca="1" si="147"/>
        <v>0</v>
      </c>
      <c r="V356" s="306">
        <f t="shared" ca="1" si="148"/>
        <v>1.0883493751446189</v>
      </c>
      <c r="W356" s="304">
        <f t="shared" ca="1" si="149"/>
        <v>7.0755185302270398</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6.9395825495170929</v>
      </c>
      <c r="AH356" s="304">
        <f t="shared" ca="1" si="173"/>
        <v>-2.1653223466309073</v>
      </c>
    </row>
    <row r="357" spans="1:34" x14ac:dyDescent="0.2">
      <c r="A357" s="347">
        <f t="shared" ca="1" si="151"/>
        <v>0.1</v>
      </c>
      <c r="B357" s="304">
        <f t="shared" ca="1" si="152"/>
        <v>21.900000000000006</v>
      </c>
      <c r="D357" s="306">
        <f t="shared" ca="1" si="153"/>
        <v>-0.81338903870289236</v>
      </c>
      <c r="E357" s="307">
        <f t="shared" ca="1" si="154"/>
        <v>-7.7434966312369404</v>
      </c>
      <c r="F357" s="304">
        <f t="shared" ca="1" si="155"/>
        <v>7.7860992676859606</v>
      </c>
      <c r="G357" s="306">
        <f t="shared" ca="1" si="156"/>
        <v>20.591898997326844</v>
      </c>
      <c r="H357" s="307">
        <f t="shared" ca="1" si="157"/>
        <v>-53.296960287667567</v>
      </c>
      <c r="I357" s="304">
        <f t="shared" ca="1" si="158"/>
        <v>57.136610681955261</v>
      </c>
      <c r="J357" s="306">
        <f t="shared" ca="1" si="159"/>
        <v>604.93491413685661</v>
      </c>
      <c r="K357" s="307">
        <f t="shared" ca="1" si="160"/>
        <v>1176.1183349251505</v>
      </c>
      <c r="L357" s="304">
        <f t="shared" ca="1" si="145"/>
        <v>1322.5734717167416</v>
      </c>
      <c r="M357" s="306">
        <f t="shared" ca="1" si="161"/>
        <v>-1.2021021936286929</v>
      </c>
      <c r="N357" s="304">
        <f t="shared" ca="1" si="162"/>
        <v>-68.875382238342183</v>
      </c>
      <c r="P357" s="310">
        <f t="shared" ca="1" si="163"/>
        <v>23</v>
      </c>
      <c r="Q357" s="304">
        <f t="shared" ca="1" si="164"/>
        <v>0</v>
      </c>
      <c r="R357" s="306">
        <f t="shared" ca="1" si="165"/>
        <v>0</v>
      </c>
      <c r="S357" s="307">
        <f t="shared" ca="1" si="166"/>
        <v>3.1859948540257217</v>
      </c>
      <c r="T357" s="304">
        <f t="shared" ca="1" si="146"/>
        <v>31.254609517992332</v>
      </c>
      <c r="U357" s="311">
        <f t="shared" ca="1" si="147"/>
        <v>0</v>
      </c>
      <c r="V357" s="306">
        <f t="shared" ca="1" si="148"/>
        <v>1.0889273791828855</v>
      </c>
      <c r="W357" s="304">
        <f t="shared" ca="1" si="149"/>
        <v>7.2538910459860615</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6.907523212018928</v>
      </c>
      <c r="AH357" s="304">
        <f t="shared" ca="1" si="173"/>
        <v>-2.2208191960155363</v>
      </c>
    </row>
    <row r="358" spans="1:34" x14ac:dyDescent="0.2">
      <c r="A358" s="347">
        <f t="shared" ca="1" si="151"/>
        <v>0.1</v>
      </c>
      <c r="B358" s="304">
        <f t="shared" ca="1" si="152"/>
        <v>22.000000000000007</v>
      </c>
      <c r="D358" s="306">
        <f t="shared" ca="1" si="153"/>
        <v>-0.82055535273667368</v>
      </c>
      <c r="E358" s="307">
        <f t="shared" ca="1" si="154"/>
        <v>-7.6861984965875756</v>
      </c>
      <c r="F358" s="304">
        <f t="shared" ca="1" si="155"/>
        <v>7.7298744113892246</v>
      </c>
      <c r="G358" s="306">
        <f t="shared" ca="1" si="156"/>
        <v>20.509843462053176</v>
      </c>
      <c r="H358" s="307">
        <f t="shared" ca="1" si="157"/>
        <v>-54.065580137326322</v>
      </c>
      <c r="I358" s="304">
        <f t="shared" ca="1" si="158"/>
        <v>57.825086549209587</v>
      </c>
      <c r="J358" s="306">
        <f t="shared" ca="1" si="159"/>
        <v>606.99000125982559</v>
      </c>
      <c r="K358" s="307">
        <f t="shared" ca="1" si="160"/>
        <v>1170.7502079039009</v>
      </c>
      <c r="L358" s="304">
        <f t="shared" ca="1" si="145"/>
        <v>1318.7467197822446</v>
      </c>
      <c r="M358" s="306">
        <f t="shared" ca="1" si="161"/>
        <v>-1.2082163613296659</v>
      </c>
      <c r="N358" s="304">
        <f t="shared" ca="1" si="162"/>
        <v>-69.225698242843137</v>
      </c>
      <c r="P358" s="310">
        <f t="shared" ca="1" si="163"/>
        <v>23</v>
      </c>
      <c r="Q358" s="304">
        <f t="shared" ca="1" si="164"/>
        <v>0</v>
      </c>
      <c r="R358" s="306">
        <f t="shared" ca="1" si="165"/>
        <v>0</v>
      </c>
      <c r="S358" s="307">
        <f t="shared" ca="1" si="166"/>
        <v>3.1859948540257217</v>
      </c>
      <c r="T358" s="304">
        <f t="shared" ca="1" si="146"/>
        <v>31.254609517992332</v>
      </c>
      <c r="U358" s="311">
        <f t="shared" ca="1" si="147"/>
        <v>0</v>
      </c>
      <c r="V358" s="306">
        <f t="shared" ca="1" si="148"/>
        <v>1.0895141064347504</v>
      </c>
      <c r="W358" s="304">
        <f t="shared" ca="1" si="149"/>
        <v>7.433761132416886</v>
      </c>
      <c r="Y358" s="314" t="str">
        <f t="shared" ca="1" si="167"/>
        <v/>
      </c>
      <c r="Z358" s="315" t="str">
        <f t="shared" ca="1" si="168"/>
        <v/>
      </c>
      <c r="AA358" s="316" t="str">
        <f t="shared" ca="1" si="169"/>
        <v/>
      </c>
      <c r="AC358" s="310">
        <f t="shared" ca="1" si="170"/>
        <v>22.000000000000007</v>
      </c>
      <c r="AD358" s="323">
        <f t="shared" ca="1" si="171"/>
        <v>606.99000125982559</v>
      </c>
      <c r="AE358" s="324" t="e">
        <f t="shared" ca="1" si="150"/>
        <v>#N/A</v>
      </c>
      <c r="AG358" s="306">
        <f t="shared" ca="1" si="172"/>
        <v>6.8739503166667077</v>
      </c>
      <c r="AH358" s="304">
        <f t="shared" ca="1" si="173"/>
        <v>-2.2768056379062496</v>
      </c>
    </row>
    <row r="359" spans="1:34" x14ac:dyDescent="0.2">
      <c r="A359" s="347">
        <f t="shared" ca="1" si="151"/>
        <v>0.1</v>
      </c>
      <c r="B359" s="304">
        <f t="shared" ca="1" si="152"/>
        <v>22.100000000000009</v>
      </c>
      <c r="D359" s="306">
        <f t="shared" ca="1" si="153"/>
        <v>-0.82757923686590773</v>
      </c>
      <c r="E359" s="307">
        <f t="shared" ca="1" si="154"/>
        <v>-7.6284352487358316</v>
      </c>
      <c r="F359" s="304">
        <f t="shared" ca="1" si="155"/>
        <v>7.6731943633304942</v>
      </c>
      <c r="G359" s="306">
        <f t="shared" ca="1" si="156"/>
        <v>20.427085538366587</v>
      </c>
      <c r="H359" s="307">
        <f t="shared" ca="1" si="157"/>
        <v>-54.828423662199903</v>
      </c>
      <c r="I359" s="304">
        <f t="shared" ca="1" si="158"/>
        <v>58.510015081808234</v>
      </c>
      <c r="J359" s="306">
        <f t="shared" ca="1" si="159"/>
        <v>609.0368477098466</v>
      </c>
      <c r="K359" s="307">
        <f t="shared" ca="1" si="160"/>
        <v>1165.3055077139245</v>
      </c>
      <c r="L359" s="304">
        <f t="shared" ca="1" si="145"/>
        <v>1314.8622772658566</v>
      </c>
      <c r="M359" s="306">
        <f t="shared" ca="1" si="161"/>
        <v>-1.2141632171784298</v>
      </c>
      <c r="N359" s="304">
        <f t="shared" ca="1" si="162"/>
        <v>-69.56642798435</v>
      </c>
      <c r="P359" s="310">
        <f t="shared" ca="1" si="163"/>
        <v>23</v>
      </c>
      <c r="Q359" s="304">
        <f t="shared" ca="1" si="164"/>
        <v>0</v>
      </c>
      <c r="R359" s="306">
        <f t="shared" ca="1" si="165"/>
        <v>0</v>
      </c>
      <c r="S359" s="307">
        <f t="shared" ca="1" si="166"/>
        <v>3.1859948540257217</v>
      </c>
      <c r="T359" s="304">
        <f t="shared" ca="1" si="146"/>
        <v>31.254609517992332</v>
      </c>
      <c r="U359" s="311">
        <f t="shared" ca="1" si="147"/>
        <v>0</v>
      </c>
      <c r="V359" s="306">
        <f t="shared" ca="1" si="148"/>
        <v>1.090109507025137</v>
      </c>
      <c r="W359" s="304">
        <f t="shared" ca="1" si="149"/>
        <v>7.6150666472617257</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6.8389392954185269</v>
      </c>
      <c r="AH359" s="304">
        <f t="shared" ca="1" si="173"/>
        <v>-2.3332621278480166</v>
      </c>
    </row>
    <row r="360" spans="1:34" x14ac:dyDescent="0.2">
      <c r="A360" s="347">
        <f t="shared" ca="1" si="151"/>
        <v>0.1</v>
      </c>
      <c r="B360" s="304">
        <f t="shared" ca="1" si="152"/>
        <v>22.20000000000001</v>
      </c>
      <c r="D360" s="306">
        <f t="shared" ca="1" si="153"/>
        <v>-0.83445867916906924</v>
      </c>
      <c r="E360" s="307">
        <f t="shared" ca="1" si="154"/>
        <v>-7.570226053582191</v>
      </c>
      <c r="F360" s="304">
        <f t="shared" ca="1" si="155"/>
        <v>7.6160779794836122</v>
      </c>
      <c r="G360" s="306">
        <f t="shared" ca="1" si="156"/>
        <v>20.343639670449679</v>
      </c>
      <c r="H360" s="307">
        <f t="shared" ca="1" si="157"/>
        <v>-55.585446267558119</v>
      </c>
      <c r="I360" s="304">
        <f t="shared" ca="1" si="158"/>
        <v>59.19126212376861</v>
      </c>
      <c r="J360" s="306">
        <f t="shared" ca="1" si="159"/>
        <v>611.07538397028736</v>
      </c>
      <c r="K360" s="307">
        <f t="shared" ca="1" si="160"/>
        <v>1159.7848142174366</v>
      </c>
      <c r="L360" s="304">
        <f t="shared" ca="1" si="145"/>
        <v>1310.9210274397951</v>
      </c>
      <c r="M360" s="306">
        <f t="shared" ca="1" si="161"/>
        <v>-1.2199493717032792</v>
      </c>
      <c r="N360" s="304">
        <f t="shared" ca="1" si="162"/>
        <v>-69.897950218234399</v>
      </c>
      <c r="P360" s="310">
        <f t="shared" ca="1" si="163"/>
        <v>23</v>
      </c>
      <c r="Q360" s="304">
        <f t="shared" ca="1" si="164"/>
        <v>0</v>
      </c>
      <c r="R360" s="306">
        <f t="shared" ca="1" si="165"/>
        <v>0</v>
      </c>
      <c r="S360" s="307">
        <f t="shared" ca="1" si="166"/>
        <v>3.1859948540257217</v>
      </c>
      <c r="T360" s="304">
        <f t="shared" ca="1" si="146"/>
        <v>31.254609517992332</v>
      </c>
      <c r="U360" s="311">
        <f t="shared" ca="1" si="147"/>
        <v>0</v>
      </c>
      <c r="V360" s="306">
        <f t="shared" ca="1" si="148"/>
        <v>1.0907135306535107</v>
      </c>
      <c r="W360" s="304">
        <f t="shared" ca="1" si="149"/>
        <v>7.7977456114727435</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6.8025619530315193</v>
      </c>
      <c r="AH360" s="304">
        <f t="shared" ca="1" si="173"/>
        <v>-2.3901691610203231</v>
      </c>
    </row>
    <row r="361" spans="1:34" x14ac:dyDescent="0.2">
      <c r="A361" s="347">
        <f t="shared" ca="1" si="151"/>
        <v>0.1</v>
      </c>
      <c r="B361" s="304">
        <f t="shared" ca="1" si="152"/>
        <v>22.300000000000011</v>
      </c>
      <c r="D361" s="306">
        <f t="shared" ca="1" si="153"/>
        <v>-0.84119183282364707</v>
      </c>
      <c r="E361" s="307">
        <f t="shared" ca="1" si="154"/>
        <v>-7.5115900703330727</v>
      </c>
      <c r="F361" s="304">
        <f t="shared" ca="1" si="155"/>
        <v>7.5585441114235499</v>
      </c>
      <c r="G361" s="306">
        <f t="shared" ca="1" si="156"/>
        <v>20.259520487167315</v>
      </c>
      <c r="H361" s="307">
        <f t="shared" ca="1" si="157"/>
        <v>-56.336605274591427</v>
      </c>
      <c r="I361" s="304">
        <f t="shared" ca="1" si="158"/>
        <v>59.868700204990873</v>
      </c>
      <c r="J361" s="306">
        <f t="shared" ca="1" si="159"/>
        <v>613.10554197816816</v>
      </c>
      <c r="K361" s="307">
        <f t="shared" ca="1" si="160"/>
        <v>1154.1887116403291</v>
      </c>
      <c r="L361" s="304">
        <f t="shared" ca="1" si="145"/>
        <v>1306.9238645316361</v>
      </c>
      <c r="M361" s="306">
        <f t="shared" ca="1" si="161"/>
        <v>-1.2255811108169308</v>
      </c>
      <c r="N361" s="304">
        <f t="shared" ca="1" si="162"/>
        <v>-70.220625100765375</v>
      </c>
      <c r="P361" s="310">
        <f t="shared" ca="1" si="163"/>
        <v>23</v>
      </c>
      <c r="Q361" s="304">
        <f t="shared" ca="1" si="164"/>
        <v>0</v>
      </c>
      <c r="R361" s="306">
        <f t="shared" ca="1" si="165"/>
        <v>0</v>
      </c>
      <c r="S361" s="307">
        <f t="shared" ca="1" si="166"/>
        <v>3.1859948540257217</v>
      </c>
      <c r="T361" s="304">
        <f t="shared" ca="1" si="146"/>
        <v>31.254609517992332</v>
      </c>
      <c r="U361" s="311">
        <f t="shared" ca="1" si="147"/>
        <v>0</v>
      </c>
      <c r="V361" s="306">
        <f t="shared" ca="1" si="148"/>
        <v>1.091326126609488</v>
      </c>
      <c r="W361" s="304">
        <f t="shared" ca="1" si="149"/>
        <v>7.9817362454619891</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6.7648867135228858</v>
      </c>
      <c r="AH361" s="304">
        <f t="shared" ca="1" si="173"/>
        <v>-2.4475072838299661</v>
      </c>
    </row>
    <row r="362" spans="1:34" x14ac:dyDescent="0.2">
      <c r="A362" s="347">
        <f t="shared" ca="1" si="151"/>
        <v>0.1</v>
      </c>
      <c r="B362" s="304">
        <f t="shared" ca="1" si="152"/>
        <v>22.400000000000013</v>
      </c>
      <c r="D362" s="306">
        <f t="shared" ca="1" si="153"/>
        <v>-0.84777700996408045</v>
      </c>
      <c r="E362" s="307">
        <f t="shared" ca="1" si="154"/>
        <v>-7.4525464363052318</v>
      </c>
      <c r="F362" s="304">
        <f t="shared" ca="1" si="155"/>
        <v>7.5006115913243665</v>
      </c>
      <c r="G362" s="306">
        <f t="shared" ca="1" si="156"/>
        <v>20.174742786170906</v>
      </c>
      <c r="H362" s="307">
        <f t="shared" ca="1" si="157"/>
        <v>-57.081859918221951</v>
      </c>
      <c r="I362" s="304">
        <f t="shared" ca="1" si="158"/>
        <v>60.54220823699503</v>
      </c>
      <c r="J362" s="306">
        <f t="shared" ca="1" si="159"/>
        <v>615.12725514183512</v>
      </c>
      <c r="K362" s="307">
        <f t="shared" ca="1" si="160"/>
        <v>1148.5177883806884</v>
      </c>
      <c r="L362" s="304">
        <f t="shared" ca="1" si="145"/>
        <v>1302.871693700188</v>
      </c>
      <c r="M362" s="306">
        <f t="shared" ca="1" si="161"/>
        <v>-1.2310644139903795</v>
      </c>
      <c r="N362" s="304">
        <f t="shared" ca="1" si="162"/>
        <v>-70.534795230394678</v>
      </c>
      <c r="P362" s="310">
        <f t="shared" ca="1" si="163"/>
        <v>23</v>
      </c>
      <c r="Q362" s="304">
        <f t="shared" ca="1" si="164"/>
        <v>0</v>
      </c>
      <c r="R362" s="306">
        <f t="shared" ca="1" si="165"/>
        <v>0</v>
      </c>
      <c r="S362" s="307">
        <f t="shared" ca="1" si="166"/>
        <v>3.1859948540257217</v>
      </c>
      <c r="T362" s="304">
        <f t="shared" ca="1" si="146"/>
        <v>31.254609517992332</v>
      </c>
      <c r="U362" s="311">
        <f t="shared" ca="1" si="147"/>
        <v>0</v>
      </c>
      <c r="V362" s="306">
        <f t="shared" ca="1" si="148"/>
        <v>1.0919472437884667</v>
      </c>
      <c r="W362" s="304">
        <f t="shared" ca="1" si="149"/>
        <v>8.1669770046316792</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6.7259788469101522</v>
      </c>
      <c r="AH362" s="304">
        <f t="shared" ca="1" si="173"/>
        <v>-2.5052571052889561</v>
      </c>
    </row>
    <row r="363" spans="1:34" x14ac:dyDescent="0.2">
      <c r="A363" s="347">
        <f t="shared" ca="1" si="151"/>
        <v>0.1</v>
      </c>
      <c r="B363" s="304">
        <f t="shared" ca="1" si="152"/>
        <v>22.500000000000014</v>
      </c>
      <c r="D363" s="306">
        <f t="shared" ca="1" si="153"/>
        <v>-0.85421267585853755</v>
      </c>
      <c r="E363" s="307">
        <f t="shared" ca="1" si="154"/>
        <v>-7.3931142522843007</v>
      </c>
      <c r="F363" s="304">
        <f t="shared" ca="1" si="155"/>
        <v>7.4422992175084346</v>
      </c>
      <c r="G363" s="306">
        <f t="shared" ca="1" si="156"/>
        <v>20.089321518585052</v>
      </c>
      <c r="H363" s="307">
        <f t="shared" ca="1" si="157"/>
        <v>-57.821171343450381</v>
      </c>
      <c r="I363" s="304">
        <f t="shared" ca="1" si="158"/>
        <v>61.211671228661388</v>
      </c>
      <c r="J363" s="306">
        <f t="shared" ca="1" si="159"/>
        <v>617.14045835707293</v>
      </c>
      <c r="K363" s="307">
        <f t="shared" ca="1" si="160"/>
        <v>1142.7726368176047</v>
      </c>
      <c r="L363" s="304">
        <f t="shared" ca="1" si="145"/>
        <v>1298.7654310152543</v>
      </c>
      <c r="M363" s="306">
        <f t="shared" ca="1" si="161"/>
        <v>-1.2364049713490919</v>
      </c>
      <c r="N363" s="304">
        <f t="shared" ca="1" si="162"/>
        <v>-70.840786627296438</v>
      </c>
      <c r="P363" s="310">
        <f t="shared" ca="1" si="163"/>
        <v>23</v>
      </c>
      <c r="Q363" s="304">
        <f t="shared" ca="1" si="164"/>
        <v>0</v>
      </c>
      <c r="R363" s="306">
        <f t="shared" ca="1" si="165"/>
        <v>0</v>
      </c>
      <c r="S363" s="307">
        <f t="shared" ca="1" si="166"/>
        <v>3.1859948540257217</v>
      </c>
      <c r="T363" s="304">
        <f t="shared" ca="1" si="146"/>
        <v>31.254609517992332</v>
      </c>
      <c r="U363" s="311">
        <f t="shared" ca="1" si="147"/>
        <v>0</v>
      </c>
      <c r="V363" s="306">
        <f t="shared" ca="1" si="148"/>
        <v>1.0925768307072636</v>
      </c>
      <c r="W363" s="304">
        <f t="shared" ca="1" si="149"/>
        <v>8.3534066141521226</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6.6859006778154626</v>
      </c>
      <c r="AH363" s="304">
        <f t="shared" ca="1" si="173"/>
        <v>-2.5633993081665363</v>
      </c>
    </row>
    <row r="364" spans="1:34" x14ac:dyDescent="0.2">
      <c r="A364" s="347">
        <f t="shared" ca="1" si="151"/>
        <v>0.1</v>
      </c>
      <c r="B364" s="304">
        <f t="shared" ca="1" si="152"/>
        <v>22.600000000000016</v>
      </c>
      <c r="D364" s="306">
        <f t="shared" ca="1" si="153"/>
        <v>-0.86049744337745326</v>
      </c>
      <c r="E364" s="307">
        <f t="shared" ca="1" si="154"/>
        <v>-7.3333125684160443</v>
      </c>
      <c r="F364" s="304">
        <f t="shared" ca="1" si="155"/>
        <v>7.3836257405253054</v>
      </c>
      <c r="G364" s="306">
        <f t="shared" ca="1" si="156"/>
        <v>20.003271774247306</v>
      </c>
      <c r="H364" s="307">
        <f t="shared" ca="1" si="157"/>
        <v>-58.554502600291983</v>
      </c>
      <c r="I364" s="304">
        <f t="shared" ca="1" si="158"/>
        <v>61.87698002037591</v>
      </c>
      <c r="J364" s="306">
        <f t="shared" ca="1" si="159"/>
        <v>619.14508802171451</v>
      </c>
      <c r="K364" s="307">
        <f t="shared" ca="1" si="160"/>
        <v>1136.9538531204175</v>
      </c>
      <c r="L364" s="304">
        <f t="shared" ca="1" si="145"/>
        <v>1294.6060034415029</v>
      </c>
      <c r="M364" s="306">
        <f t="shared" ca="1" si="161"/>
        <v>-1.2416081997517197</v>
      </c>
      <c r="N364" s="304">
        <f t="shared" ca="1" si="162"/>
        <v>-71.138909654609606</v>
      </c>
      <c r="P364" s="310">
        <f t="shared" ca="1" si="163"/>
        <v>23</v>
      </c>
      <c r="Q364" s="304">
        <f t="shared" ca="1" si="164"/>
        <v>0</v>
      </c>
      <c r="R364" s="306">
        <f t="shared" ca="1" si="165"/>
        <v>0</v>
      </c>
      <c r="S364" s="307">
        <f t="shared" ca="1" si="166"/>
        <v>3.1859948540257217</v>
      </c>
      <c r="T364" s="304">
        <f t="shared" ca="1" si="146"/>
        <v>31.254609517992332</v>
      </c>
      <c r="U364" s="311">
        <f t="shared" ca="1" si="147"/>
        <v>0</v>
      </c>
      <c r="V364" s="306">
        <f t="shared" ca="1" si="148"/>
        <v>1.0932148355197457</v>
      </c>
      <c r="W364" s="304">
        <f t="shared" ca="1" si="149"/>
        <v>8.5409641029568935</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6.644711777401783</v>
      </c>
      <c r="AH364" s="304">
        <f t="shared" ca="1" si="173"/>
        <v>-2.6219146599050602</v>
      </c>
    </row>
    <row r="365" spans="1:34" x14ac:dyDescent="0.2">
      <c r="A365" s="347">
        <f t="shared" ca="1" si="151"/>
        <v>0.1</v>
      </c>
      <c r="B365" s="304">
        <f t="shared" ca="1" si="152"/>
        <v>22.700000000000017</v>
      </c>
      <c r="D365" s="306">
        <f t="shared" ca="1" si="153"/>
        <v>-0.86663006772915008</v>
      </c>
      <c r="E365" s="307">
        <f t="shared" ca="1" si="154"/>
        <v>-7.2731603706115617</v>
      </c>
      <c r="F365" s="304">
        <f t="shared" ca="1" si="155"/>
        <v>7.3246098497412637</v>
      </c>
      <c r="G365" s="306">
        <f t="shared" ca="1" si="156"/>
        <v>19.91660876747439</v>
      </c>
      <c r="H365" s="307">
        <f t="shared" ca="1" si="157"/>
        <v>-59.28181863735314</v>
      </c>
      <c r="I365" s="304">
        <f t="shared" ca="1" si="158"/>
        <v>62.53803103511229</v>
      </c>
      <c r="J365" s="306">
        <f t="shared" ca="1" si="159"/>
        <v>621.14108204880063</v>
      </c>
      <c r="K365" s="307">
        <f t="shared" ca="1" si="160"/>
        <v>1131.0620370585352</v>
      </c>
      <c r="L365" s="304">
        <f t="shared" ca="1" si="145"/>
        <v>1290.3943488266516</v>
      </c>
      <c r="M365" s="306">
        <f t="shared" ca="1" si="161"/>
        <v>-1.2466792579094781</v>
      </c>
      <c r="N365" s="304">
        <f t="shared" ca="1" si="162"/>
        <v>-71.429459884714547</v>
      </c>
      <c r="P365" s="310">
        <f t="shared" ca="1" si="163"/>
        <v>23</v>
      </c>
      <c r="Q365" s="304">
        <f t="shared" ca="1" si="164"/>
        <v>0</v>
      </c>
      <c r="R365" s="306">
        <f t="shared" ca="1" si="165"/>
        <v>0</v>
      </c>
      <c r="S365" s="307">
        <f t="shared" ca="1" si="166"/>
        <v>3.1859948540257217</v>
      </c>
      <c r="T365" s="304">
        <f t="shared" ca="1" si="146"/>
        <v>31.254609517992332</v>
      </c>
      <c r="U365" s="311">
        <f t="shared" ca="1" si="147"/>
        <v>0</v>
      </c>
      <c r="V365" s="306">
        <f t="shared" ca="1" si="148"/>
        <v>1.0938612060324466</v>
      </c>
      <c r="W365" s="304">
        <f t="shared" ca="1" si="149"/>
        <v>8.7295888369270802</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6.6024691399978384</v>
      </c>
      <c r="AH365" s="304">
        <f t="shared" ca="1" si="173"/>
        <v>-2.6807840232901832</v>
      </c>
    </row>
    <row r="366" spans="1:34" x14ac:dyDescent="0.2">
      <c r="A366" s="347">
        <f t="shared" ca="1" si="151"/>
        <v>0.1</v>
      </c>
      <c r="B366" s="304">
        <f t="shared" ca="1" si="152"/>
        <v>22.800000000000018</v>
      </c>
      <c r="D366" s="306">
        <f t="shared" ca="1" si="153"/>
        <v>-0.87260944144007824</v>
      </c>
      <c r="E366" s="307">
        <f t="shared" ca="1" si="154"/>
        <v>-7.2126765674499644</v>
      </c>
      <c r="F366" s="304">
        <f t="shared" ca="1" si="155"/>
        <v>7.2652701604229533</v>
      </c>
      <c r="G366" s="306">
        <f t="shared" ca="1" si="156"/>
        <v>19.829347823330384</v>
      </c>
      <c r="H366" s="307">
        <f t="shared" ca="1" si="157"/>
        <v>-60.003086294098139</v>
      </c>
      <c r="I366" s="304">
        <f t="shared" ca="1" si="158"/>
        <v>63.19472604510289</v>
      </c>
      <c r="J366" s="306">
        <f t="shared" ca="1" si="159"/>
        <v>623.12837987834087</v>
      </c>
      <c r="K366" s="307">
        <f t="shared" ca="1" si="160"/>
        <v>1125.0977918119627</v>
      </c>
      <c r="L366" s="304">
        <f t="shared" ca="1" si="145"/>
        <v>1286.1314158941771</v>
      </c>
      <c r="M366" s="306">
        <f t="shared" ca="1" si="161"/>
        <v>-1.2516230606020757</v>
      </c>
      <c r="N366" s="304">
        <f t="shared" ca="1" si="162"/>
        <v>-71.712718913745803</v>
      </c>
      <c r="P366" s="310">
        <f t="shared" ca="1" si="163"/>
        <v>23</v>
      </c>
      <c r="Q366" s="304">
        <f t="shared" ca="1" si="164"/>
        <v>0</v>
      </c>
      <c r="R366" s="306">
        <f t="shared" ca="1" si="165"/>
        <v>0</v>
      </c>
      <c r="S366" s="307">
        <f t="shared" ca="1" si="166"/>
        <v>3.1859948540257217</v>
      </c>
      <c r="T366" s="304">
        <f t="shared" ca="1" si="146"/>
        <v>31.254609517992332</v>
      </c>
      <c r="U366" s="311">
        <f t="shared" ca="1" si="147"/>
        <v>0</v>
      </c>
      <c r="V366" s="306">
        <f t="shared" ca="1" si="148"/>
        <v>1.0945158897201546</v>
      </c>
      <c r="W366" s="304">
        <f t="shared" ca="1" si="149"/>
        <v>8.9192205512386096</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6.5592273456639472</v>
      </c>
      <c r="AH366" s="304">
        <f t="shared" ca="1" si="173"/>
        <v>-2.7399883668665219</v>
      </c>
    </row>
    <row r="367" spans="1:34" x14ac:dyDescent="0.2">
      <c r="A367" s="347">
        <f t="shared" ca="1" si="151"/>
        <v>0.1</v>
      </c>
      <c r="B367" s="304">
        <f t="shared" ca="1" si="152"/>
        <v>22.90000000000002</v>
      </c>
      <c r="D367" s="306">
        <f t="shared" ca="1" si="153"/>
        <v>-0.87843458955922749</v>
      </c>
      <c r="E367" s="307">
        <f t="shared" ca="1" si="154"/>
        <v>-7.1518799775639614</v>
      </c>
      <c r="F367" s="304">
        <f t="shared" ca="1" si="155"/>
        <v>7.205625201300327</v>
      </c>
      <c r="G367" s="306">
        <f t="shared" ca="1" si="156"/>
        <v>19.74150436437446</v>
      </c>
      <c r="H367" s="307">
        <f t="shared" ca="1" si="157"/>
        <v>-60.718274291854534</v>
      </c>
      <c r="I367" s="304">
        <f t="shared" ca="1" si="158"/>
        <v>63.84697195286163</v>
      </c>
      <c r="J367" s="306">
        <f t="shared" ca="1" si="159"/>
        <v>625.10692248772614</v>
      </c>
      <c r="K367" s="307">
        <f t="shared" ca="1" si="160"/>
        <v>1119.061723782665</v>
      </c>
      <c r="L367" s="304">
        <f t="shared" ca="1" si="145"/>
        <v>1281.8181642407419</v>
      </c>
      <c r="M367" s="306">
        <f t="shared" ca="1" si="161"/>
        <v>-1.2564442920436534</v>
      </c>
      <c r="N367" s="304">
        <f t="shared" ca="1" si="162"/>
        <v>-71.988955127403983</v>
      </c>
      <c r="P367" s="310">
        <f t="shared" ca="1" si="163"/>
        <v>23</v>
      </c>
      <c r="Q367" s="304">
        <f t="shared" ca="1" si="164"/>
        <v>0</v>
      </c>
      <c r="R367" s="306">
        <f t="shared" ca="1" si="165"/>
        <v>0</v>
      </c>
      <c r="S367" s="307">
        <f t="shared" ca="1" si="166"/>
        <v>3.1859948540257217</v>
      </c>
      <c r="T367" s="304">
        <f t="shared" ca="1" si="146"/>
        <v>31.254609517992332</v>
      </c>
      <c r="U367" s="311">
        <f t="shared" ca="1" si="147"/>
        <v>0</v>
      </c>
      <c r="V367" s="306">
        <f t="shared" ca="1" si="148"/>
        <v>1.0951788337414614</v>
      </c>
      <c r="W367" s="304">
        <f t="shared" ca="1" si="149"/>
        <v>9.1097993818488359</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6.5150387098528064</v>
      </c>
      <c r="AH367" s="304">
        <f t="shared" ca="1" si="173"/>
        <v>-2.7995087750906333</v>
      </c>
    </row>
    <row r="368" spans="1:34" x14ac:dyDescent="0.2">
      <c r="A368" s="347">
        <f t="shared" ca="1" si="151"/>
        <v>0.1</v>
      </c>
      <c r="B368" s="304">
        <f t="shared" ca="1" si="152"/>
        <v>23.000000000000021</v>
      </c>
      <c r="D368" s="306">
        <f t="shared" ca="1" si="153"/>
        <v>-0.88410466506813867</v>
      </c>
      <c r="E368" s="307">
        <f t="shared" ca="1" si="154"/>
        <v>-7.0907893174955419</v>
      </c>
      <c r="F368" s="304">
        <f t="shared" ca="1" si="155"/>
        <v>7.1456934025960095</v>
      </c>
      <c r="G368" s="306">
        <f t="shared" ca="1" si="156"/>
        <v>19.653093897867645</v>
      </c>
      <c r="H368" s="307">
        <f t="shared" ca="1" si="157"/>
        <v>-61.427353223604086</v>
      </c>
      <c r="I368" s="304">
        <f t="shared" ca="1" si="158"/>
        <v>64.49468058542368</v>
      </c>
      <c r="J368" s="306">
        <f t="shared" ca="1" si="159"/>
        <v>627.07665240083827</v>
      </c>
      <c r="K368" s="307">
        <f t="shared" ca="1" si="160"/>
        <v>1112.954442406892</v>
      </c>
      <c r="L368" s="304">
        <f t="shared" ca="1" si="145"/>
        <v>1277.4555643385322</v>
      </c>
      <c r="M368" s="306">
        <f t="shared" ca="1" si="161"/>
        <v>-1.2611474184496914</v>
      </c>
      <c r="N368" s="304">
        <f t="shared" ca="1" si="162"/>
        <v>-72.258424420986486</v>
      </c>
      <c r="P368" s="310">
        <f t="shared" ca="1" si="163"/>
        <v>23</v>
      </c>
      <c r="Q368" s="304">
        <f t="shared" ca="1" si="164"/>
        <v>0</v>
      </c>
      <c r="R368" s="306">
        <f t="shared" ca="1" si="165"/>
        <v>0</v>
      </c>
      <c r="S368" s="307">
        <f t="shared" ca="1" si="166"/>
        <v>3.1859948540257217</v>
      </c>
      <c r="T368" s="304">
        <f t="shared" ca="1" si="146"/>
        <v>31.254609517992332</v>
      </c>
      <c r="U368" s="311">
        <f t="shared" ca="1" si="147"/>
        <v>0</v>
      </c>
      <c r="V368" s="306">
        <f t="shared" ca="1" si="148"/>
        <v>1.0958499849542596</v>
      </c>
      <c r="W368" s="304">
        <f t="shared" ca="1" si="149"/>
        <v>9.3012658961006363</v>
      </c>
      <c r="Y368" s="314" t="str">
        <f t="shared" ca="1" si="167"/>
        <v/>
      </c>
      <c r="Z368" s="315" t="str">
        <f t="shared" ca="1" si="168"/>
        <v/>
      </c>
      <c r="AA368" s="316" t="str">
        <f t="shared" ca="1" si="169"/>
        <v/>
      </c>
      <c r="AC368" s="310">
        <f t="shared" ca="1" si="170"/>
        <v>23.000000000000021</v>
      </c>
      <c r="AD368" s="323">
        <f t="shared" ca="1" si="171"/>
        <v>627.07665240083827</v>
      </c>
      <c r="AE368" s="324" t="e">
        <f t="shared" ca="1" si="150"/>
        <v>#N/A</v>
      </c>
      <c r="AG368" s="306">
        <f t="shared" ca="1" si="172"/>
        <v>6.4699534212276024</v>
      </c>
      <c r="AH368" s="304">
        <f t="shared" ca="1" si="173"/>
        <v>-2.859326458213824</v>
      </c>
    </row>
    <row r="369" spans="1:34" x14ac:dyDescent="0.2">
      <c r="A369" s="347">
        <f t="shared" ca="1" si="151"/>
        <v>0.1</v>
      </c>
      <c r="B369" s="304">
        <f t="shared" ca="1" si="152"/>
        <v>23.100000000000023</v>
      </c>
      <c r="D369" s="306">
        <f t="shared" ca="1" si="153"/>
        <v>-0.88961894447964396</v>
      </c>
      <c r="E369" s="307">
        <f t="shared" ca="1" si="154"/>
        <v>-7.0294231900102968</v>
      </c>
      <c r="F369" s="304">
        <f t="shared" ca="1" si="155"/>
        <v>7.0854930845094763</v>
      </c>
      <c r="G369" s="306">
        <f t="shared" ca="1" si="156"/>
        <v>19.56413200341968</v>
      </c>
      <c r="H369" s="307">
        <f t="shared" ca="1" si="157"/>
        <v>-62.130295542605118</v>
      </c>
      <c r="I369" s="304">
        <f t="shared" ca="1" si="158"/>
        <v>65.137768500760657</v>
      </c>
      <c r="J369" s="306">
        <f t="shared" ca="1" si="159"/>
        <v>629.03751369590259</v>
      </c>
      <c r="K369" s="307">
        <f t="shared" ca="1" si="160"/>
        <v>1106.7765599685815</v>
      </c>
      <c r="L369" s="304">
        <f t="shared" ca="1" si="145"/>
        <v>1273.0445975426824</v>
      </c>
      <c r="M369" s="306">
        <f t="shared" ca="1" si="161"/>
        <v>-1.2657366998532991</v>
      </c>
      <c r="N369" s="304">
        <f t="shared" ca="1" si="162"/>
        <v>-72.521370876411083</v>
      </c>
      <c r="P369" s="310">
        <f t="shared" ca="1" si="163"/>
        <v>23</v>
      </c>
      <c r="Q369" s="304">
        <f t="shared" ca="1" si="164"/>
        <v>0</v>
      </c>
      <c r="R369" s="306">
        <f t="shared" ca="1" si="165"/>
        <v>0</v>
      </c>
      <c r="S369" s="307">
        <f t="shared" ca="1" si="166"/>
        <v>3.1859948540257217</v>
      </c>
      <c r="T369" s="304">
        <f t="shared" ca="1" si="146"/>
        <v>31.254609517992332</v>
      </c>
      <c r="U369" s="311">
        <f t="shared" ca="1" si="147"/>
        <v>0</v>
      </c>
      <c r="V369" s="306">
        <f t="shared" ca="1" si="148"/>
        <v>1.0965292899311834</v>
      </c>
      <c r="W369" s="304">
        <f t="shared" ca="1" si="149"/>
        <v>9.4935611224243956</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6.4240196686145703</v>
      </c>
      <c r="AH369" s="304">
        <f t="shared" ca="1" si="173"/>
        <v>-2.9194227618879713</v>
      </c>
    </row>
    <row r="370" spans="1:34" x14ac:dyDescent="0.2">
      <c r="A370" s="347">
        <f t="shared" ca="1" si="151"/>
        <v>0.1</v>
      </c>
      <c r="B370" s="304">
        <f t="shared" ca="1" si="152"/>
        <v>23.200000000000024</v>
      </c>
      <c r="D370" s="306">
        <f t="shared" ca="1" si="153"/>
        <v>-0.89497682361003039</v>
      </c>
      <c r="E370" s="307">
        <f t="shared" ca="1" si="154"/>
        <v>-6.967800072860185</v>
      </c>
      <c r="F370" s="304">
        <f t="shared" ca="1" si="155"/>
        <v>7.0250424461457524</v>
      </c>
      <c r="G370" s="306">
        <f t="shared" ca="1" si="156"/>
        <v>19.474634321058677</v>
      </c>
      <c r="H370" s="307">
        <f t="shared" ca="1" si="157"/>
        <v>-62.827075549891134</v>
      </c>
      <c r="I370" s="304">
        <f t="shared" ca="1" si="158"/>
        <v>65.776156805416079</v>
      </c>
      <c r="J370" s="306">
        <f t="shared" ca="1" si="159"/>
        <v>630.98945201212655</v>
      </c>
      <c r="K370" s="307">
        <f t="shared" ca="1" si="160"/>
        <v>1100.5286914139567</v>
      </c>
      <c r="L370" s="304">
        <f t="shared" ca="1" si="145"/>
        <v>1268.5862561039669</v>
      </c>
      <c r="M370" s="306">
        <f t="shared" ca="1" si="161"/>
        <v>-1.270216201216763</v>
      </c>
      <c r="N370" s="304">
        <f t="shared" ca="1" si="162"/>
        <v>-72.778027398860672</v>
      </c>
      <c r="P370" s="310">
        <f t="shared" ca="1" si="163"/>
        <v>23</v>
      </c>
      <c r="Q370" s="304">
        <f t="shared" ca="1" si="164"/>
        <v>0</v>
      </c>
      <c r="R370" s="306">
        <f t="shared" ca="1" si="165"/>
        <v>0</v>
      </c>
      <c r="S370" s="307">
        <f t="shared" ca="1" si="166"/>
        <v>3.1859948540257217</v>
      </c>
      <c r="T370" s="304">
        <f t="shared" ca="1" si="146"/>
        <v>31.254609517992332</v>
      </c>
      <c r="U370" s="311">
        <f t="shared" ca="1" si="147"/>
        <v>0</v>
      </c>
      <c r="V370" s="306">
        <f t="shared" ca="1" si="148"/>
        <v>1.0972166949749773</v>
      </c>
      <c r="W370" s="304">
        <f t="shared" ca="1" si="149"/>
        <v>9.6866265791201513</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6.3772837579879615</v>
      </c>
      <c r="AH370" s="304">
        <f t="shared" ca="1" si="173"/>
        <v>-2.9797791764881962</v>
      </c>
    </row>
    <row r="371" spans="1:34" x14ac:dyDescent="0.2">
      <c r="A371" s="347">
        <f t="shared" ca="1" si="151"/>
        <v>0.1</v>
      </c>
      <c r="B371" s="304">
        <f t="shared" ca="1" si="152"/>
        <v>23.300000000000026</v>
      </c>
      <c r="D371" s="306">
        <f t="shared" ca="1" si="153"/>
        <v>-0.90017781351075743</v>
      </c>
      <c r="E371" s="307">
        <f t="shared" ca="1" si="154"/>
        <v>-6.9059383079855596</v>
      </c>
      <c r="F371" s="304">
        <f t="shared" ca="1" si="155"/>
        <v>6.964359554879362</v>
      </c>
      <c r="G371" s="306">
        <f t="shared" ca="1" si="156"/>
        <v>19.384616539707601</v>
      </c>
      <c r="H371" s="307">
        <f t="shared" ca="1" si="157"/>
        <v>-63.517669380689689</v>
      </c>
      <c r="I371" s="304">
        <f t="shared" ca="1" si="158"/>
        <v>66.409770982485028</v>
      </c>
      <c r="J371" s="306">
        <f t="shared" ca="1" si="159"/>
        <v>632.93241455516488</v>
      </c>
      <c r="K371" s="307">
        <f t="shared" ca="1" si="160"/>
        <v>1094.2114541674277</v>
      </c>
      <c r="L371" s="304">
        <f t="shared" ca="1" si="145"/>
        <v>1264.0815431869212</v>
      </c>
      <c r="M371" s="306">
        <f t="shared" ca="1" si="161"/>
        <v>-1.2745898028817277</v>
      </c>
      <c r="N371" s="304">
        <f t="shared" ca="1" si="162"/>
        <v>-73.028616315534535</v>
      </c>
      <c r="P371" s="310">
        <f t="shared" ca="1" si="163"/>
        <v>23</v>
      </c>
      <c r="Q371" s="304">
        <f t="shared" ca="1" si="164"/>
        <v>0</v>
      </c>
      <c r="R371" s="306">
        <f t="shared" ca="1" si="165"/>
        <v>0</v>
      </c>
      <c r="S371" s="307">
        <f t="shared" ca="1" si="166"/>
        <v>3.1859948540257217</v>
      </c>
      <c r="T371" s="304">
        <f t="shared" ca="1" si="146"/>
        <v>31.254609517992332</v>
      </c>
      <c r="U371" s="311">
        <f t="shared" ca="1" si="147"/>
        <v>0</v>
      </c>
      <c r="V371" s="306">
        <f t="shared" ca="1" si="148"/>
        <v>1.0979121461337886</v>
      </c>
      <c r="W371" s="304">
        <f t="shared" ca="1" si="149"/>
        <v>9.8804043022043082</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6.3297902203121925</v>
      </c>
      <c r="AH371" s="304">
        <f t="shared" ca="1" si="173"/>
        <v>-3.0403773461468209</v>
      </c>
    </row>
    <row r="372" spans="1:34" x14ac:dyDescent="0.2">
      <c r="A372" s="347">
        <f t="shared" ca="1" si="151"/>
        <v>0.1</v>
      </c>
      <c r="B372" s="304">
        <f t="shared" ca="1" si="152"/>
        <v>23.400000000000027</v>
      </c>
      <c r="D372" s="306">
        <f t="shared" ca="1" si="153"/>
        <v>-0.90522153654716975</v>
      </c>
      <c r="E372" s="307">
        <f t="shared" ca="1" si="154"/>
        <v>-6.8438560911481252</v>
      </c>
      <c r="F372" s="304">
        <f t="shared" ca="1" si="155"/>
        <v>6.9034623361451111</v>
      </c>
      <c r="G372" s="306">
        <f t="shared" ca="1" si="156"/>
        <v>19.294094386052883</v>
      </c>
      <c r="H372" s="307">
        <f t="shared" ca="1" si="157"/>
        <v>-64.202054989804509</v>
      </c>
      <c r="I372" s="304">
        <f t="shared" ca="1" si="158"/>
        <v>67.038540729134297</v>
      </c>
      <c r="J372" s="306">
        <f t="shared" ca="1" si="159"/>
        <v>634.86635010145289</v>
      </c>
      <c r="K372" s="307">
        <f t="shared" ca="1" si="160"/>
        <v>1087.825467948903</v>
      </c>
      <c r="L372" s="304">
        <f t="shared" ca="1" si="145"/>
        <v>1259.531472893548</v>
      </c>
      <c r="M372" s="306">
        <f t="shared" ca="1" si="161"/>
        <v>-1.2788612103989401</v>
      </c>
      <c r="N372" s="304">
        <f t="shared" ca="1" si="162"/>
        <v>-73.273349938851254</v>
      </c>
      <c r="P372" s="310">
        <f t="shared" ca="1" si="163"/>
        <v>23</v>
      </c>
      <c r="Q372" s="304">
        <f t="shared" ca="1" si="164"/>
        <v>0</v>
      </c>
      <c r="R372" s="306">
        <f t="shared" ca="1" si="165"/>
        <v>0</v>
      </c>
      <c r="S372" s="307">
        <f t="shared" ca="1" si="166"/>
        <v>3.1859948540257217</v>
      </c>
      <c r="T372" s="304">
        <f t="shared" ca="1" si="146"/>
        <v>31.254609517992332</v>
      </c>
      <c r="U372" s="311">
        <f t="shared" ca="1" si="147"/>
        <v>0</v>
      </c>
      <c r="V372" s="306">
        <f t="shared" ca="1" si="148"/>
        <v>1.0986155892163669</v>
      </c>
      <c r="W372" s="304">
        <f t="shared" ca="1" si="149"/>
        <v>10.074836872307085</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6.2815819109982458</v>
      </c>
      <c r="AH372" s="304">
        <f t="shared" ca="1" si="173"/>
        <v>-3.1011990774937201</v>
      </c>
    </row>
    <row r="373" spans="1:34" x14ac:dyDescent="0.2">
      <c r="A373" s="347">
        <f t="shared" ca="1" si="151"/>
        <v>0.1</v>
      </c>
      <c r="B373" s="304">
        <f t="shared" ca="1" si="152"/>
        <v>23.500000000000028</v>
      </c>
      <c r="D373" s="306">
        <f t="shared" ca="1" si="153"/>
        <v>-0.91010772261283324</v>
      </c>
      <c r="E373" s="307">
        <f t="shared" ca="1" si="154"/>
        <v>-6.7815714619872125</v>
      </c>
      <c r="F373" s="304">
        <f t="shared" ca="1" si="155"/>
        <v>6.8423685636480371</v>
      </c>
      <c r="G373" s="306">
        <f t="shared" ca="1" si="156"/>
        <v>19.203083613791598</v>
      </c>
      <c r="H373" s="307">
        <f t="shared" ca="1" si="157"/>
        <v>-64.880212136003223</v>
      </c>
      <c r="I373" s="304">
        <f t="shared" ca="1" si="158"/>
        <v>67.662399802926373</v>
      </c>
      <c r="J373" s="306">
        <f t="shared" ca="1" si="159"/>
        <v>636.79120900144517</v>
      </c>
      <c r="K373" s="307">
        <f t="shared" ca="1" si="160"/>
        <v>1081.3713545926125</v>
      </c>
      <c r="L373" s="304">
        <f t="shared" ca="1" si="145"/>
        <v>1254.9370702927633</v>
      </c>
      <c r="M373" s="306">
        <f t="shared" ca="1" si="161"/>
        <v>-1.2830339637761126</v>
      </c>
      <c r="N373" s="304">
        <f t="shared" ca="1" si="162"/>
        <v>-73.512431096312199</v>
      </c>
      <c r="P373" s="310">
        <f t="shared" ca="1" si="163"/>
        <v>23</v>
      </c>
      <c r="Q373" s="304">
        <f t="shared" ca="1" si="164"/>
        <v>0</v>
      </c>
      <c r="R373" s="306">
        <f t="shared" ca="1" si="165"/>
        <v>0</v>
      </c>
      <c r="S373" s="307">
        <f t="shared" ca="1" si="166"/>
        <v>3.1859948540257217</v>
      </c>
      <c r="T373" s="304">
        <f t="shared" ca="1" si="146"/>
        <v>31.254609517992332</v>
      </c>
      <c r="U373" s="311">
        <f t="shared" ca="1" si="147"/>
        <v>0</v>
      </c>
      <c r="V373" s="306">
        <f t="shared" ca="1" si="148"/>
        <v>1.0993269698071739</v>
      </c>
      <c r="W373" s="304">
        <f t="shared" ca="1" si="149"/>
        <v>10.269867440608985</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6.2327001016691117</v>
      </c>
      <c r="AH373" s="304">
        <f t="shared" ca="1" si="173"/>
        <v>-3.162226348098724</v>
      </c>
    </row>
    <row r="374" spans="1:34" x14ac:dyDescent="0.2">
      <c r="A374" s="347">
        <f t="shared" ca="1" si="151"/>
        <v>0.1</v>
      </c>
      <c r="B374" s="304">
        <f t="shared" ca="1" si="152"/>
        <v>23.60000000000003</v>
      </c>
      <c r="D374" s="306">
        <f t="shared" ca="1" si="153"/>
        <v>-0.91483620546924338</v>
      </c>
      <c r="E374" s="307">
        <f t="shared" ca="1" si="154"/>
        <v>-6.7191022944923118</v>
      </c>
      <c r="F374" s="304">
        <f t="shared" ca="1" si="155"/>
        <v>6.7810958499853999</v>
      </c>
      <c r="G374" s="306">
        <f t="shared" ca="1" si="156"/>
        <v>19.111599993244674</v>
      </c>
      <c r="H374" s="307">
        <f t="shared" ca="1" si="157"/>
        <v>-65.552122365452448</v>
      </c>
      <c r="I374" s="304">
        <f t="shared" ca="1" si="158"/>
        <v>68.281285876270971</v>
      </c>
      <c r="J374" s="306">
        <f t="shared" ca="1" si="159"/>
        <v>638.70694318179699</v>
      </c>
      <c r="K374" s="307">
        <f t="shared" ca="1" si="160"/>
        <v>1074.8497378675397</v>
      </c>
      <c r="L374" s="304">
        <f t="shared" ca="1" si="145"/>
        <v>1250.2993714557142</v>
      </c>
      <c r="M374" s="306">
        <f t="shared" ca="1" si="161"/>
        <v>-1.2871114461801858</v>
      </c>
      <c r="N374" s="304">
        <f t="shared" ca="1" si="162"/>
        <v>-73.746053629104452</v>
      </c>
      <c r="P374" s="310">
        <f t="shared" ca="1" si="163"/>
        <v>23</v>
      </c>
      <c r="Q374" s="304">
        <f t="shared" ca="1" si="164"/>
        <v>0</v>
      </c>
      <c r="R374" s="306">
        <f t="shared" ca="1" si="165"/>
        <v>0</v>
      </c>
      <c r="S374" s="307">
        <f t="shared" ca="1" si="166"/>
        <v>3.1859948540257217</v>
      </c>
      <c r="T374" s="304">
        <f t="shared" ca="1" si="146"/>
        <v>31.254609517992332</v>
      </c>
      <c r="U374" s="311">
        <f t="shared" ca="1" si="147"/>
        <v>0</v>
      </c>
      <c r="V374" s="306">
        <f t="shared" ca="1" si="148"/>
        <v>1.1000462332813801</v>
      </c>
      <c r="W374" s="304">
        <f t="shared" ca="1" si="149"/>
        <v>10.465439753806056</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6.1831845648714818</v>
      </c>
      <c r="AH374" s="304">
        <f t="shared" ca="1" si="173"/>
        <v>-3.223441314612391</v>
      </c>
    </row>
    <row r="375" spans="1:34" x14ac:dyDescent="0.2">
      <c r="A375" s="347">
        <f t="shared" ca="1" si="151"/>
        <v>0.1</v>
      </c>
      <c r="B375" s="304">
        <f t="shared" ca="1" si="152"/>
        <v>23.700000000000031</v>
      </c>
      <c r="D375" s="306">
        <f t="shared" ca="1" si="153"/>
        <v>-0.91940691920160189</v>
      </c>
      <c r="E375" s="307">
        <f t="shared" ca="1" si="154"/>
        <v>-6.6564662878853582</v>
      </c>
      <c r="F375" s="304">
        <f t="shared" ca="1" si="155"/>
        <v>6.7196616376741813</v>
      </c>
      <c r="G375" s="306">
        <f t="shared" ca="1" si="156"/>
        <v>19.019659301324513</v>
      </c>
      <c r="H375" s="307">
        <f t="shared" ca="1" si="157"/>
        <v>-66.217768994240984</v>
      </c>
      <c r="I375" s="304">
        <f t="shared" ca="1" si="158"/>
        <v>68.895140398384584</v>
      </c>
      <c r="J375" s="306">
        <f t="shared" ca="1" si="159"/>
        <v>640.61350614652542</v>
      </c>
      <c r="K375" s="307">
        <f t="shared" ca="1" si="160"/>
        <v>1068.261243299555</v>
      </c>
      <c r="L375" s="304">
        <f t="shared" ca="1" si="145"/>
        <v>1245.6194234971031</v>
      </c>
      <c r="M375" s="306">
        <f t="shared" ca="1" si="161"/>
        <v>-1.2910968921280712</v>
      </c>
      <c r="N375" s="304">
        <f t="shared" ca="1" si="162"/>
        <v>-73.974402861395802</v>
      </c>
      <c r="P375" s="310">
        <f t="shared" ca="1" si="163"/>
        <v>23</v>
      </c>
      <c r="Q375" s="304">
        <f t="shared" ca="1" si="164"/>
        <v>0</v>
      </c>
      <c r="R375" s="306">
        <f t="shared" ca="1" si="165"/>
        <v>0</v>
      </c>
      <c r="S375" s="307">
        <f t="shared" ca="1" si="166"/>
        <v>3.1859948540257217</v>
      </c>
      <c r="T375" s="304">
        <f t="shared" ca="1" si="146"/>
        <v>31.254609517992332</v>
      </c>
      <c r="U375" s="311">
        <f t="shared" ca="1" si="147"/>
        <v>0</v>
      </c>
      <c r="V375" s="306">
        <f t="shared" ca="1" si="148"/>
        <v>1.1007733248197555</v>
      </c>
      <c r="W375" s="304">
        <f t="shared" ca="1" si="149"/>
        <v>10.66149817809595</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6.133073652318247</v>
      </c>
      <c r="AH375" s="304">
        <f t="shared" ca="1" si="173"/>
        <v>-3.2848263206019492</v>
      </c>
    </row>
    <row r="376" spans="1:34" x14ac:dyDescent="0.2">
      <c r="A376" s="347">
        <f t="shared" ca="1" si="151"/>
        <v>0.1</v>
      </c>
      <c r="B376" s="304">
        <f t="shared" ca="1" si="152"/>
        <v>23.800000000000033</v>
      </c>
      <c r="D376" s="306">
        <f t="shared" ca="1" si="153"/>
        <v>-0.92381989478233251</v>
      </c>
      <c r="E376" s="307">
        <f t="shared" ca="1" si="154"/>
        <v>-6.593680957906515</v>
      </c>
      <c r="F376" s="304">
        <f t="shared" ca="1" si="155"/>
        <v>6.6580831905777966</v>
      </c>
      <c r="G376" s="306">
        <f t="shared" ca="1" si="156"/>
        <v>18.927277311846279</v>
      </c>
      <c r="H376" s="307">
        <f t="shared" ca="1" si="157"/>
        <v>-66.877137090031638</v>
      </c>
      <c r="I376" s="304">
        <f t="shared" ca="1" si="158"/>
        <v>69.503908464189379</v>
      </c>
      <c r="J376" s="306">
        <f t="shared" ca="1" si="159"/>
        <v>642.51085297718396</v>
      </c>
      <c r="K376" s="307">
        <f t="shared" ca="1" si="160"/>
        <v>1061.6064979953414</v>
      </c>
      <c r="L376" s="304">
        <f t="shared" ca="1" si="145"/>
        <v>1240.8982846226363</v>
      </c>
      <c r="M376" s="306">
        <f t="shared" ca="1" si="161"/>
        <v>-1.2949933951978747</v>
      </c>
      <c r="N376" s="304">
        <f t="shared" ca="1" si="162"/>
        <v>-74.197656042155316</v>
      </c>
      <c r="P376" s="310">
        <f t="shared" ca="1" si="163"/>
        <v>23</v>
      </c>
      <c r="Q376" s="304">
        <f t="shared" ca="1" si="164"/>
        <v>0</v>
      </c>
      <c r="R376" s="306">
        <f t="shared" ca="1" si="165"/>
        <v>0</v>
      </c>
      <c r="S376" s="307">
        <f t="shared" ca="1" si="166"/>
        <v>3.1859948540257217</v>
      </c>
      <c r="T376" s="304">
        <f t="shared" ca="1" si="146"/>
        <v>31.254609517992332</v>
      </c>
      <c r="U376" s="311">
        <f t="shared" ca="1" si="147"/>
        <v>0</v>
      </c>
      <c r="V376" s="306">
        <f t="shared" ca="1" si="148"/>
        <v>1.1015081894234353</v>
      </c>
      <c r="W376" s="304">
        <f t="shared" ca="1" si="149"/>
        <v>10.857987722178136</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6.0824043671977108</v>
      </c>
      <c r="AH376" s="304">
        <f t="shared" ca="1" si="173"/>
        <v>-3.3463639040798889</v>
      </c>
    </row>
    <row r="377" spans="1:34" x14ac:dyDescent="0.2">
      <c r="A377" s="347">
        <f t="shared" ca="1" si="151"/>
        <v>0.1</v>
      </c>
      <c r="B377" s="304">
        <f t="shared" ca="1" si="152"/>
        <v>23.900000000000034</v>
      </c>
      <c r="D377" s="306">
        <f t="shared" ca="1" si="153"/>
        <v>-0.92807525673477764</v>
      </c>
      <c r="E377" s="307">
        <f t="shared" ca="1" si="154"/>
        <v>-6.530763628497624</v>
      </c>
      <c r="F377" s="304">
        <f t="shared" ca="1" si="155"/>
        <v>6.5963775857261817</v>
      </c>
      <c r="G377" s="306">
        <f t="shared" ca="1" si="156"/>
        <v>18.8344697861728</v>
      </c>
      <c r="H377" s="307">
        <f t="shared" ca="1" si="157"/>
        <v>-67.530213452881398</v>
      </c>
      <c r="I377" s="304">
        <f t="shared" ca="1" si="158"/>
        <v>70.10753868963009</v>
      </c>
      <c r="J377" s="306">
        <f t="shared" ca="1" si="159"/>
        <v>644.39894033208486</v>
      </c>
      <c r="K377" s="307">
        <f t="shared" ca="1" si="160"/>
        <v>1054.8861304681957</v>
      </c>
      <c r="L377" s="304">
        <f t="shared" ca="1" si="145"/>
        <v>1236.1370241827065</v>
      </c>
      <c r="M377" s="306">
        <f t="shared" ca="1" si="161"/>
        <v>-1.2988039152906126</v>
      </c>
      <c r="N377" s="304">
        <f t="shared" ca="1" si="162"/>
        <v>-74.415982761218984</v>
      </c>
      <c r="P377" s="310">
        <f t="shared" ca="1" si="163"/>
        <v>23</v>
      </c>
      <c r="Q377" s="304">
        <f t="shared" ca="1" si="164"/>
        <v>0</v>
      </c>
      <c r="R377" s="306">
        <f t="shared" ca="1" si="165"/>
        <v>0</v>
      </c>
      <c r="S377" s="307">
        <f t="shared" ca="1" si="166"/>
        <v>3.1859948540257217</v>
      </c>
      <c r="T377" s="304">
        <f t="shared" ca="1" si="146"/>
        <v>31.254609517992332</v>
      </c>
      <c r="U377" s="311">
        <f t="shared" ca="1" si="147"/>
        <v>0</v>
      </c>
      <c r="V377" s="306">
        <f t="shared" ca="1" si="148"/>
        <v>1.1022507719285581</v>
      </c>
      <c r="W377" s="304">
        <f t="shared" ca="1" si="149"/>
        <v>11.05485405926354</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6.0312124310408732</v>
      </c>
      <c r="AH377" s="304">
        <f t="shared" ca="1" si="173"/>
        <v>-3.4080368047231238</v>
      </c>
    </row>
    <row r="378" spans="1:34" x14ac:dyDescent="0.2">
      <c r="A378" s="347">
        <f t="shared" ca="1" si="151"/>
        <v>0.1</v>
      </c>
      <c r="B378" s="304">
        <f t="shared" ca="1" si="152"/>
        <v>24.000000000000036</v>
      </c>
      <c r="D378" s="306">
        <f t="shared" ca="1" si="153"/>
        <v>-0.93217321989030355</v>
      </c>
      <c r="E378" s="307">
        <f t="shared" ca="1" si="154"/>
        <v>-6.4677314238776091</v>
      </c>
      <c r="F378" s="304">
        <f t="shared" ca="1" si="155"/>
        <v>6.5345617055235268</v>
      </c>
      <c r="G378" s="306">
        <f t="shared" ca="1" si="156"/>
        <v>18.74125246418377</v>
      </c>
      <c r="H378" s="307">
        <f t="shared" ca="1" si="157"/>
        <v>-68.176986595269156</v>
      </c>
      <c r="I378" s="304">
        <f t="shared" ca="1" si="158"/>
        <v>70.70598309293058</v>
      </c>
      <c r="J378" s="306">
        <f t="shared" ca="1" si="159"/>
        <v>646.27772644460265</v>
      </c>
      <c r="K378" s="307">
        <f t="shared" ca="1" si="160"/>
        <v>1048.1007704657882</v>
      </c>
      <c r="L378" s="304">
        <f t="shared" ca="1" si="145"/>
        <v>1231.3367227324065</v>
      </c>
      <c r="M378" s="306">
        <f t="shared" ca="1" si="161"/>
        <v>-1.3025312854705484</v>
      </c>
      <c r="N378" s="304">
        <f t="shared" ca="1" si="162"/>
        <v>-74.629545341212236</v>
      </c>
      <c r="P378" s="310">
        <f t="shared" ca="1" si="163"/>
        <v>23</v>
      </c>
      <c r="Q378" s="304">
        <f t="shared" ca="1" si="164"/>
        <v>0</v>
      </c>
      <c r="R378" s="306">
        <f t="shared" ca="1" si="165"/>
        <v>0</v>
      </c>
      <c r="S378" s="307">
        <f t="shared" ca="1" si="166"/>
        <v>3.1859948540257217</v>
      </c>
      <c r="T378" s="304">
        <f t="shared" ca="1" si="146"/>
        <v>31.254609517992332</v>
      </c>
      <c r="U378" s="311">
        <f t="shared" ca="1" si="147"/>
        <v>0</v>
      </c>
      <c r="V378" s="306">
        <f t="shared" ca="1" si="148"/>
        <v>1.1030010170207696</v>
      </c>
      <c r="W378" s="304">
        <f t="shared" ca="1" si="149"/>
        <v>11.2520435480905</v>
      </c>
      <c r="Y378" s="314" t="str">
        <f t="shared" ca="1" si="167"/>
        <v/>
      </c>
      <c r="Z378" s="315" t="str">
        <f t="shared" ca="1" si="168"/>
        <v/>
      </c>
      <c r="AA378" s="316" t="str">
        <f t="shared" ca="1" si="169"/>
        <v/>
      </c>
      <c r="AC378" s="310">
        <f t="shared" ca="1" si="170"/>
        <v>24.000000000000036</v>
      </c>
      <c r="AD378" s="323">
        <f t="shared" ca="1" si="171"/>
        <v>646.27772644460265</v>
      </c>
      <c r="AE378" s="324" t="e">
        <f t="shared" ca="1" si="150"/>
        <v>#N/A</v>
      </c>
      <c r="AG378" s="306">
        <f t="shared" ca="1" si="172"/>
        <v>5.9795323455973417</v>
      </c>
      <c r="AH378" s="304">
        <f t="shared" ca="1" si="173"/>
        <v>-3.4698279707812394</v>
      </c>
    </row>
    <row r="379" spans="1:34" x14ac:dyDescent="0.2">
      <c r="A379" s="347">
        <f t="shared" ca="1" si="151"/>
        <v>0.1</v>
      </c>
      <c r="B379" s="304">
        <f t="shared" ca="1" si="152"/>
        <v>24.100000000000037</v>
      </c>
      <c r="D379" s="306">
        <f t="shared" ca="1" si="153"/>
        <v>-0.93611408623271819</v>
      </c>
      <c r="E379" s="307">
        <f t="shared" ca="1" si="154"/>
        <v>-6.404601261004343</v>
      </c>
      <c r="F379" s="304">
        <f t="shared" ca="1" si="155"/>
        <v>6.4726522303381744</v>
      </c>
      <c r="G379" s="306">
        <f t="shared" ca="1" si="156"/>
        <v>18.647641055560499</v>
      </c>
      <c r="H379" s="307">
        <f t="shared" ca="1" si="157"/>
        <v>-68.817446721369592</v>
      </c>
      <c r="I379" s="304">
        <f t="shared" ca="1" si="158"/>
        <v>71.299196981351542</v>
      </c>
      <c r="J379" s="306">
        <f t="shared" ca="1" si="159"/>
        <v>648.14717112058986</v>
      </c>
      <c r="K379" s="307">
        <f t="shared" ca="1" si="160"/>
        <v>1041.2510487999562</v>
      </c>
      <c r="L379" s="304">
        <f t="shared" ca="1" si="145"/>
        <v>1226.4984720979608</v>
      </c>
      <c r="M379" s="306">
        <f t="shared" ca="1" si="161"/>
        <v>-1.3061782184104995</v>
      </c>
      <c r="N379" s="304">
        <f t="shared" ca="1" si="162"/>
        <v>-74.838499206838662</v>
      </c>
      <c r="P379" s="310">
        <f t="shared" ca="1" si="163"/>
        <v>23</v>
      </c>
      <c r="Q379" s="304">
        <f t="shared" ca="1" si="164"/>
        <v>0</v>
      </c>
      <c r="R379" s="306">
        <f t="shared" ca="1" si="165"/>
        <v>0</v>
      </c>
      <c r="S379" s="307">
        <f t="shared" ca="1" si="166"/>
        <v>3.1859948540257217</v>
      </c>
      <c r="T379" s="304">
        <f t="shared" ca="1" si="146"/>
        <v>31.254609517992332</v>
      </c>
      <c r="U379" s="311">
        <f t="shared" ca="1" si="147"/>
        <v>0</v>
      </c>
      <c r="V379" s="306">
        <f t="shared" ca="1" si="148"/>
        <v>1.1037588692495837</v>
      </c>
      <c r="W379" s="304">
        <f t="shared" ca="1" si="149"/>
        <v>11.449503252945435</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5.9273974501328217</v>
      </c>
      <c r="AH379" s="304">
        <f t="shared" ca="1" si="173"/>
        <v>-3.5317205656728463</v>
      </c>
    </row>
    <row r="380" spans="1:34" x14ac:dyDescent="0.2">
      <c r="A380" s="347">
        <f t="shared" ca="1" si="151"/>
        <v>0.1</v>
      </c>
      <c r="B380" s="304">
        <f t="shared" ca="1" si="152"/>
        <v>24.200000000000038</v>
      </c>
      <c r="D380" s="306">
        <f t="shared" ca="1" si="153"/>
        <v>-0.93989824182453297</v>
      </c>
      <c r="E380" s="307">
        <f t="shared" ca="1" si="154"/>
        <v>-6.3413898424175441</v>
      </c>
      <c r="F380" s="304">
        <f t="shared" ca="1" si="155"/>
        <v>6.410665631469266</v>
      </c>
      <c r="G380" s="306">
        <f t="shared" ca="1" si="156"/>
        <v>18.553651231378044</v>
      </c>
      <c r="H380" s="307">
        <f t="shared" ca="1" si="157"/>
        <v>-69.45158570561135</v>
      </c>
      <c r="I380" s="304">
        <f t="shared" ca="1" si="158"/>
        <v>71.887138843046841</v>
      </c>
      <c r="J380" s="306">
        <f t="shared" ca="1" si="159"/>
        <v>650.00723573493678</v>
      </c>
      <c r="K380" s="307">
        <f t="shared" ca="1" si="160"/>
        <v>1034.3375971786072</v>
      </c>
      <c r="L380" s="304">
        <f t="shared" ca="1" si="145"/>
        <v>1221.6233754496466</v>
      </c>
      <c r="M380" s="306">
        <f t="shared" ca="1" si="161"/>
        <v>-1.3097473124667804</v>
      </c>
      <c r="N380" s="304">
        <f t="shared" ca="1" si="162"/>
        <v>-75.042993232948788</v>
      </c>
      <c r="P380" s="310">
        <f t="shared" ca="1" si="163"/>
        <v>23</v>
      </c>
      <c r="Q380" s="304">
        <f t="shared" ca="1" si="164"/>
        <v>0</v>
      </c>
      <c r="R380" s="306">
        <f t="shared" ca="1" si="165"/>
        <v>0</v>
      </c>
      <c r="S380" s="307">
        <f t="shared" ca="1" si="166"/>
        <v>3.1859948540257217</v>
      </c>
      <c r="T380" s="304">
        <f t="shared" ca="1" si="146"/>
        <v>31.254609517992332</v>
      </c>
      <c r="U380" s="311">
        <f t="shared" ca="1" si="147"/>
        <v>0</v>
      </c>
      <c r="V380" s="306">
        <f t="shared" ca="1" si="148"/>
        <v>1.1045242730425942</v>
      </c>
      <c r="W380" s="304">
        <f t="shared" ca="1" si="149"/>
        <v>11.647180962688289</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5.8748399745268403</v>
      </c>
      <c r="AH380" s="304">
        <f t="shared" ca="1" si="173"/>
        <v>-3.5936979742695465</v>
      </c>
    </row>
    <row r="381" spans="1:34" x14ac:dyDescent="0.2">
      <c r="A381" s="347">
        <f t="shared" ca="1" si="151"/>
        <v>0.1</v>
      </c>
      <c r="B381" s="304">
        <f t="shared" ca="1" si="152"/>
        <v>24.30000000000004</v>
      </c>
      <c r="D381" s="306">
        <f t="shared" ca="1" si="153"/>
        <v>-0.94352615381016602</v>
      </c>
      <c r="E381" s="307">
        <f t="shared" ca="1" si="154"/>
        <v>-6.278113649457369</v>
      </c>
      <c r="F381" s="304">
        <f t="shared" ca="1" si="155"/>
        <v>6.3486181644848303</v>
      </c>
      <c r="G381" s="306">
        <f t="shared" ca="1" si="156"/>
        <v>18.459298615997028</v>
      </c>
      <c r="H381" s="307">
        <f t="shared" ca="1" si="157"/>
        <v>-70.079397070557093</v>
      </c>
      <c r="I381" s="304">
        <f t="shared" ca="1" si="158"/>
        <v>72.469770243649563</v>
      </c>
      <c r="J381" s="306">
        <f t="shared" ca="1" si="159"/>
        <v>651.85788322730559</v>
      </c>
      <c r="K381" s="307">
        <f t="shared" ca="1" si="160"/>
        <v>1027.3610480397988</v>
      </c>
      <c r="L381" s="304">
        <f t="shared" ca="1" si="145"/>
        <v>1216.7125473812691</v>
      </c>
      <c r="M381" s="306">
        <f t="shared" ca="1" si="161"/>
        <v>-1.3132410574068754</v>
      </c>
      <c r="N381" s="304">
        <f t="shared" ca="1" si="162"/>
        <v>-75.243170072711422</v>
      </c>
      <c r="P381" s="310">
        <f t="shared" ca="1" si="163"/>
        <v>23</v>
      </c>
      <c r="Q381" s="304">
        <f t="shared" ca="1" si="164"/>
        <v>0</v>
      </c>
      <c r="R381" s="306">
        <f t="shared" ca="1" si="165"/>
        <v>0</v>
      </c>
      <c r="S381" s="307">
        <f t="shared" ca="1" si="166"/>
        <v>3.1859948540257217</v>
      </c>
      <c r="T381" s="304">
        <f t="shared" ca="1" si="146"/>
        <v>31.254609517992332</v>
      </c>
      <c r="U381" s="311">
        <f t="shared" ca="1" si="147"/>
        <v>0</v>
      </c>
      <c r="V381" s="306">
        <f t="shared" ca="1" si="148"/>
        <v>1.105297172719534</v>
      </c>
      <c r="W381" s="304">
        <f t="shared" ca="1" si="149"/>
        <v>11.845025208784222</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5.8218910885178463</v>
      </c>
      <c r="AH381" s="304">
        <f t="shared" ca="1" si="173"/>
        <v>-3.6557438088675132</v>
      </c>
    </row>
    <row r="382" spans="1:34" x14ac:dyDescent="0.2">
      <c r="A382" s="347">
        <f t="shared" ca="1" si="151"/>
        <v>0.1</v>
      </c>
      <c r="B382" s="304">
        <f t="shared" ca="1" si="152"/>
        <v>24.400000000000041</v>
      </c>
      <c r="D382" s="306">
        <f t="shared" ca="1" si="153"/>
        <v>-0.94699836749169153</v>
      </c>
      <c r="E382" s="307">
        <f t="shared" ca="1" si="154"/>
        <v>-6.2147889358533419</v>
      </c>
      <c r="F382" s="304">
        <f t="shared" ca="1" si="155"/>
        <v>6.2865258629259646</v>
      </c>
      <c r="G382" s="306">
        <f t="shared" ca="1" si="156"/>
        <v>18.36459877924786</v>
      </c>
      <c r="H382" s="307">
        <f t="shared" ca="1" si="157"/>
        <v>-70.700875964142426</v>
      </c>
      <c r="I382" s="304">
        <f t="shared" ca="1" si="158"/>
        <v>73.047055727248889</v>
      </c>
      <c r="J382" s="306">
        <f t="shared" ca="1" si="159"/>
        <v>653.69907809706785</v>
      </c>
      <c r="K382" s="307">
        <f t="shared" ca="1" si="160"/>
        <v>1020.3220343880638</v>
      </c>
      <c r="L382" s="304">
        <f t="shared" ca="1" si="145"/>
        <v>1211.7671139962306</v>
      </c>
      <c r="M382" s="306">
        <f t="shared" ca="1" si="161"/>
        <v>-1.3166618398114351</v>
      </c>
      <c r="N382" s="304">
        <f t="shared" ca="1" si="162"/>
        <v>-75.439166467125304</v>
      </c>
      <c r="P382" s="310">
        <f t="shared" ca="1" si="163"/>
        <v>23</v>
      </c>
      <c r="Q382" s="304">
        <f t="shared" ca="1" si="164"/>
        <v>0</v>
      </c>
      <c r="R382" s="306">
        <f t="shared" ca="1" si="165"/>
        <v>0</v>
      </c>
      <c r="S382" s="307">
        <f t="shared" ca="1" si="166"/>
        <v>3.1859948540257217</v>
      </c>
      <c r="T382" s="304">
        <f t="shared" ca="1" si="146"/>
        <v>31.254609517992332</v>
      </c>
      <c r="U382" s="311">
        <f t="shared" ca="1" si="147"/>
        <v>0</v>
      </c>
      <c r="V382" s="306">
        <f t="shared" ca="1" si="148"/>
        <v>1.1060775125061719</v>
      </c>
      <c r="W382" s="304">
        <f t="shared" ca="1" si="149"/>
        <v>12.042985282344432</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5.7685809474139127</v>
      </c>
      <c r="AH382" s="304">
        <f t="shared" ca="1" si="173"/>
        <v>-3.7178419148471709</v>
      </c>
    </row>
    <row r="383" spans="1:34" x14ac:dyDescent="0.2">
      <c r="A383" s="347">
        <f t="shared" ca="1" si="151"/>
        <v>0.1</v>
      </c>
      <c r="B383" s="304">
        <f t="shared" ca="1" si="152"/>
        <v>24.500000000000043</v>
      </c>
      <c r="D383" s="306">
        <f t="shared" ca="1" si="153"/>
        <v>-0.95031550347321836</v>
      </c>
      <c r="E383" s="307">
        <f t="shared" ca="1" si="154"/>
        <v>-6.1514317216783052</v>
      </c>
      <c r="F383" s="304">
        <f t="shared" ca="1" si="155"/>
        <v>6.224404532371886</v>
      </c>
      <c r="G383" s="306">
        <f t="shared" ca="1" si="156"/>
        <v>18.269567228900538</v>
      </c>
      <c r="H383" s="307">
        <f t="shared" ca="1" si="157"/>
        <v>-71.31601913631026</v>
      </c>
      <c r="I383" s="304">
        <f t="shared" ca="1" si="158"/>
        <v>73.618962721447573</v>
      </c>
      <c r="J383" s="306">
        <f t="shared" ca="1" si="159"/>
        <v>655.53078639747525</v>
      </c>
      <c r="K383" s="307">
        <f t="shared" ca="1" si="160"/>
        <v>1013.2211896330411</v>
      </c>
      <c r="L383" s="304">
        <f t="shared" ca="1" si="145"/>
        <v>1206.7882130002295</v>
      </c>
      <c r="M383" s="306">
        <f t="shared" ca="1" si="161"/>
        <v>-1.3200119481708084</v>
      </c>
      <c r="N383" s="304">
        <f t="shared" ca="1" si="162"/>
        <v>-75.631113537028881</v>
      </c>
      <c r="P383" s="310">
        <f t="shared" ca="1" si="163"/>
        <v>23</v>
      </c>
      <c r="Q383" s="304">
        <f t="shared" ca="1" si="164"/>
        <v>0</v>
      </c>
      <c r="R383" s="306">
        <f t="shared" ca="1" si="165"/>
        <v>0</v>
      </c>
      <c r="S383" s="307">
        <f t="shared" ca="1" si="166"/>
        <v>3.1859948540257217</v>
      </c>
      <c r="T383" s="304">
        <f t="shared" ca="1" si="146"/>
        <v>31.254609517992332</v>
      </c>
      <c r="U383" s="311">
        <f t="shared" ca="1" si="147"/>
        <v>0</v>
      </c>
      <c r="V383" s="306">
        <f t="shared" ca="1" si="148"/>
        <v>1.1068652365480429</v>
      </c>
      <c r="W383" s="304">
        <f t="shared" ca="1" si="149"/>
        <v>12.241011250180488</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5.7149387345609153</v>
      </c>
      <c r="AH383" s="304">
        <f t="shared" ca="1" si="173"/>
        <v>-3.7799763760218568</v>
      </c>
    </row>
    <row r="384" spans="1:34" x14ac:dyDescent="0.2">
      <c r="A384" s="347">
        <f t="shared" ca="1" si="151"/>
        <v>0.1</v>
      </c>
      <c r="B384" s="304">
        <f t="shared" ca="1" si="152"/>
        <v>24.600000000000044</v>
      </c>
      <c r="D384" s="306">
        <f t="shared" ca="1" si="153"/>
        <v>-0.95347825487038962</v>
      </c>
      <c r="E384" s="307">
        <f t="shared" ca="1" si="154"/>
        <v>-6.0880577876619721</v>
      </c>
      <c r="F384" s="304">
        <f t="shared" ca="1" si="155"/>
        <v>6.1622697448604331</v>
      </c>
      <c r="G384" s="306">
        <f t="shared" ca="1" si="156"/>
        <v>18.174219403413499</v>
      </c>
      <c r="H384" s="307">
        <f t="shared" ca="1" si="157"/>
        <v>-71.924824915076456</v>
      </c>
      <c r="I384" s="304">
        <f t="shared" ca="1" si="158"/>
        <v>74.185461446214745</v>
      </c>
      <c r="J384" s="306">
        <f t="shared" ca="1" si="159"/>
        <v>657.35297572909099</v>
      </c>
      <c r="K384" s="307">
        <f t="shared" ca="1" si="160"/>
        <v>1006.0591474304719</v>
      </c>
      <c r="L384" s="304">
        <f t="shared" ca="1" si="145"/>
        <v>1201.7769938006047</v>
      </c>
      <c r="M384" s="306">
        <f t="shared" ca="1" si="161"/>
        <v>-1.3232935776949972</v>
      </c>
      <c r="N384" s="304">
        <f t="shared" ca="1" si="162"/>
        <v>-75.81913705869043</v>
      </c>
      <c r="P384" s="310">
        <f t="shared" ca="1" si="163"/>
        <v>23</v>
      </c>
      <c r="Q384" s="304">
        <f t="shared" ca="1" si="164"/>
        <v>0</v>
      </c>
      <c r="R384" s="306">
        <f t="shared" ca="1" si="165"/>
        <v>0</v>
      </c>
      <c r="S384" s="307">
        <f t="shared" ca="1" si="166"/>
        <v>3.1859948540257217</v>
      </c>
      <c r="T384" s="304">
        <f t="shared" ca="1" si="146"/>
        <v>31.254609517992332</v>
      </c>
      <c r="U384" s="311">
        <f t="shared" ca="1" si="147"/>
        <v>0</v>
      </c>
      <c r="V384" s="306">
        <f t="shared" ca="1" si="148"/>
        <v>1.1076602889240097</v>
      </c>
      <c r="W384" s="304">
        <f t="shared" ca="1" si="149"/>
        <v>12.439053969877815</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5.6609927008357603</v>
      </c>
      <c r="AH384" s="304">
        <f t="shared" ca="1" si="173"/>
        <v>-3.8421315196768555</v>
      </c>
    </row>
    <row r="385" spans="1:34" x14ac:dyDescent="0.2">
      <c r="A385" s="347">
        <f t="shared" ca="1" si="151"/>
        <v>0.1</v>
      </c>
      <c r="B385" s="304">
        <f t="shared" ca="1" si="152"/>
        <v>24.700000000000045</v>
      </c>
      <c r="D385" s="306">
        <f t="shared" ca="1" si="153"/>
        <v>-0.95648738458190063</v>
      </c>
      <c r="E385" s="307">
        <f t="shared" ca="1" si="154"/>
        <v>-6.0246826698586329</v>
      </c>
      <c r="F385" s="304">
        <f t="shared" ca="1" si="155"/>
        <v>6.1001368336586737</v>
      </c>
      <c r="G385" s="306">
        <f t="shared" ca="1" si="156"/>
        <v>18.078570664955308</v>
      </c>
      <c r="H385" s="307">
        <f t="shared" ca="1" si="157"/>
        <v>-72.527293182062323</v>
      </c>
      <c r="I385" s="304">
        <f t="shared" ca="1" si="158"/>
        <v>74.746524826272747</v>
      </c>
      <c r="J385" s="306">
        <f t="shared" ca="1" si="159"/>
        <v>659.16561523250948</v>
      </c>
      <c r="K385" s="307">
        <f t="shared" ca="1" si="160"/>
        <v>998.83654152561496</v>
      </c>
      <c r="L385" s="304">
        <f t="shared" ca="1" si="145"/>
        <v>1196.7346176123194</v>
      </c>
      <c r="M385" s="306">
        <f t="shared" ca="1" si="161"/>
        <v>-1.3265088348547129</v>
      </c>
      <c r="N385" s="304">
        <f t="shared" ca="1" si="162"/>
        <v>-76.003357723991357</v>
      </c>
      <c r="P385" s="310">
        <f t="shared" ca="1" si="163"/>
        <v>23</v>
      </c>
      <c r="Q385" s="304">
        <f t="shared" ca="1" si="164"/>
        <v>0</v>
      </c>
      <c r="R385" s="306">
        <f t="shared" ca="1" si="165"/>
        <v>0</v>
      </c>
      <c r="S385" s="307">
        <f t="shared" ca="1" si="166"/>
        <v>3.1859948540257217</v>
      </c>
      <c r="T385" s="304">
        <f t="shared" ca="1" si="146"/>
        <v>31.254609517992332</v>
      </c>
      <c r="U385" s="311">
        <f t="shared" ca="1" si="147"/>
        <v>0</v>
      </c>
      <c r="V385" s="306">
        <f t="shared" ca="1" si="148"/>
        <v>1.108462613659644</v>
      </c>
      <c r="W385" s="304">
        <f t="shared" ca="1" si="149"/>
        <v>12.637065103895152</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5.6067702014100238</v>
      </c>
      <c r="AH385" s="304">
        <f t="shared" ca="1" si="173"/>
        <v>-3.9042919213005702</v>
      </c>
    </row>
    <row r="386" spans="1:34" x14ac:dyDescent="0.2">
      <c r="A386" s="347">
        <f t="shared" ca="1" si="151"/>
        <v>0.1</v>
      </c>
      <c r="B386" s="304">
        <f t="shared" ca="1" si="152"/>
        <v>24.800000000000047</v>
      </c>
      <c r="D386" s="306">
        <f t="shared" ca="1" si="153"/>
        <v>-0.95934372262023515</v>
      </c>
      <c r="E386" s="307">
        <f t="shared" ca="1" si="154"/>
        <v>-5.9613216546635179</v>
      </c>
      <c r="F386" s="304">
        <f t="shared" ca="1" si="155"/>
        <v>6.0380208883781643</v>
      </c>
      <c r="G386" s="306">
        <f t="shared" ca="1" si="156"/>
        <v>17.982636292693286</v>
      </c>
      <c r="H386" s="307">
        <f t="shared" ca="1" si="157"/>
        <v>-73.123425347528681</v>
      </c>
      <c r="I386" s="304">
        <f t="shared" ca="1" si="158"/>
        <v>75.302128406778053</v>
      </c>
      <c r="J386" s="306">
        <f t="shared" ca="1" si="159"/>
        <v>660.96867558039196</v>
      </c>
      <c r="K386" s="307">
        <f t="shared" ca="1" si="160"/>
        <v>991.55400559913539</v>
      </c>
      <c r="L386" s="304">
        <f t="shared" ca="1" si="145"/>
        <v>1191.6622575705701</v>
      </c>
      <c r="M386" s="306">
        <f t="shared" ca="1" si="161"/>
        <v>-1.3296597416700486</v>
      </c>
      <c r="N386" s="304">
        <f t="shared" ca="1" si="162"/>
        <v>-76.183891386149099</v>
      </c>
      <c r="P386" s="310">
        <f t="shared" ca="1" si="163"/>
        <v>23</v>
      </c>
      <c r="Q386" s="304">
        <f t="shared" ca="1" si="164"/>
        <v>0</v>
      </c>
      <c r="R386" s="306">
        <f t="shared" ca="1" si="165"/>
        <v>0</v>
      </c>
      <c r="S386" s="307">
        <f t="shared" ca="1" si="166"/>
        <v>3.1859948540257217</v>
      </c>
      <c r="T386" s="304">
        <f t="shared" ca="1" si="146"/>
        <v>31.254609517992332</v>
      </c>
      <c r="U386" s="311">
        <f t="shared" ca="1" si="147"/>
        <v>0</v>
      </c>
      <c r="V386" s="306">
        <f t="shared" ca="1" si="148"/>
        <v>1.1092721547404301</v>
      </c>
      <c r="W386" s="304">
        <f t="shared" ca="1" si="149"/>
        <v>12.834997132698215</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5.5522977300091494</v>
      </c>
      <c r="AH386" s="304">
        <f t="shared" ca="1" si="173"/>
        <v>-3.9664424090099701</v>
      </c>
    </row>
    <row r="387" spans="1:34" x14ac:dyDescent="0.2">
      <c r="A387" s="347">
        <f t="shared" ca="1" si="151"/>
        <v>0.1</v>
      </c>
      <c r="B387" s="304">
        <f t="shared" ca="1" si="152"/>
        <v>24.900000000000048</v>
      </c>
      <c r="D387" s="306">
        <f t="shared" ca="1" si="153"/>
        <v>-0.96204816349917655</v>
      </c>
      <c r="E387" s="307">
        <f t="shared" ca="1" si="154"/>
        <v>-5.897989774172153</v>
      </c>
      <c r="F387" s="304">
        <f t="shared" ca="1" si="155"/>
        <v>5.9759367504292928</v>
      </c>
      <c r="G387" s="306">
        <f t="shared" ca="1" si="156"/>
        <v>17.886431476343368</v>
      </c>
      <c r="H387" s="307">
        <f t="shared" ca="1" si="157"/>
        <v>-73.713224324945898</v>
      </c>
      <c r="I387" s="304">
        <f t="shared" ca="1" si="158"/>
        <v>75.852250272076461</v>
      </c>
      <c r="J387" s="306">
        <f t="shared" ca="1" si="159"/>
        <v>662.76212896884374</v>
      </c>
      <c r="K387" s="307">
        <f t="shared" ca="1" si="160"/>
        <v>984.21217311551163</v>
      </c>
      <c r="L387" s="304">
        <f t="shared" ca="1" si="145"/>
        <v>1186.56109884998</v>
      </c>
      <c r="M387" s="306">
        <f t="shared" ca="1" si="161"/>
        <v>-1.3327482397622172</v>
      </c>
      <c r="N387" s="304">
        <f t="shared" ca="1" si="162"/>
        <v>-76.360849291864568</v>
      </c>
      <c r="P387" s="310">
        <f t="shared" ca="1" si="163"/>
        <v>23</v>
      </c>
      <c r="Q387" s="304">
        <f t="shared" ca="1" si="164"/>
        <v>0</v>
      </c>
      <c r="R387" s="306">
        <f t="shared" ca="1" si="165"/>
        <v>0</v>
      </c>
      <c r="S387" s="307">
        <f t="shared" ca="1" si="166"/>
        <v>3.1859948540257217</v>
      </c>
      <c r="T387" s="304">
        <f t="shared" ca="1" si="146"/>
        <v>31.254609517992332</v>
      </c>
      <c r="U387" s="311">
        <f t="shared" ca="1" si="147"/>
        <v>0</v>
      </c>
      <c r="V387" s="306">
        <f t="shared" ca="1" si="148"/>
        <v>1.1100888561247808</v>
      </c>
      <c r="W387" s="304">
        <f t="shared" ca="1" si="149"/>
        <v>13.032803366936879</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5.4976009508735588</v>
      </c>
      <c r="AH387" s="304">
        <f t="shared" ca="1" si="173"/>
        <v>-4.0285680676729028</v>
      </c>
    </row>
    <row r="388" spans="1:34" x14ac:dyDescent="0.2">
      <c r="A388" s="347">
        <f t="shared" ca="1" si="151"/>
        <v>0.1</v>
      </c>
      <c r="B388" s="304">
        <f t="shared" ca="1" si="152"/>
        <v>25.00000000000005</v>
      </c>
      <c r="D388" s="306">
        <f t="shared" ca="1" si="153"/>
        <v>-0.96460166367591504</v>
      </c>
      <c r="E388" s="307">
        <f t="shared" ca="1" si="154"/>
        <v>-5.8347018018769745</v>
      </c>
      <c r="F388" s="304">
        <f t="shared" ca="1" si="155"/>
        <v>5.9138990088090582</v>
      </c>
      <c r="G388" s="306">
        <f t="shared" ca="1" si="156"/>
        <v>17.789971309975776</v>
      </c>
      <c r="H388" s="307">
        <f t="shared" ca="1" si="157"/>
        <v>-74.296694505133601</v>
      </c>
      <c r="I388" s="304">
        <f t="shared" ca="1" si="158"/>
        <v>76.396870967330273</v>
      </c>
      <c r="J388" s="306">
        <f t="shared" ca="1" si="159"/>
        <v>664.54594910815968</v>
      </c>
      <c r="K388" s="307">
        <f t="shared" ca="1" si="160"/>
        <v>976.81167717400763</v>
      </c>
      <c r="L388" s="304">
        <f t="shared" ref="L388:L451" ca="1" si="174">SQRT(pos_x^2+pos_z^2)</f>
        <v>1181.4323387903187</v>
      </c>
      <c r="M388" s="306">
        <f t="shared" ca="1" si="161"/>
        <v>-1.3357761941828006</v>
      </c>
      <c r="N388" s="304">
        <f t="shared" ca="1" si="162"/>
        <v>-76.534338300721984</v>
      </c>
      <c r="P388" s="310">
        <f t="shared" ca="1" si="163"/>
        <v>23</v>
      </c>
      <c r="Q388" s="304">
        <f t="shared" ca="1" si="164"/>
        <v>0</v>
      </c>
      <c r="R388" s="306">
        <f t="shared" ca="1" si="165"/>
        <v>0</v>
      </c>
      <c r="S388" s="307">
        <f t="shared" ca="1" si="166"/>
        <v>3.1859948540257217</v>
      </c>
      <c r="T388" s="304">
        <f t="shared" ref="T388:T451" ca="1" si="175">m*g</f>
        <v>31.254609517992332</v>
      </c>
      <c r="U388" s="311">
        <f t="shared" ref="U388:U451" ca="1" si="176">IF(pos_xz&lt;L_rampe,Poids*COS(Beta),0)</f>
        <v>0</v>
      </c>
      <c r="V388" s="306">
        <f t="shared" ref="V388:V451" ca="1" si="177">Rho_moyen*(20000-Alt_rampe-pos_z)/(20000+Alt_rampe+pos_z)</f>
        <v>1.1109126617568641</v>
      </c>
      <c r="W388" s="304">
        <f t="shared" ref="W388:W451" ca="1" si="178">1/2*Rho*Sref*Cx*vit_xz^2</f>
        <v>13.23043795867614</v>
      </c>
      <c r="Y388" s="314" t="str">
        <f t="shared" ca="1" si="167"/>
        <v/>
      </c>
      <c r="Z388" s="315" t="str">
        <f t="shared" ca="1" si="168"/>
        <v/>
      </c>
      <c r="AA388" s="316" t="str">
        <f t="shared" ca="1" si="169"/>
        <v/>
      </c>
      <c r="AC388" s="310">
        <f t="shared" ca="1" si="170"/>
        <v>25.00000000000005</v>
      </c>
      <c r="AD388" s="323">
        <f t="shared" ca="1" si="171"/>
        <v>664.54594910815968</v>
      </c>
      <c r="AE388" s="324" t="e">
        <f t="shared" ref="AE388:AE451" ca="1" si="179">IF(t&lt;T_para, pos_z, NA())</f>
        <v>#N/A</v>
      </c>
      <c r="AG388" s="306">
        <f t="shared" ca="1" si="172"/>
        <v>5.4427047286110248</v>
      </c>
      <c r="AH388" s="304">
        <f t="shared" ca="1" si="173"/>
        <v>-4.0906542427301922</v>
      </c>
    </row>
    <row r="389" spans="1:34" x14ac:dyDescent="0.2">
      <c r="A389" s="347">
        <f t="shared" ref="A389:A452" ca="1" si="180">IF(B388+0.01&lt;=T_ini+ROUNDUP(Temps_fin_propu,0), 0.01, IF(K388&gt;0, 0.1, 0.0001))</f>
        <v>0.1</v>
      </c>
      <c r="B389" s="304">
        <f t="shared" ref="B389:B452" ca="1" si="181">B388+pas</f>
        <v>25.100000000000051</v>
      </c>
      <c r="D389" s="306">
        <f t="shared" ref="D389:D452" ca="1" si="182">IF(AND(L388&lt;L_rampe,Poussee&lt;Poids*SIN(M388)),0,(-W388+Poussee)/m*COS(M388)-U388/m*SIN(M388))</f>
        <v>-0.96700523904580138</v>
      </c>
      <c r="E389" s="307">
        <f t="shared" ref="E389:E452" ca="1" si="183">IF(AND(L388&lt;L_rampe,Poussee&lt;Poids*SIN(M388)),0,(-W388+Poussee)/m*SIN(M388)+U388/m*COS(M388)-Poids/m)</f>
        <v>-5.7714722486954138</v>
      </c>
      <c r="F389" s="304">
        <f t="shared" ref="F389:F452" ca="1" si="184">SQRT(acc_x^2+acc_z^2)</f>
        <v>5.8519219962165696</v>
      </c>
      <c r="G389" s="306">
        <f t="shared" ref="G389:G452" ca="1" si="185">G388+acc_x*pas</f>
        <v>17.693270786071196</v>
      </c>
      <c r="H389" s="307">
        <f t="shared" ref="H389:H452" ca="1" si="186">H388+acc_z*pas</f>
        <v>-74.873841730003136</v>
      </c>
      <c r="I389" s="304">
        <f t="shared" ref="I389:I452" ca="1" si="187">SQRT(vit_x^2+vit_z^2)</f>
        <v>76.935973422832561</v>
      </c>
      <c r="J389" s="306">
        <f t="shared" ref="J389:J452" ca="1" si="188">J388+0.5*(vit_x+G388)*pas*(K388&gt;=0)</f>
        <v>666.32011121296205</v>
      </c>
      <c r="K389" s="307">
        <f t="shared" ref="K389:K452" ca="1" si="189">K388+0.5*(vit_z+H388)*pas</f>
        <v>969.35315036225074</v>
      </c>
      <c r="L389" s="304">
        <f t="shared" ca="1" si="174"/>
        <v>1176.2771870286674</v>
      </c>
      <c r="M389" s="306">
        <f t="shared" ref="M389:M452" ca="1" si="190">IF(AND(L388&gt;L_rampe,G389&gt;0),ATAN2(G389,H389),$M$4)</f>
        <v>-1.3387453970340151</v>
      </c>
      <c r="N389" s="304">
        <f t="shared" ref="N389:N452" ca="1" si="191">DEGREES(Beta)</f>
        <v>-76.704461092614778</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3.1859948540257217</v>
      </c>
      <c r="T389" s="304">
        <f t="shared" ca="1" si="175"/>
        <v>31.254609517992332</v>
      </c>
      <c r="U389" s="311">
        <f t="shared" ca="1" si="176"/>
        <v>0</v>
      </c>
      <c r="V389" s="306">
        <f t="shared" ca="1" si="177"/>
        <v>1.1117435155792355</v>
      </c>
      <c r="W389" s="304">
        <f t="shared" ca="1" si="178"/>
        <v>13.427855911692461</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5.3876331561140898</v>
      </c>
      <c r="AH389" s="304">
        <f t="shared" ref="AH389:AH452" ca="1" si="202">IF(AND(L388&lt;L_rampe,Poussee&lt;Poids*SIN(M388)), g*SIN(M388), (-W388+Poussee)/m)</f>
        <v>-4.1526865437207405</v>
      </c>
    </row>
    <row r="390" spans="1:34" x14ac:dyDescent="0.2">
      <c r="A390" s="347">
        <f t="shared" ca="1" si="180"/>
        <v>0.1</v>
      </c>
      <c r="B390" s="304">
        <f t="shared" ca="1" si="181"/>
        <v>25.200000000000053</v>
      </c>
      <c r="D390" s="306">
        <f t="shared" ca="1" si="182"/>
        <v>-0.96925996248805812</v>
      </c>
      <c r="E390" s="307">
        <f t="shared" ca="1" si="183"/>
        <v>-5.7083153593234321</v>
      </c>
      <c r="F390" s="304">
        <f t="shared" ca="1" si="184"/>
        <v>5.7900197854903883</v>
      </c>
      <c r="G390" s="306">
        <f t="shared" ca="1" si="185"/>
        <v>17.596344789822389</v>
      </c>
      <c r="H390" s="307">
        <f t="shared" ca="1" si="186"/>
        <v>-75.444673265935478</v>
      </c>
      <c r="I390" s="304">
        <f t="shared" ca="1" si="187"/>
        <v>77.469542880838461</v>
      </c>
      <c r="J390" s="306">
        <f t="shared" ca="1" si="188"/>
        <v>668.08459199175672</v>
      </c>
      <c r="K390" s="307">
        <f t="shared" ca="1" si="189"/>
        <v>961.83722461245384</v>
      </c>
      <c r="L390" s="304">
        <f t="shared" ca="1" si="174"/>
        <v>1171.0968656379284</v>
      </c>
      <c r="M390" s="306">
        <f t="shared" ca="1" si="190"/>
        <v>-1.3416575708926222</v>
      </c>
      <c r="N390" s="304">
        <f t="shared" ca="1" si="191"/>
        <v>-76.871316363921295</v>
      </c>
      <c r="P390" s="310">
        <f t="shared" ca="1" si="192"/>
        <v>23</v>
      </c>
      <c r="Q390" s="304">
        <f t="shared" ca="1" si="193"/>
        <v>0</v>
      </c>
      <c r="R390" s="306">
        <f t="shared" ca="1" si="194"/>
        <v>0</v>
      </c>
      <c r="S390" s="307">
        <f t="shared" ca="1" si="195"/>
        <v>3.1859948540257217</v>
      </c>
      <c r="T390" s="304">
        <f t="shared" ca="1" si="175"/>
        <v>31.254609517992332</v>
      </c>
      <c r="U390" s="311">
        <f t="shared" ca="1" si="176"/>
        <v>0</v>
      </c>
      <c r="V390" s="306">
        <f t="shared" ca="1" si="177"/>
        <v>1.1125813615452749</v>
      </c>
      <c r="W390" s="304">
        <f t="shared" ca="1" si="178"/>
        <v>13.625013090847929</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5.3324095807017837</v>
      </c>
      <c r="AH390" s="304">
        <f t="shared" ca="1" si="202"/>
        <v>-4.2146508475132816</v>
      </c>
    </row>
    <row r="391" spans="1:34" x14ac:dyDescent="0.2">
      <c r="A391" s="347">
        <f t="shared" ca="1" si="180"/>
        <v>0.1</v>
      </c>
      <c r="B391" s="304">
        <f t="shared" ca="1" si="181"/>
        <v>25.300000000000054</v>
      </c>
      <c r="D391" s="306">
        <f t="shared" ca="1" si="182"/>
        <v>-0.97136696146095425</v>
      </c>
      <c r="E391" s="307">
        <f t="shared" ca="1" si="183"/>
        <v>-5.6452451089084432</v>
      </c>
      <c r="F391" s="304">
        <f t="shared" ca="1" si="184"/>
        <v>5.728206186361712</v>
      </c>
      <c r="G391" s="306">
        <f t="shared" ca="1" si="185"/>
        <v>17.499208093676295</v>
      </c>
      <c r="H391" s="307">
        <f t="shared" ca="1" si="186"/>
        <v>-76.009197776826326</v>
      </c>
      <c r="I391" s="304">
        <f t="shared" ca="1" si="187"/>
        <v>77.997566824757328</v>
      </c>
      <c r="J391" s="306">
        <f t="shared" ca="1" si="188"/>
        <v>669.83936963593169</v>
      </c>
      <c r="K391" s="307">
        <f t="shared" ca="1" si="189"/>
        <v>954.26453106031579</v>
      </c>
      <c r="L391" s="304">
        <f t="shared" ca="1" si="174"/>
        <v>1165.8926092715515</v>
      </c>
      <c r="M391" s="306">
        <f t="shared" ca="1" si="190"/>
        <v>-1.3445143720493005</v>
      </c>
      <c r="N391" s="304">
        <f t="shared" ca="1" si="191"/>
        <v>-77.034999013107054</v>
      </c>
      <c r="P391" s="310">
        <f t="shared" ca="1" si="192"/>
        <v>23</v>
      </c>
      <c r="Q391" s="304">
        <f t="shared" ca="1" si="193"/>
        <v>0</v>
      </c>
      <c r="R391" s="306">
        <f t="shared" ca="1" si="194"/>
        <v>0</v>
      </c>
      <c r="S391" s="307">
        <f t="shared" ca="1" si="195"/>
        <v>3.1859948540257217</v>
      </c>
      <c r="T391" s="304">
        <f t="shared" ca="1" si="175"/>
        <v>31.254609517992332</v>
      </c>
      <c r="U391" s="311">
        <f t="shared" ca="1" si="176"/>
        <v>0</v>
      </c>
      <c r="V391" s="306">
        <f t="shared" ca="1" si="177"/>
        <v>1.1134261436314192</v>
      </c>
      <c r="W391" s="304">
        <f t="shared" ca="1" si="178"/>
        <v>13.821866230555434</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5.2770566286318603</v>
      </c>
      <c r="AH391" s="304">
        <f t="shared" ca="1" si="202"/>
        <v>-4.2765333012486808</v>
      </c>
    </row>
    <row r="392" spans="1:34" x14ac:dyDescent="0.2">
      <c r="A392" s="347">
        <f t="shared" ca="1" si="180"/>
        <v>0.1</v>
      </c>
      <c r="B392" s="304">
        <f t="shared" ca="1" si="181"/>
        <v>25.400000000000055</v>
      </c>
      <c r="D392" s="306">
        <f t="shared" ca="1" si="182"/>
        <v>-0.97332741564509639</v>
      </c>
      <c r="E392" s="307">
        <f t="shared" ca="1" si="183"/>
        <v>-5.5822752000354674</v>
      </c>
      <c r="F392" s="304">
        <f t="shared" ca="1" si="184"/>
        <v>5.6664947425174041</v>
      </c>
      <c r="G392" s="306">
        <f t="shared" ca="1" si="185"/>
        <v>17.401875352111784</v>
      </c>
      <c r="H392" s="307">
        <f t="shared" ca="1" si="186"/>
        <v>-76.567425296829867</v>
      </c>
      <c r="I392" s="304">
        <f t="shared" ca="1" si="187"/>
        <v>78.520034910563169</v>
      </c>
      <c r="J392" s="306">
        <f t="shared" ca="1" si="188"/>
        <v>671.58442380822112</v>
      </c>
      <c r="K392" s="307">
        <f t="shared" ca="1" si="189"/>
        <v>946.63569990663302</v>
      </c>
      <c r="L392" s="304">
        <f t="shared" ca="1" si="174"/>
        <v>1160.6656653143236</v>
      </c>
      <c r="M392" s="306">
        <f t="shared" ca="1" si="190"/>
        <v>-1.3473173935745253</v>
      </c>
      <c r="N392" s="304">
        <f t="shared" ca="1" si="191"/>
        <v>-77.195600316386759</v>
      </c>
      <c r="P392" s="310">
        <f t="shared" ca="1" si="192"/>
        <v>23</v>
      </c>
      <c r="Q392" s="304">
        <f t="shared" ca="1" si="193"/>
        <v>0</v>
      </c>
      <c r="R392" s="306">
        <f t="shared" ca="1" si="194"/>
        <v>0</v>
      </c>
      <c r="S392" s="307">
        <f t="shared" ca="1" si="195"/>
        <v>3.1859948540257217</v>
      </c>
      <c r="T392" s="304">
        <f t="shared" ca="1" si="175"/>
        <v>31.254609517992332</v>
      </c>
      <c r="U392" s="311">
        <f t="shared" ca="1" si="176"/>
        <v>0</v>
      </c>
      <c r="V392" s="306">
        <f t="shared" ca="1" si="177"/>
        <v>1.1142778058491949</v>
      </c>
      <c r="W392" s="304">
        <f t="shared" ca="1" si="178"/>
        <v>14.018372942349481</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5.2215962281177486</v>
      </c>
      <c r="AH392" s="304">
        <f t="shared" ca="1" si="202"/>
        <v>-4.3383203249969355</v>
      </c>
    </row>
    <row r="393" spans="1:34" x14ac:dyDescent="0.2">
      <c r="A393" s="347">
        <f t="shared" ca="1" si="180"/>
        <v>0.1</v>
      </c>
      <c r="B393" s="304">
        <f t="shared" ca="1" si="181"/>
        <v>25.500000000000057</v>
      </c>
      <c r="D393" s="306">
        <f t="shared" ca="1" si="182"/>
        <v>-0.97514255463371313</v>
      </c>
      <c r="E393" s="307">
        <f t="shared" ca="1" si="183"/>
        <v>-5.5194190600201098</v>
      </c>
      <c r="F393" s="304">
        <f t="shared" ca="1" si="184"/>
        <v>5.6048987289665488</v>
      </c>
      <c r="G393" s="306">
        <f t="shared" ca="1" si="185"/>
        <v>17.304361096648414</v>
      </c>
      <c r="H393" s="307">
        <f t="shared" ca="1" si="186"/>
        <v>-77.119367202831882</v>
      </c>
      <c r="I393" s="304">
        <f t="shared" ca="1" si="187"/>
        <v>79.03693890029156</v>
      </c>
      <c r="J393" s="306">
        <f t="shared" ca="1" si="188"/>
        <v>673.31973563065912</v>
      </c>
      <c r="K393" s="307">
        <f t="shared" ca="1" si="189"/>
        <v>938.95136028164995</v>
      </c>
      <c r="L393" s="304">
        <f t="shared" ca="1" si="174"/>
        <v>1155.4172940390417</v>
      </c>
      <c r="M393" s="306">
        <f t="shared" ca="1" si="190"/>
        <v>-1.3500681682212938</v>
      </c>
      <c r="N393" s="304">
        <f t="shared" ca="1" si="191"/>
        <v>-77.35320809403818</v>
      </c>
      <c r="P393" s="310">
        <f t="shared" ca="1" si="192"/>
        <v>23</v>
      </c>
      <c r="Q393" s="304">
        <f t="shared" ca="1" si="193"/>
        <v>0</v>
      </c>
      <c r="R393" s="306">
        <f t="shared" ca="1" si="194"/>
        <v>0</v>
      </c>
      <c r="S393" s="307">
        <f t="shared" ca="1" si="195"/>
        <v>3.1859948540257217</v>
      </c>
      <c r="T393" s="304">
        <f t="shared" ca="1" si="175"/>
        <v>31.254609517992332</v>
      </c>
      <c r="U393" s="311">
        <f t="shared" ca="1" si="176"/>
        <v>0</v>
      </c>
      <c r="V393" s="306">
        <f t="shared" ca="1" si="177"/>
        <v>1.1151362922570398</v>
      </c>
      <c r="W393" s="304">
        <f t="shared" ca="1" si="178"/>
        <v>14.214491721577357</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5.1660496309731405</v>
      </c>
      <c r="AH393" s="304">
        <f t="shared" ca="1" si="202"/>
        <v>-4.3999986141334508</v>
      </c>
    </row>
    <row r="394" spans="1:34" x14ac:dyDescent="0.2">
      <c r="A394" s="347">
        <f t="shared" ca="1" si="180"/>
        <v>0.1</v>
      </c>
      <c r="B394" s="304">
        <f t="shared" ca="1" si="181"/>
        <v>25.600000000000058</v>
      </c>
      <c r="D394" s="306">
        <f t="shared" ca="1" si="182"/>
        <v>-0.97681365566889111</v>
      </c>
      <c r="E394" s="307">
        <f t="shared" ca="1" si="183"/>
        <v>-5.4566898385020268</v>
      </c>
      <c r="F394" s="304">
        <f t="shared" ca="1" si="184"/>
        <v>5.5434311497043502</v>
      </c>
      <c r="G394" s="306">
        <f t="shared" ca="1" si="185"/>
        <v>17.206679731081525</v>
      </c>
      <c r="H394" s="307">
        <f t="shared" ca="1" si="186"/>
        <v>-77.665036186682087</v>
      </c>
      <c r="I394" s="304">
        <f t="shared" ca="1" si="187"/>
        <v>79.548272597503015</v>
      </c>
      <c r="J394" s="306">
        <f t="shared" ca="1" si="188"/>
        <v>675.04528767204567</v>
      </c>
      <c r="K394" s="307">
        <f t="shared" ca="1" si="189"/>
        <v>931.21214011217421</v>
      </c>
      <c r="L394" s="304">
        <f t="shared" ca="1" si="174"/>
        <v>1150.1487687688625</v>
      </c>
      <c r="M394" s="306">
        <f t="shared" ca="1" si="190"/>
        <v>-1.3527681711743709</v>
      </c>
      <c r="N394" s="304">
        <f t="shared" ca="1" si="191"/>
        <v>-77.507906867922358</v>
      </c>
      <c r="P394" s="310">
        <f t="shared" ca="1" si="192"/>
        <v>23</v>
      </c>
      <c r="Q394" s="304">
        <f t="shared" ca="1" si="193"/>
        <v>0</v>
      </c>
      <c r="R394" s="306">
        <f t="shared" ca="1" si="194"/>
        <v>0</v>
      </c>
      <c r="S394" s="307">
        <f t="shared" ca="1" si="195"/>
        <v>3.1859948540257217</v>
      </c>
      <c r="T394" s="304">
        <f t="shared" ca="1" si="175"/>
        <v>31.254609517992332</v>
      </c>
      <c r="U394" s="311">
        <f t="shared" ca="1" si="176"/>
        <v>0</v>
      </c>
      <c r="V394" s="306">
        <f t="shared" ca="1" si="177"/>
        <v>1.1160015469719187</v>
      </c>
      <c r="W394" s="304">
        <f t="shared" ca="1" si="178"/>
        <v>14.410181953226832</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5.1104374329972639</v>
      </c>
      <c r="AH394" s="304">
        <f t="shared" ca="1" si="202"/>
        <v>-4.4615551414392201</v>
      </c>
    </row>
    <row r="395" spans="1:34" x14ac:dyDescent="0.2">
      <c r="A395" s="347">
        <f t="shared" ca="1" si="180"/>
        <v>0.1</v>
      </c>
      <c r="B395" s="304">
        <f t="shared" ca="1" si="181"/>
        <v>25.70000000000006</v>
      </c>
      <c r="D395" s="306">
        <f t="shared" ca="1" si="182"/>
        <v>-0.9783420414228865</v>
      </c>
      <c r="E395" s="307">
        <f t="shared" ca="1" si="183"/>
        <v>-5.394100405332237</v>
      </c>
      <c r="F395" s="304">
        <f t="shared" ca="1" si="184"/>
        <v>5.4821047356668497</v>
      </c>
      <c r="G395" s="306">
        <f t="shared" ca="1" si="185"/>
        <v>17.108845526939238</v>
      </c>
      <c r="H395" s="307">
        <f t="shared" ca="1" si="186"/>
        <v>-78.204446227215314</v>
      </c>
      <c r="I395" s="304">
        <f t="shared" ca="1" si="187"/>
        <v>80.054031784602088</v>
      </c>
      <c r="J395" s="306">
        <f t="shared" ca="1" si="188"/>
        <v>676.76106393494672</v>
      </c>
      <c r="K395" s="307">
        <f t="shared" ca="1" si="189"/>
        <v>923.41866599147932</v>
      </c>
      <c r="L395" s="304">
        <f t="shared" ca="1" si="174"/>
        <v>1144.8613760450844</v>
      </c>
      <c r="M395" s="306">
        <f t="shared" ca="1" si="190"/>
        <v>-1.3554188226551025</v>
      </c>
      <c r="N395" s="304">
        <f t="shared" ca="1" si="191"/>
        <v>-77.659778010728388</v>
      </c>
      <c r="P395" s="310">
        <f t="shared" ca="1" si="192"/>
        <v>23</v>
      </c>
      <c r="Q395" s="304">
        <f t="shared" ca="1" si="193"/>
        <v>0</v>
      </c>
      <c r="R395" s="306">
        <f t="shared" ca="1" si="194"/>
        <v>0</v>
      </c>
      <c r="S395" s="307">
        <f t="shared" ca="1" si="195"/>
        <v>3.1859948540257217</v>
      </c>
      <c r="T395" s="304">
        <f t="shared" ca="1" si="175"/>
        <v>31.254609517992332</v>
      </c>
      <c r="U395" s="311">
        <f t="shared" ca="1" si="176"/>
        <v>0</v>
      </c>
      <c r="V395" s="306">
        <f t="shared" ca="1" si="177"/>
        <v>1.1168735141807233</v>
      </c>
      <c r="W395" s="304">
        <f t="shared" ca="1" si="178"/>
        <v>14.60540391690682</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5.0547795932042678</v>
      </c>
      <c r="AH395" s="304">
        <f t="shared" ca="1" si="202"/>
        <v>-4.5229771589299919</v>
      </c>
    </row>
    <row r="396" spans="1:34" x14ac:dyDescent="0.2">
      <c r="A396" s="347">
        <f t="shared" ca="1" si="180"/>
        <v>0.1</v>
      </c>
      <c r="B396" s="304">
        <f t="shared" ca="1" si="181"/>
        <v>25.800000000000061</v>
      </c>
      <c r="D396" s="306">
        <f t="shared" ca="1" si="182"/>
        <v>-0.97972907782374252</v>
      </c>
      <c r="E396" s="307">
        <f t="shared" ca="1" si="183"/>
        <v>-5.3316633487476937</v>
      </c>
      <c r="F396" s="304">
        <f t="shared" ca="1" si="184"/>
        <v>5.4209319429700304</v>
      </c>
      <c r="G396" s="306">
        <f t="shared" ca="1" si="185"/>
        <v>17.010872619156864</v>
      </c>
      <c r="H396" s="307">
        <f t="shared" ca="1" si="186"/>
        <v>-78.737612562090078</v>
      </c>
      <c r="I396" s="304">
        <f t="shared" ca="1" si="187"/>
        <v>80.554214161910778</v>
      </c>
      <c r="J396" s="306">
        <f t="shared" ca="1" si="188"/>
        <v>678.46704984225153</v>
      </c>
      <c r="K396" s="307">
        <f t="shared" ca="1" si="189"/>
        <v>915.57156305201408</v>
      </c>
      <c r="L396" s="304">
        <f t="shared" ca="1" si="174"/>
        <v>1139.5564158000939</v>
      </c>
      <c r="M396" s="306">
        <f t="shared" ca="1" si="190"/>
        <v>-1.3580214903902794</v>
      </c>
      <c r="N396" s="304">
        <f t="shared" ca="1" si="191"/>
        <v>-77.808899887428893</v>
      </c>
      <c r="P396" s="310">
        <f t="shared" ca="1" si="192"/>
        <v>23</v>
      </c>
      <c r="Q396" s="304">
        <f t="shared" ca="1" si="193"/>
        <v>0</v>
      </c>
      <c r="R396" s="306">
        <f t="shared" ca="1" si="194"/>
        <v>0</v>
      </c>
      <c r="S396" s="307">
        <f t="shared" ca="1" si="195"/>
        <v>3.1859948540257217</v>
      </c>
      <c r="T396" s="304">
        <f t="shared" ca="1" si="175"/>
        <v>31.254609517992332</v>
      </c>
      <c r="U396" s="311">
        <f t="shared" ca="1" si="176"/>
        <v>0</v>
      </c>
      <c r="V396" s="306">
        <f t="shared" ca="1" si="177"/>
        <v>1.117752138151461</v>
      </c>
      <c r="W396" s="304">
        <f t="shared" ca="1" si="178"/>
        <v>14.800118790998258</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4.9990954519918676</v>
      </c>
      <c r="AH396" s="304">
        <f t="shared" ca="1" si="202"/>
        <v>-4.584252199419562</v>
      </c>
    </row>
    <row r="397" spans="1:34" x14ac:dyDescent="0.2">
      <c r="A397" s="347">
        <f t="shared" ca="1" si="180"/>
        <v>0.1</v>
      </c>
      <c r="B397" s="304">
        <f t="shared" ca="1" si="181"/>
        <v>25.900000000000063</v>
      </c>
      <c r="D397" s="306">
        <f t="shared" ca="1" si="182"/>
        <v>-0.98097617192450959</v>
      </c>
      <c r="E397" s="307">
        <f t="shared" ca="1" si="183"/>
        <v>-5.2693909738263249</v>
      </c>
      <c r="F397" s="304">
        <f t="shared" ca="1" si="184"/>
        <v>5.3599249514266534</v>
      </c>
      <c r="G397" s="306">
        <f t="shared" ca="1" si="185"/>
        <v>16.912775001964413</v>
      </c>
      <c r="H397" s="307">
        <f t="shared" ca="1" si="186"/>
        <v>-79.264551659472716</v>
      </c>
      <c r="I397" s="304">
        <f t="shared" ca="1" si="187"/>
        <v>81.048819288403521</v>
      </c>
      <c r="J397" s="306">
        <f t="shared" ca="1" si="188"/>
        <v>680.16323222330755</v>
      </c>
      <c r="K397" s="307">
        <f t="shared" ca="1" si="189"/>
        <v>907.67145484093589</v>
      </c>
      <c r="L397" s="304">
        <f t="shared" ca="1" si="174"/>
        <v>1134.2352015351657</v>
      </c>
      <c r="M397" s="306">
        <f t="shared" ca="1" si="190"/>
        <v>-1.3605774919529756</v>
      </c>
      <c r="N397" s="304">
        <f t="shared" ca="1" si="191"/>
        <v>-77.955347989400224</v>
      </c>
      <c r="P397" s="310">
        <f t="shared" ca="1" si="192"/>
        <v>23</v>
      </c>
      <c r="Q397" s="304">
        <f t="shared" ca="1" si="193"/>
        <v>0</v>
      </c>
      <c r="R397" s="306">
        <f t="shared" ca="1" si="194"/>
        <v>0</v>
      </c>
      <c r="S397" s="307">
        <f t="shared" ca="1" si="195"/>
        <v>3.1859948540257217</v>
      </c>
      <c r="T397" s="304">
        <f t="shared" ca="1" si="175"/>
        <v>31.254609517992332</v>
      </c>
      <c r="U397" s="311">
        <f t="shared" ca="1" si="176"/>
        <v>0</v>
      </c>
      <c r="V397" s="306">
        <f t="shared" ca="1" si="177"/>
        <v>1.118637363244227</v>
      </c>
      <c r="W397" s="304">
        <f t="shared" ca="1" si="178"/>
        <v>14.994288655993273</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4.9434037483363111</v>
      </c>
      <c r="AH397" s="304">
        <f t="shared" ca="1" si="202"/>
        <v>-4.6453680778226305</v>
      </c>
    </row>
    <row r="398" spans="1:34" x14ac:dyDescent="0.2">
      <c r="A398" s="347">
        <f t="shared" ca="1" si="180"/>
        <v>0.1</v>
      </c>
      <c r="B398" s="304">
        <f t="shared" ca="1" si="181"/>
        <v>26.000000000000064</v>
      </c>
      <c r="D398" s="306">
        <f t="shared" ca="1" si="182"/>
        <v>-0.98208476981552251</v>
      </c>
      <c r="E398" s="307">
        <f t="shared" ca="1" si="183"/>
        <v>-5.2072953012156669</v>
      </c>
      <c r="F398" s="304">
        <f t="shared" ca="1" si="184"/>
        <v>5.2990956633341098</v>
      </c>
      <c r="G398" s="306">
        <f t="shared" ca="1" si="185"/>
        <v>16.814566524982862</v>
      </c>
      <c r="H398" s="307">
        <f t="shared" ca="1" si="186"/>
        <v>-79.785281189594286</v>
      </c>
      <c r="I398" s="304">
        <f t="shared" ca="1" si="187"/>
        <v>81.537848524017988</v>
      </c>
      <c r="J398" s="306">
        <f t="shared" ca="1" si="188"/>
        <v>681.84959929965487</v>
      </c>
      <c r="K398" s="307">
        <f t="shared" ca="1" si="189"/>
        <v>899.71896319848258</v>
      </c>
      <c r="L398" s="304">
        <f t="shared" ca="1" si="174"/>
        <v>1128.899060502777</v>
      </c>
      <c r="M398" s="306">
        <f t="shared" ca="1" si="190"/>
        <v>-1.3630880969828014</v>
      </c>
      <c r="N398" s="304">
        <f t="shared" ca="1" si="191"/>
        <v>-78.099195061633566</v>
      </c>
      <c r="P398" s="310">
        <f t="shared" ca="1" si="192"/>
        <v>23</v>
      </c>
      <c r="Q398" s="304">
        <f t="shared" ca="1" si="193"/>
        <v>0</v>
      </c>
      <c r="R398" s="306">
        <f t="shared" ca="1" si="194"/>
        <v>0</v>
      </c>
      <c r="S398" s="307">
        <f t="shared" ca="1" si="195"/>
        <v>3.1859948540257217</v>
      </c>
      <c r="T398" s="304">
        <f t="shared" ca="1" si="175"/>
        <v>31.254609517992332</v>
      </c>
      <c r="U398" s="311">
        <f t="shared" ca="1" si="176"/>
        <v>0</v>
      </c>
      <c r="V398" s="306">
        <f t="shared" ca="1" si="177"/>
        <v>1.1195291339219551</v>
      </c>
      <c r="W398" s="304">
        <f t="shared" ca="1" si="178"/>
        <v>15.187876497040762</v>
      </c>
      <c r="Y398" s="314" t="str">
        <f t="shared" ca="1" si="196"/>
        <v/>
      </c>
      <c r="Z398" s="315" t="str">
        <f t="shared" ca="1" si="197"/>
        <v/>
      </c>
      <c r="AA398" s="316" t="str">
        <f t="shared" ca="1" si="198"/>
        <v/>
      </c>
      <c r="AC398" s="310">
        <f t="shared" ca="1" si="199"/>
        <v>26.000000000000064</v>
      </c>
      <c r="AD398" s="323">
        <f t="shared" ca="1" si="200"/>
        <v>681.84959929965487</v>
      </c>
      <c r="AE398" s="324" t="e">
        <f t="shared" ca="1" si="179"/>
        <v>#N/A</v>
      </c>
      <c r="AG398" s="306">
        <f t="shared" ca="1" si="201"/>
        <v>4.8877226360936401</v>
      </c>
      <c r="AH398" s="304">
        <f t="shared" ca="1" si="202"/>
        <v>-4.7063128922028756</v>
      </c>
    </row>
    <row r="399" spans="1:34" x14ac:dyDescent="0.2">
      <c r="A399" s="347">
        <f t="shared" ca="1" si="180"/>
        <v>0.1</v>
      </c>
      <c r="B399" s="304">
        <f t="shared" ca="1" si="181"/>
        <v>26.100000000000065</v>
      </c>
      <c r="D399" s="306">
        <f t="shared" ca="1" si="182"/>
        <v>-0.98305635457916585</v>
      </c>
      <c r="E399" s="307">
        <f t="shared" ca="1" si="183"/>
        <v>-5.1453880661282074</v>
      </c>
      <c r="F399" s="304">
        <f t="shared" ca="1" si="184"/>
        <v>5.2384557025265615</v>
      </c>
      <c r="G399" s="306">
        <f t="shared" ca="1" si="185"/>
        <v>16.716260889524946</v>
      </c>
      <c r="H399" s="307">
        <f t="shared" ca="1" si="186"/>
        <v>-80.299819996207106</v>
      </c>
      <c r="I399" s="304">
        <f t="shared" ca="1" si="187"/>
        <v>82.0213049734636</v>
      </c>
      <c r="J399" s="306">
        <f t="shared" ca="1" si="188"/>
        <v>683.5261406703803</v>
      </c>
      <c r="K399" s="307">
        <f t="shared" ca="1" si="189"/>
        <v>891.71470813919257</v>
      </c>
      <c r="L399" s="304">
        <f t="shared" ca="1" si="174"/>
        <v>1123.5493338930471</v>
      </c>
      <c r="M399" s="306">
        <f t="shared" ca="1" si="190"/>
        <v>-1.3655545292925271</v>
      </c>
      <c r="N399" s="304">
        <f t="shared" ca="1" si="191"/>
        <v>-78.240511223435547</v>
      </c>
      <c r="P399" s="310">
        <f t="shared" ca="1" si="192"/>
        <v>23</v>
      </c>
      <c r="Q399" s="304">
        <f t="shared" ca="1" si="193"/>
        <v>0</v>
      </c>
      <c r="R399" s="306">
        <f t="shared" ca="1" si="194"/>
        <v>0</v>
      </c>
      <c r="S399" s="307">
        <f t="shared" ca="1" si="195"/>
        <v>3.1859948540257217</v>
      </c>
      <c r="T399" s="304">
        <f t="shared" ca="1" si="175"/>
        <v>31.254609517992332</v>
      </c>
      <c r="U399" s="311">
        <f t="shared" ca="1" si="176"/>
        <v>0</v>
      </c>
      <c r="V399" s="306">
        <f t="shared" ca="1" si="177"/>
        <v>1.1204273947609535</v>
      </c>
      <c r="W399" s="304">
        <f t="shared" ca="1" si="178"/>
        <v>15.380846205717615</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4.832069699480563</v>
      </c>
      <c r="AH399" s="304">
        <f t="shared" ca="1" si="202"/>
        <v>-4.7670750245719464</v>
      </c>
    </row>
    <row r="400" spans="1:34" x14ac:dyDescent="0.2">
      <c r="A400" s="347">
        <f t="shared" ca="1" si="180"/>
        <v>0.1</v>
      </c>
      <c r="B400" s="304">
        <f t="shared" ca="1" si="181"/>
        <v>26.200000000000067</v>
      </c>
      <c r="D400" s="306">
        <f t="shared" ca="1" si="182"/>
        <v>-0.9838924442867143</v>
      </c>
      <c r="E400" s="307">
        <f t="shared" ca="1" si="183"/>
        <v>-5.0836807175963745</v>
      </c>
      <c r="F400" s="304">
        <f t="shared" ca="1" si="184"/>
        <v>5.1780164136844595</v>
      </c>
      <c r="G400" s="306">
        <f t="shared" ca="1" si="185"/>
        <v>16.617871645096276</v>
      </c>
      <c r="H400" s="307">
        <f t="shared" ca="1" si="186"/>
        <v>-80.808188067966739</v>
      </c>
      <c r="I400" s="304">
        <f t="shared" ca="1" si="187"/>
        <v>82.499193431455907</v>
      </c>
      <c r="J400" s="306">
        <f t="shared" ca="1" si="188"/>
        <v>685.19284729711137</v>
      </c>
      <c r="K400" s="307">
        <f t="shared" ca="1" si="189"/>
        <v>883.65930773598393</v>
      </c>
      <c r="L400" s="304">
        <f t="shared" ca="1" si="174"/>
        <v>1118.1873770238872</v>
      </c>
      <c r="M400" s="306">
        <f t="shared" ca="1" si="190"/>
        <v>-1.3679779688676021</v>
      </c>
      <c r="N400" s="304">
        <f t="shared" ca="1" si="191"/>
        <v>-78.379364082992325</v>
      </c>
      <c r="P400" s="310">
        <f t="shared" ca="1" si="192"/>
        <v>23</v>
      </c>
      <c r="Q400" s="304">
        <f t="shared" ca="1" si="193"/>
        <v>0</v>
      </c>
      <c r="R400" s="306">
        <f t="shared" ca="1" si="194"/>
        <v>0</v>
      </c>
      <c r="S400" s="307">
        <f t="shared" ca="1" si="195"/>
        <v>3.1859948540257217</v>
      </c>
      <c r="T400" s="304">
        <f t="shared" ca="1" si="175"/>
        <v>31.254609517992332</v>
      </c>
      <c r="U400" s="311">
        <f t="shared" ca="1" si="176"/>
        <v>0</v>
      </c>
      <c r="V400" s="306">
        <f t="shared" ca="1" si="177"/>
        <v>1.1213320904612161</v>
      </c>
      <c r="W400" s="304">
        <f t="shared" ca="1" si="178"/>
        <v>15.573162581044851</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4.7764619678021321</v>
      </c>
      <c r="AH400" s="304">
        <f t="shared" ca="1" si="202"/>
        <v>-4.8276431414454004</v>
      </c>
    </row>
    <row r="401" spans="1:34" x14ac:dyDescent="0.2">
      <c r="A401" s="347">
        <f t="shared" ca="1" si="180"/>
        <v>0.1</v>
      </c>
      <c r="B401" s="304">
        <f t="shared" ca="1" si="181"/>
        <v>26.300000000000068</v>
      </c>
      <c r="D401" s="306">
        <f t="shared" ca="1" si="182"/>
        <v>-0.98459459003683358</v>
      </c>
      <c r="E401" s="307">
        <f t="shared" ca="1" si="183"/>
        <v>-5.0221844179800748</v>
      </c>
      <c r="F401" s="304">
        <f t="shared" ca="1" si="184"/>
        <v>5.1177888618945255</v>
      </c>
      <c r="G401" s="306">
        <f t="shared" ca="1" si="185"/>
        <v>16.519412186092591</v>
      </c>
      <c r="H401" s="307">
        <f t="shared" ca="1" si="186"/>
        <v>-81.310406509764746</v>
      </c>
      <c r="I401" s="304">
        <f t="shared" ca="1" si="187"/>
        <v>82.971520329310692</v>
      </c>
      <c r="J401" s="306">
        <f t="shared" ca="1" si="188"/>
        <v>686.84971148867078</v>
      </c>
      <c r="K401" s="307">
        <f t="shared" ca="1" si="189"/>
        <v>875.55337800709731</v>
      </c>
      <c r="L401" s="304">
        <f t="shared" ca="1" si="174"/>
        <v>1112.8145595343858</v>
      </c>
      <c r="M401" s="306">
        <f t="shared" ca="1" si="190"/>
        <v>-1.3703595537646842</v>
      </c>
      <c r="N401" s="304">
        <f t="shared" ca="1" si="191"/>
        <v>-78.515818846147226</v>
      </c>
      <c r="P401" s="310">
        <f t="shared" ca="1" si="192"/>
        <v>23</v>
      </c>
      <c r="Q401" s="304">
        <f t="shared" ca="1" si="193"/>
        <v>0</v>
      </c>
      <c r="R401" s="306">
        <f t="shared" ca="1" si="194"/>
        <v>0</v>
      </c>
      <c r="S401" s="307">
        <f t="shared" ca="1" si="195"/>
        <v>3.1859948540257217</v>
      </c>
      <c r="T401" s="304">
        <f t="shared" ca="1" si="175"/>
        <v>31.254609517992332</v>
      </c>
      <c r="U401" s="311">
        <f t="shared" ca="1" si="176"/>
        <v>0</v>
      </c>
      <c r="V401" s="306">
        <f t="shared" ca="1" si="177"/>
        <v>1.1222431658565128</v>
      </c>
      <c r="W401" s="304">
        <f t="shared" ca="1" si="178"/>
        <v>15.764791329768512</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4.7209159294878269</v>
      </c>
      <c r="AH401" s="304">
        <f t="shared" ca="1" si="202"/>
        <v>-4.8880061941616439</v>
      </c>
    </row>
    <row r="402" spans="1:34" x14ac:dyDescent="0.2">
      <c r="A402" s="347">
        <f t="shared" ca="1" si="180"/>
        <v>0.1</v>
      </c>
      <c r="B402" s="304">
        <f t="shared" ca="1" si="181"/>
        <v>26.40000000000007</v>
      </c>
      <c r="D402" s="306">
        <f t="shared" ca="1" si="182"/>
        <v>-0.98516437403539403</v>
      </c>
      <c r="E402" s="307">
        <f t="shared" ca="1" si="183"/>
        <v>-4.9609100427196742</v>
      </c>
      <c r="F402" s="304">
        <f t="shared" ca="1" si="184"/>
        <v>5.0577838324532483</v>
      </c>
      <c r="G402" s="306">
        <f t="shared" ca="1" si="185"/>
        <v>16.420895748689052</v>
      </c>
      <c r="H402" s="307">
        <f t="shared" ca="1" si="186"/>
        <v>-81.806497514036707</v>
      </c>
      <c r="I402" s="304">
        <f t="shared" ca="1" si="187"/>
        <v>83.438293682837312</v>
      </c>
      <c r="J402" s="306">
        <f t="shared" ca="1" si="188"/>
        <v>688.49672688540988</v>
      </c>
      <c r="K402" s="307">
        <f t="shared" ca="1" si="189"/>
        <v>867.39753280590719</v>
      </c>
      <c r="L402" s="304">
        <f t="shared" ca="1" si="174"/>
        <v>1107.4322655809235</v>
      </c>
      <c r="M402" s="306">
        <f t="shared" ca="1" si="190"/>
        <v>-1.3727003819149093</v>
      </c>
      <c r="N402" s="304">
        <f t="shared" ca="1" si="191"/>
        <v>-78.649938419720542</v>
      </c>
      <c r="P402" s="310">
        <f t="shared" ca="1" si="192"/>
        <v>23</v>
      </c>
      <c r="Q402" s="304">
        <f t="shared" ca="1" si="193"/>
        <v>0</v>
      </c>
      <c r="R402" s="306">
        <f t="shared" ca="1" si="194"/>
        <v>0</v>
      </c>
      <c r="S402" s="307">
        <f t="shared" ca="1" si="195"/>
        <v>3.1859948540257217</v>
      </c>
      <c r="T402" s="304">
        <f t="shared" ca="1" si="175"/>
        <v>31.254609517992332</v>
      </c>
      <c r="U402" s="311">
        <f t="shared" ca="1" si="176"/>
        <v>0</v>
      </c>
      <c r="V402" s="306">
        <f t="shared" ca="1" si="177"/>
        <v>1.1231605659242589</v>
      </c>
      <c r="W402" s="304">
        <f t="shared" ca="1" si="178"/>
        <v>15.955699065925529</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4.665447545492535</v>
      </c>
      <c r="AH402" s="304">
        <f t="shared" ca="1" si="202"/>
        <v>-4.9481534189700973</v>
      </c>
    </row>
    <row r="403" spans="1:34" x14ac:dyDescent="0.2">
      <c r="A403" s="347">
        <f t="shared" ca="1" si="180"/>
        <v>0.1</v>
      </c>
      <c r="B403" s="304">
        <f t="shared" ca="1" si="181"/>
        <v>26.500000000000071</v>
      </c>
      <c r="D403" s="306">
        <f t="shared" ca="1" si="182"/>
        <v>-0.98560340771628607</v>
      </c>
      <c r="E403" s="307">
        <f t="shared" ca="1" si="183"/>
        <v>-4.8998681803271671</v>
      </c>
      <c r="F403" s="304">
        <f t="shared" ca="1" si="184"/>
        <v>4.9980118309068278</v>
      </c>
      <c r="G403" s="306">
        <f t="shared" ca="1" si="185"/>
        <v>16.322335407917425</v>
      </c>
      <c r="H403" s="307">
        <f t="shared" ca="1" si="186"/>
        <v>-82.296484332069426</v>
      </c>
      <c r="I403" s="304">
        <f t="shared" ca="1" si="187"/>
        <v>83.899523041475646</v>
      </c>
      <c r="J403" s="306">
        <f t="shared" ca="1" si="188"/>
        <v>690.13388844324015</v>
      </c>
      <c r="K403" s="307">
        <f t="shared" ca="1" si="189"/>
        <v>859.19238371360188</v>
      </c>
      <c r="L403" s="304">
        <f t="shared" ca="1" si="174"/>
        <v>1102.0418940354527</v>
      </c>
      <c r="M403" s="306">
        <f t="shared" ca="1" si="190"/>
        <v>-1.3750015128372806</v>
      </c>
      <c r="N403" s="304">
        <f t="shared" ca="1" si="191"/>
        <v>-78.781783509679457</v>
      </c>
      <c r="P403" s="310">
        <f t="shared" ca="1" si="192"/>
        <v>23</v>
      </c>
      <c r="Q403" s="304">
        <f t="shared" ca="1" si="193"/>
        <v>0</v>
      </c>
      <c r="R403" s="306">
        <f t="shared" ca="1" si="194"/>
        <v>0</v>
      </c>
      <c r="S403" s="307">
        <f t="shared" ca="1" si="195"/>
        <v>3.1859948540257217</v>
      </c>
      <c r="T403" s="304">
        <f t="shared" ca="1" si="175"/>
        <v>31.254609517992332</v>
      </c>
      <c r="U403" s="311">
        <f t="shared" ca="1" si="176"/>
        <v>0</v>
      </c>
      <c r="V403" s="306">
        <f t="shared" ca="1" si="177"/>
        <v>1.1240842357951559</v>
      </c>
      <c r="W403" s="304">
        <f t="shared" ca="1" si="178"/>
        <v>16.145853309715015</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4.6100722621141221</v>
      </c>
      <c r="AH403" s="304">
        <f t="shared" ca="1" si="202"/>
        <v>-5.0080743368949312</v>
      </c>
    </row>
    <row r="404" spans="1:34" x14ac:dyDescent="0.2">
      <c r="A404" s="347">
        <f t="shared" ca="1" si="180"/>
        <v>0.1</v>
      </c>
      <c r="B404" s="304">
        <f t="shared" ca="1" si="181"/>
        <v>26.600000000000072</v>
      </c>
      <c r="D404" s="306">
        <f t="shared" ca="1" si="182"/>
        <v>-0.98591332990295333</v>
      </c>
      <c r="E404" s="307">
        <f t="shared" ca="1" si="183"/>
        <v>-4.8390691326083282</v>
      </c>
      <c r="F404" s="304">
        <f t="shared" ca="1" si="184"/>
        <v>4.9384830833205298</v>
      </c>
      <c r="G404" s="306">
        <f t="shared" ca="1" si="185"/>
        <v>16.223744074927129</v>
      </c>
      <c r="H404" s="307">
        <f t="shared" ca="1" si="186"/>
        <v>-82.780391245330264</v>
      </c>
      <c r="I404" s="304">
        <f t="shared" ca="1" si="187"/>
        <v>84.355219438625639</v>
      </c>
      <c r="J404" s="306">
        <f t="shared" ca="1" si="188"/>
        <v>691.7611924173824</v>
      </c>
      <c r="K404" s="307">
        <f t="shared" ca="1" si="189"/>
        <v>850.93853993473192</v>
      </c>
      <c r="L404" s="304">
        <f t="shared" ca="1" si="174"/>
        <v>1096.6448586853321</v>
      </c>
      <c r="M404" s="306">
        <f t="shared" ca="1" si="190"/>
        <v>-1.3772639692672175</v>
      </c>
      <c r="N404" s="304">
        <f t="shared" ca="1" si="191"/>
        <v>-78.911412714447081</v>
      </c>
      <c r="P404" s="310">
        <f t="shared" ca="1" si="192"/>
        <v>23</v>
      </c>
      <c r="Q404" s="304">
        <f t="shared" ca="1" si="193"/>
        <v>0</v>
      </c>
      <c r="R404" s="306">
        <f t="shared" ca="1" si="194"/>
        <v>0</v>
      </c>
      <c r="S404" s="307">
        <f t="shared" ca="1" si="195"/>
        <v>3.1859948540257217</v>
      </c>
      <c r="T404" s="304">
        <f t="shared" ca="1" si="175"/>
        <v>31.254609517992332</v>
      </c>
      <c r="U404" s="311">
        <f t="shared" ca="1" si="176"/>
        <v>0</v>
      </c>
      <c r="V404" s="306">
        <f t="shared" ca="1" si="177"/>
        <v>1.1250141207626132</v>
      </c>
      <c r="W404" s="304">
        <f t="shared" ca="1" si="178"/>
        <v>16.335222485695851</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4.5548050232749926</v>
      </c>
      <c r="AH404" s="304">
        <f t="shared" ca="1" si="202"/>
        <v>-5.0677587533807937</v>
      </c>
    </row>
    <row r="405" spans="1:34" x14ac:dyDescent="0.2">
      <c r="A405" s="347">
        <f t="shared" ca="1" si="180"/>
        <v>0.1</v>
      </c>
      <c r="B405" s="304">
        <f t="shared" ca="1" si="181"/>
        <v>26.700000000000074</v>
      </c>
      <c r="D405" s="306">
        <f t="shared" ca="1" si="182"/>
        <v>-0.98609580501039895</v>
      </c>
      <c r="E405" s="307">
        <f t="shared" ca="1" si="183"/>
        <v>-4.7785229151085264</v>
      </c>
      <c r="F405" s="304">
        <f t="shared" ca="1" si="184"/>
        <v>4.8792075367703305</v>
      </c>
      <c r="G405" s="306">
        <f t="shared" ca="1" si="185"/>
        <v>16.125134494426089</v>
      </c>
      <c r="H405" s="307">
        <f t="shared" ca="1" si="186"/>
        <v>-83.258243536841121</v>
      </c>
      <c r="I405" s="304">
        <f t="shared" ca="1" si="187"/>
        <v>84.805395343122342</v>
      </c>
      <c r="J405" s="306">
        <f t="shared" ca="1" si="188"/>
        <v>693.37863634585005</v>
      </c>
      <c r="K405" s="307">
        <f t="shared" ca="1" si="189"/>
        <v>842.63660819562335</v>
      </c>
      <c r="L405" s="304">
        <f t="shared" ca="1" si="174"/>
        <v>1091.2425884340544</v>
      </c>
      <c r="M405" s="306">
        <f t="shared" ca="1" si="190"/>
        <v>-1.3794887387049997</v>
      </c>
      <c r="N405" s="304">
        <f t="shared" ca="1" si="191"/>
        <v>-79.038882613621695</v>
      </c>
      <c r="P405" s="310">
        <f t="shared" ca="1" si="192"/>
        <v>23</v>
      </c>
      <c r="Q405" s="304">
        <f t="shared" ca="1" si="193"/>
        <v>0</v>
      </c>
      <c r="R405" s="306">
        <f t="shared" ca="1" si="194"/>
        <v>0</v>
      </c>
      <c r="S405" s="307">
        <f t="shared" ca="1" si="195"/>
        <v>3.1859948540257217</v>
      </c>
      <c r="T405" s="304">
        <f t="shared" ca="1" si="175"/>
        <v>31.254609517992332</v>
      </c>
      <c r="U405" s="311">
        <f t="shared" ca="1" si="176"/>
        <v>0</v>
      </c>
      <c r="V405" s="306">
        <f t="shared" ca="1" si="177"/>
        <v>1.1259501662919413</v>
      </c>
      <c r="W405" s="304">
        <f t="shared" ca="1" si="178"/>
        <v>16.52377592033147</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4.4996602823109919</v>
      </c>
      <c r="AH405" s="304">
        <f t="shared" ca="1" si="202"/>
        <v>-5.1271967577270834</v>
      </c>
    </row>
    <row r="406" spans="1:34" x14ac:dyDescent="0.2">
      <c r="A406" s="347">
        <f t="shared" ca="1" si="180"/>
        <v>0.1</v>
      </c>
      <c r="B406" s="304">
        <f t="shared" ca="1" si="181"/>
        <v>26.800000000000075</v>
      </c>
      <c r="D406" s="306">
        <f t="shared" ca="1" si="182"/>
        <v>-0.98615252128741948</v>
      </c>
      <c r="E406" s="307">
        <f t="shared" ca="1" si="183"/>
        <v>-4.7182392577749424</v>
      </c>
      <c r="F406" s="304">
        <f t="shared" ca="1" si="184"/>
        <v>4.8201948600497646</v>
      </c>
      <c r="G406" s="306">
        <f t="shared" ca="1" si="185"/>
        <v>16.026519242297347</v>
      </c>
      <c r="H406" s="307">
        <f t="shared" ca="1" si="186"/>
        <v>-83.730067462618621</v>
      </c>
      <c r="I406" s="304">
        <f t="shared" ca="1" si="187"/>
        <v>85.250064611813599</v>
      </c>
      <c r="J406" s="306">
        <f t="shared" ca="1" si="188"/>
        <v>694.98621903268622</v>
      </c>
      <c r="K406" s="307">
        <f t="shared" ca="1" si="189"/>
        <v>834.28719264565041</v>
      </c>
      <c r="L406" s="304">
        <f t="shared" ca="1" si="174"/>
        <v>1085.8365275021417</v>
      </c>
      <c r="M406" s="306">
        <f t="shared" ca="1" si="190"/>
        <v>-1.3816767748885461</v>
      </c>
      <c r="N406" s="304">
        <f t="shared" ca="1" si="191"/>
        <v>-79.164247852360816</v>
      </c>
      <c r="P406" s="310">
        <f t="shared" ca="1" si="192"/>
        <v>23</v>
      </c>
      <c r="Q406" s="304">
        <f t="shared" ca="1" si="193"/>
        <v>0</v>
      </c>
      <c r="R406" s="306">
        <f t="shared" ca="1" si="194"/>
        <v>0</v>
      </c>
      <c r="S406" s="307">
        <f t="shared" ca="1" si="195"/>
        <v>3.1859948540257217</v>
      </c>
      <c r="T406" s="304">
        <f t="shared" ca="1" si="175"/>
        <v>31.254609517992332</v>
      </c>
      <c r="U406" s="311">
        <f t="shared" ca="1" si="176"/>
        <v>0</v>
      </c>
      <c r="V406" s="306">
        <f t="shared" ca="1" si="177"/>
        <v>1.1268923180293224</v>
      </c>
      <c r="W406" s="304">
        <f t="shared" ca="1" si="178"/>
        <v>16.711483838903082</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4.4446520133073397</v>
      </c>
      <c r="AH406" s="304">
        <f t="shared" ca="1" si="202"/>
        <v>-5.1863787223173174</v>
      </c>
    </row>
    <row r="407" spans="1:34" x14ac:dyDescent="0.2">
      <c r="A407" s="347">
        <f t="shared" ca="1" si="180"/>
        <v>0.1</v>
      </c>
      <c r="B407" s="304">
        <f t="shared" ca="1" si="181"/>
        <v>26.900000000000077</v>
      </c>
      <c r="D407" s="306">
        <f t="shared" ca="1" si="182"/>
        <v>-0.98608518909885745</v>
      </c>
      <c r="E407" s="307">
        <f t="shared" ca="1" si="183"/>
        <v>-4.6582276058278405</v>
      </c>
      <c r="F407" s="304">
        <f t="shared" ca="1" si="184"/>
        <v>4.7614544445848379</v>
      </c>
      <c r="G407" s="306">
        <f t="shared" ca="1" si="185"/>
        <v>15.927910723387461</v>
      </c>
      <c r="H407" s="307">
        <f t="shared" ca="1" si="186"/>
        <v>-84.195890223201403</v>
      </c>
      <c r="I407" s="304">
        <f t="shared" ca="1" si="187"/>
        <v>85.689242443200442</v>
      </c>
      <c r="J407" s="306">
        <f t="shared" ca="1" si="188"/>
        <v>696.58394053097049</v>
      </c>
      <c r="K407" s="307">
        <f t="shared" ca="1" si="189"/>
        <v>825.89089476135939</v>
      </c>
      <c r="L407" s="304">
        <f t="shared" ca="1" si="174"/>
        <v>1080.4281356274344</v>
      </c>
      <c r="M407" s="306">
        <f t="shared" ca="1" si="190"/>
        <v>-1.3838289991947046</v>
      </c>
      <c r="N407" s="304">
        <f t="shared" ca="1" si="191"/>
        <v>-79.287561221669165</v>
      </c>
      <c r="P407" s="310">
        <f t="shared" ca="1" si="192"/>
        <v>23</v>
      </c>
      <c r="Q407" s="304">
        <f t="shared" ca="1" si="193"/>
        <v>0</v>
      </c>
      <c r="R407" s="306">
        <f t="shared" ca="1" si="194"/>
        <v>0</v>
      </c>
      <c r="S407" s="307">
        <f t="shared" ca="1" si="195"/>
        <v>3.1859948540257217</v>
      </c>
      <c r="T407" s="304">
        <f t="shared" ca="1" si="175"/>
        <v>31.254609517992332</v>
      </c>
      <c r="U407" s="311">
        <f t="shared" ca="1" si="176"/>
        <v>0</v>
      </c>
      <c r="V407" s="306">
        <f t="shared" ca="1" si="177"/>
        <v>1.1278405218105549</v>
      </c>
      <c r="W407" s="304">
        <f t="shared" ca="1" si="178"/>
        <v>16.898317361812722</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4.3897937220179069</v>
      </c>
      <c r="AH407" s="304">
        <f t="shared" ca="1" si="202"/>
        <v>-5.2452953016502777</v>
      </c>
    </row>
    <row r="408" spans="1:34" x14ac:dyDescent="0.2">
      <c r="A408" s="347">
        <f t="shared" ca="1" si="180"/>
        <v>0.1</v>
      </c>
      <c r="B408" s="304">
        <f t="shared" ca="1" si="181"/>
        <v>27.000000000000078</v>
      </c>
      <c r="D408" s="306">
        <f t="shared" ca="1" si="182"/>
        <v>-0.98589553924765561</v>
      </c>
      <c r="E408" s="307">
        <f t="shared" ca="1" si="183"/>
        <v>-4.5984971208335699</v>
      </c>
      <c r="F408" s="304">
        <f t="shared" ca="1" si="184"/>
        <v>4.7029954055498564</v>
      </c>
      <c r="G408" s="306">
        <f t="shared" ca="1" si="185"/>
        <v>15.829321169462695</v>
      </c>
      <c r="H408" s="307">
        <f t="shared" ca="1" si="186"/>
        <v>-84.655739935284757</v>
      </c>
      <c r="I408" s="304">
        <f t="shared" ca="1" si="187"/>
        <v>86.122945332103953</v>
      </c>
      <c r="J408" s="306">
        <f t="shared" ca="1" si="188"/>
        <v>698.171802125613</v>
      </c>
      <c r="K408" s="307">
        <f t="shared" ca="1" si="189"/>
        <v>817.44831325343512</v>
      </c>
      <c r="L408" s="304">
        <f t="shared" ca="1" si="174"/>
        <v>1075.0188882639281</v>
      </c>
      <c r="M408" s="306">
        <f t="shared" ca="1" si="190"/>
        <v>-1.3859463019729656</v>
      </c>
      <c r="N408" s="304">
        <f t="shared" ca="1" si="191"/>
        <v>-79.408873734814847</v>
      </c>
      <c r="P408" s="310">
        <f t="shared" ca="1" si="192"/>
        <v>23</v>
      </c>
      <c r="Q408" s="304">
        <f t="shared" ca="1" si="193"/>
        <v>0</v>
      </c>
      <c r="R408" s="306">
        <f t="shared" ca="1" si="194"/>
        <v>0</v>
      </c>
      <c r="S408" s="307">
        <f t="shared" ca="1" si="195"/>
        <v>3.1859948540257217</v>
      </c>
      <c r="T408" s="304">
        <f t="shared" ca="1" si="175"/>
        <v>31.254609517992332</v>
      </c>
      <c r="U408" s="311">
        <f t="shared" ca="1" si="176"/>
        <v>0</v>
      </c>
      <c r="V408" s="306">
        <f t="shared" ca="1" si="177"/>
        <v>1.1287947236695735</v>
      </c>
      <c r="W408" s="304">
        <f t="shared" ca="1" si="178"/>
        <v>17.084248500297441</v>
      </c>
      <c r="Y408" s="314" t="str">
        <f t="shared" ca="1" si="196"/>
        <v/>
      </c>
      <c r="Z408" s="315" t="str">
        <f t="shared" ca="1" si="197"/>
        <v/>
      </c>
      <c r="AA408" s="316" t="str">
        <f t="shared" ca="1" si="198"/>
        <v/>
      </c>
      <c r="AC408" s="310">
        <f t="shared" ca="1" si="199"/>
        <v>27.000000000000078</v>
      </c>
      <c r="AD408" s="323">
        <f t="shared" ca="1" si="200"/>
        <v>698.171802125613</v>
      </c>
      <c r="AE408" s="324" t="e">
        <f t="shared" ca="1" si="179"/>
        <v>#N/A</v>
      </c>
      <c r="AG408" s="306">
        <f t="shared" ca="1" si="201"/>
        <v>4.3350984564009893</v>
      </c>
      <c r="AH408" s="304">
        <f t="shared" ca="1" si="202"/>
        <v>-5.3039374311796346</v>
      </c>
    </row>
    <row r="409" spans="1:34" x14ac:dyDescent="0.2">
      <c r="A409" s="347">
        <f t="shared" ca="1" si="180"/>
        <v>0.1</v>
      </c>
      <c r="B409" s="304">
        <f t="shared" ca="1" si="181"/>
        <v>27.10000000000008</v>
      </c>
      <c r="D409" s="306">
        <f t="shared" ca="1" si="182"/>
        <v>-0.98558532133651722</v>
      </c>
      <c r="E409" s="307">
        <f t="shared" ca="1" si="183"/>
        <v>-4.5390566819720171</v>
      </c>
      <c r="F409" s="304">
        <f t="shared" ca="1" si="184"/>
        <v>4.6448265831771183</v>
      </c>
      <c r="G409" s="306">
        <f t="shared" ca="1" si="185"/>
        <v>15.730762637329043</v>
      </c>
      <c r="H409" s="307">
        <f t="shared" ca="1" si="186"/>
        <v>-85.109645603481965</v>
      </c>
      <c r="I409" s="304">
        <f t="shared" ca="1" si="187"/>
        <v>86.551191025324911</v>
      </c>
      <c r="J409" s="306">
        <f t="shared" ca="1" si="188"/>
        <v>699.74980631595258</v>
      </c>
      <c r="K409" s="307">
        <f t="shared" ca="1" si="189"/>
        <v>808.96004397649676</v>
      </c>
      <c r="L409" s="304">
        <f t="shared" ca="1" si="174"/>
        <v>1069.6102767782613</v>
      </c>
      <c r="M409" s="306">
        <f t="shared" ca="1" si="190"/>
        <v>-1.3880295438152861</v>
      </c>
      <c r="N409" s="304">
        <f t="shared" ca="1" si="191"/>
        <v>-79.528234700084866</v>
      </c>
      <c r="P409" s="310">
        <f t="shared" ca="1" si="192"/>
        <v>23</v>
      </c>
      <c r="Q409" s="304">
        <f t="shared" ca="1" si="193"/>
        <v>0</v>
      </c>
      <c r="R409" s="306">
        <f t="shared" ca="1" si="194"/>
        <v>0</v>
      </c>
      <c r="S409" s="307">
        <f t="shared" ca="1" si="195"/>
        <v>3.1859948540257217</v>
      </c>
      <c r="T409" s="304">
        <f t="shared" ca="1" si="175"/>
        <v>31.254609517992332</v>
      </c>
      <c r="U409" s="311">
        <f t="shared" ca="1" si="176"/>
        <v>0</v>
      </c>
      <c r="V409" s="306">
        <f t="shared" ca="1" si="177"/>
        <v>1.1297548698467454</v>
      </c>
      <c r="W409" s="304">
        <f t="shared" ca="1" si="178"/>
        <v>17.269250151576308</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4.2805788168019401</v>
      </c>
      <c r="AH409" s="304">
        <f t="shared" ca="1" si="202"/>
        <v>-5.3622963259687406</v>
      </c>
    </row>
    <row r="410" spans="1:34" x14ac:dyDescent="0.2">
      <c r="A410" s="347">
        <f t="shared" ca="1" si="180"/>
        <v>0.1</v>
      </c>
      <c r="B410" s="304">
        <f t="shared" ca="1" si="181"/>
        <v>27.200000000000081</v>
      </c>
      <c r="D410" s="306">
        <f t="shared" ca="1" si="182"/>
        <v>-0.98515630216897299</v>
      </c>
      <c r="E410" s="307">
        <f t="shared" ca="1" si="183"/>
        <v>-4.4799148874911463</v>
      </c>
      <c r="F410" s="304">
        <f t="shared" ca="1" si="184"/>
        <v>4.5869565442532867</v>
      </c>
      <c r="G410" s="306">
        <f t="shared" ca="1" si="185"/>
        <v>15.632247007112145</v>
      </c>
      <c r="H410" s="307">
        <f t="shared" ca="1" si="186"/>
        <v>-85.557637092231076</v>
      </c>
      <c r="I410" s="304">
        <f t="shared" ca="1" si="187"/>
        <v>86.97399847826523</v>
      </c>
      <c r="J410" s="306">
        <f t="shared" ca="1" si="188"/>
        <v>701.31795679817469</v>
      </c>
      <c r="K410" s="307">
        <f t="shared" ca="1" si="189"/>
        <v>800.42667984171112</v>
      </c>
      <c r="L410" s="304">
        <f t="shared" ca="1" si="174"/>
        <v>1064.2038086428706</v>
      </c>
      <c r="M410" s="306">
        <f t="shared" ca="1" si="190"/>
        <v>-1.3900795567654811</v>
      </c>
      <c r="N410" s="304">
        <f t="shared" ca="1" si="191"/>
        <v>-79.645691790078203</v>
      </c>
      <c r="P410" s="310">
        <f t="shared" ca="1" si="192"/>
        <v>23</v>
      </c>
      <c r="Q410" s="304">
        <f t="shared" ca="1" si="193"/>
        <v>0</v>
      </c>
      <c r="R410" s="306">
        <f t="shared" ca="1" si="194"/>
        <v>0</v>
      </c>
      <c r="S410" s="307">
        <f t="shared" ca="1" si="195"/>
        <v>3.1859948540257217</v>
      </c>
      <c r="T410" s="304">
        <f t="shared" ca="1" si="175"/>
        <v>31.254609517992332</v>
      </c>
      <c r="U410" s="311">
        <f t="shared" ca="1" si="176"/>
        <v>0</v>
      </c>
      <c r="V410" s="306">
        <f t="shared" ca="1" si="177"/>
        <v>1.130720906796941</v>
      </c>
      <c r="W410" s="304">
        <f t="shared" ca="1" si="178"/>
        <v>17.453296093451534</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4.2262469658102795</v>
      </c>
      <c r="AH410" s="304">
        <f t="shared" ca="1" si="202"/>
        <v>-5.4203634791674045</v>
      </c>
    </row>
    <row r="411" spans="1:34" x14ac:dyDescent="0.2">
      <c r="A411" s="347">
        <f t="shared" ca="1" si="180"/>
        <v>0.1</v>
      </c>
      <c r="B411" s="304">
        <f t="shared" ca="1" si="181"/>
        <v>27.300000000000082</v>
      </c>
      <c r="D411" s="306">
        <f t="shared" ca="1" si="182"/>
        <v>-0.98461026418964803</v>
      </c>
      <c r="E411" s="307">
        <f t="shared" ca="1" si="183"/>
        <v>-4.4210800563414248</v>
      </c>
      <c r="F411" s="304">
        <f t="shared" ca="1" si="184"/>
        <v>4.5293935837954624</v>
      </c>
      <c r="G411" s="306">
        <f t="shared" ca="1" si="185"/>
        <v>15.53378598069318</v>
      </c>
      <c r="H411" s="307">
        <f t="shared" ca="1" si="186"/>
        <v>-85.999745097865215</v>
      </c>
      <c r="I411" s="304">
        <f t="shared" ca="1" si="187"/>
        <v>87.391387812482833</v>
      </c>
      <c r="J411" s="306">
        <f t="shared" ca="1" si="188"/>
        <v>702.87625844756496</v>
      </c>
      <c r="K411" s="307">
        <f t="shared" ca="1" si="189"/>
        <v>791.84881073220629</v>
      </c>
      <c r="L411" s="304">
        <f t="shared" ca="1" si="174"/>
        <v>1058.801007624784</v>
      </c>
      <c r="M411" s="306">
        <f t="shared" ca="1" si="190"/>
        <v>-1.3920971454714364</v>
      </c>
      <c r="N411" s="304">
        <f t="shared" ca="1" si="191"/>
        <v>-79.761291107722712</v>
      </c>
      <c r="P411" s="310">
        <f t="shared" ca="1" si="192"/>
        <v>23</v>
      </c>
      <c r="Q411" s="304">
        <f t="shared" ca="1" si="193"/>
        <v>0</v>
      </c>
      <c r="R411" s="306">
        <f t="shared" ca="1" si="194"/>
        <v>0</v>
      </c>
      <c r="S411" s="307">
        <f t="shared" ca="1" si="195"/>
        <v>3.1859948540257217</v>
      </c>
      <c r="T411" s="304">
        <f t="shared" ca="1" si="175"/>
        <v>31.254609517992332</v>
      </c>
      <c r="U411" s="311">
        <f t="shared" ca="1" si="176"/>
        <v>0</v>
      </c>
      <c r="V411" s="306">
        <f t="shared" ca="1" si="177"/>
        <v>1.1316927811973843</v>
      </c>
      <c r="W411" s="304">
        <f t="shared" ca="1" si="178"/>
        <v>17.636360978385525</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4.1721146378166063</v>
      </c>
      <c r="AH411" s="304">
        <f t="shared" ca="1" si="202"/>
        <v>-5.4781306603173272</v>
      </c>
    </row>
    <row r="412" spans="1:34" x14ac:dyDescent="0.2">
      <c r="A412" s="347">
        <f t="shared" ca="1" si="180"/>
        <v>0.1</v>
      </c>
      <c r="B412" s="304">
        <f t="shared" ca="1" si="181"/>
        <v>27.400000000000084</v>
      </c>
      <c r="D412" s="306">
        <f t="shared" ca="1" si="182"/>
        <v>-0.98394900396354956</v>
      </c>
      <c r="E412" s="307">
        <f t="shared" ca="1" si="183"/>
        <v>-4.3625602299828001</v>
      </c>
      <c r="F412" s="304">
        <f t="shared" ca="1" si="184"/>
        <v>4.4721457268998339</v>
      </c>
      <c r="G412" s="306">
        <f t="shared" ca="1" si="185"/>
        <v>15.435391080296824</v>
      </c>
      <c r="H412" s="307">
        <f t="shared" ca="1" si="186"/>
        <v>-86.436001120863494</v>
      </c>
      <c r="I412" s="304">
        <f t="shared" ca="1" si="187"/>
        <v>87.803380274153582</v>
      </c>
      <c r="J412" s="306">
        <f t="shared" ca="1" si="188"/>
        <v>704.42471730061447</v>
      </c>
      <c r="K412" s="307">
        <f t="shared" ca="1" si="189"/>
        <v>783.22702342126991</v>
      </c>
      <c r="L412" s="304">
        <f t="shared" ca="1" si="174"/>
        <v>1053.4034139689281</v>
      </c>
      <c r="M412" s="306">
        <f t="shared" ca="1" si="190"/>
        <v>-1.3940830882832054</v>
      </c>
      <c r="N412" s="304">
        <f t="shared" ca="1" si="191"/>
        <v>-79.87507724919142</v>
      </c>
      <c r="P412" s="310">
        <f t="shared" ca="1" si="192"/>
        <v>23</v>
      </c>
      <c r="Q412" s="304">
        <f t="shared" ca="1" si="193"/>
        <v>0</v>
      </c>
      <c r="R412" s="306">
        <f t="shared" ca="1" si="194"/>
        <v>0</v>
      </c>
      <c r="S412" s="307">
        <f t="shared" ca="1" si="195"/>
        <v>3.1859948540257217</v>
      </c>
      <c r="T412" s="304">
        <f t="shared" ca="1" si="175"/>
        <v>31.254609517992332</v>
      </c>
      <c r="U412" s="311">
        <f t="shared" ca="1" si="176"/>
        <v>0</v>
      </c>
      <c r="V412" s="306">
        <f t="shared" ca="1" si="177"/>
        <v>1.1326704399552756</v>
      </c>
      <c r="W412" s="304">
        <f t="shared" ca="1" si="178"/>
        <v>17.818420327075085</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4.1181931482922653</v>
      </c>
      <c r="AH412" s="304">
        <f t="shared" ca="1" si="202"/>
        <v>-5.5355899134930429</v>
      </c>
    </row>
    <row r="413" spans="1:34" x14ac:dyDescent="0.2">
      <c r="A413" s="347">
        <f t="shared" ca="1" si="180"/>
        <v>0.1</v>
      </c>
      <c r="B413" s="304">
        <f t="shared" ca="1" si="181"/>
        <v>27.500000000000085</v>
      </c>
      <c r="D413" s="306">
        <f t="shared" ca="1" si="182"/>
        <v>-0.98317433069413251</v>
      </c>
      <c r="E413" s="307">
        <f t="shared" ca="1" si="183"/>
        <v>-4.3043631743570963</v>
      </c>
      <c r="F413" s="304">
        <f t="shared" ca="1" si="184"/>
        <v>4.4152207307559781</v>
      </c>
      <c r="G413" s="306">
        <f t="shared" ca="1" si="185"/>
        <v>15.337073647227411</v>
      </c>
      <c r="H413" s="307">
        <f t="shared" ca="1" si="186"/>
        <v>-86.866437438299201</v>
      </c>
      <c r="I413" s="304">
        <f t="shared" ca="1" si="187"/>
        <v>88.209998193415842</v>
      </c>
      <c r="J413" s="306">
        <f t="shared" ca="1" si="188"/>
        <v>705.9633405369907</v>
      </c>
      <c r="K413" s="307">
        <f t="shared" ca="1" si="189"/>
        <v>774.56190149331178</v>
      </c>
      <c r="L413" s="304">
        <f t="shared" ca="1" si="174"/>
        <v>1048.0125845747664</v>
      </c>
      <c r="M413" s="306">
        <f t="shared" ca="1" si="190"/>
        <v>-1.3960381382998654</v>
      </c>
      <c r="N413" s="304">
        <f t="shared" ca="1" si="191"/>
        <v>-79.987093363883019</v>
      </c>
      <c r="P413" s="310">
        <f t="shared" ca="1" si="192"/>
        <v>23</v>
      </c>
      <c r="Q413" s="304">
        <f t="shared" ca="1" si="193"/>
        <v>0</v>
      </c>
      <c r="R413" s="306">
        <f t="shared" ca="1" si="194"/>
        <v>0</v>
      </c>
      <c r="S413" s="307">
        <f t="shared" ca="1" si="195"/>
        <v>3.1859948540257217</v>
      </c>
      <c r="T413" s="304">
        <f t="shared" ca="1" si="175"/>
        <v>31.254609517992332</v>
      </c>
      <c r="U413" s="311">
        <f t="shared" ca="1" si="176"/>
        <v>0</v>
      </c>
      <c r="V413" s="306">
        <f t="shared" ca="1" si="177"/>
        <v>1.1336538302152017</v>
      </c>
      <c r="W413" s="304">
        <f t="shared" ca="1" si="178"/>
        <v>17.999450521544393</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4.0644934028127961</v>
      </c>
      <c r="AH413" s="304">
        <f t="shared" ca="1" si="202"/>
        <v>-5.5927335552850304</v>
      </c>
    </row>
    <row r="414" spans="1:34" x14ac:dyDescent="0.2">
      <c r="A414" s="347">
        <f t="shared" ca="1" si="180"/>
        <v>0.1</v>
      </c>
      <c r="B414" s="304">
        <f t="shared" ca="1" si="181"/>
        <v>27.600000000000087</v>
      </c>
      <c r="D414" s="306">
        <f t="shared" ca="1" si="182"/>
        <v>-0.98228806477996378</v>
      </c>
      <c r="E414" s="307">
        <f t="shared" ca="1" si="183"/>
        <v>-4.2464963820186137</v>
      </c>
      <c r="F414" s="304">
        <f t="shared" ca="1" si="184"/>
        <v>4.3586260868198297</v>
      </c>
      <c r="G414" s="306">
        <f t="shared" ca="1" si="185"/>
        <v>15.238844840749415</v>
      </c>
      <c r="H414" s="307">
        <f t="shared" ca="1" si="186"/>
        <v>-87.291087076501057</v>
      </c>
      <c r="I414" s="304">
        <f t="shared" ca="1" si="187"/>
        <v>88.611264944575325</v>
      </c>
      <c r="J414" s="306">
        <f t="shared" ca="1" si="188"/>
        <v>707.49213646138958</v>
      </c>
      <c r="K414" s="307">
        <f t="shared" ca="1" si="189"/>
        <v>765.85402526757173</v>
      </c>
      <c r="L414" s="304">
        <f t="shared" ca="1" si="174"/>
        <v>1042.6300931649939</v>
      </c>
      <c r="M414" s="306">
        <f t="shared" ca="1" si="190"/>
        <v>-1.3979630243678436</v>
      </c>
      <c r="N414" s="304">
        <f t="shared" ca="1" si="191"/>
        <v>-80.097381211621695</v>
      </c>
      <c r="P414" s="310">
        <f t="shared" ca="1" si="192"/>
        <v>23</v>
      </c>
      <c r="Q414" s="304">
        <f t="shared" ca="1" si="193"/>
        <v>0</v>
      </c>
      <c r="R414" s="306">
        <f t="shared" ca="1" si="194"/>
        <v>0</v>
      </c>
      <c r="S414" s="307">
        <f t="shared" ca="1" si="195"/>
        <v>3.1859948540257217</v>
      </c>
      <c r="T414" s="304">
        <f t="shared" ca="1" si="175"/>
        <v>31.254609517992332</v>
      </c>
      <c r="U414" s="311">
        <f t="shared" ca="1" si="176"/>
        <v>0</v>
      </c>
      <c r="V414" s="306">
        <f t="shared" ca="1" si="177"/>
        <v>1.1346428993663134</v>
      </c>
      <c r="W414" s="304">
        <f t="shared" ca="1" si="178"/>
        <v>18.179428797777849</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4.0110259058441997</v>
      </c>
      <c r="AH414" s="304">
        <f t="shared" ca="1" si="202"/>
        <v>-5.6495541726317793</v>
      </c>
    </row>
    <row r="415" spans="1:34" x14ac:dyDescent="0.2">
      <c r="A415" s="347">
        <f t="shared" ca="1" si="180"/>
        <v>0.1</v>
      </c>
      <c r="B415" s="304">
        <f t="shared" ca="1" si="181"/>
        <v>27.700000000000088</v>
      </c>
      <c r="D415" s="306">
        <f t="shared" ca="1" si="182"/>
        <v>-0.98129203640974416</v>
      </c>
      <c r="E415" s="307">
        <f t="shared" ca="1" si="183"/>
        <v>-4.1889670744158884</v>
      </c>
      <c r="F415" s="304">
        <f t="shared" ca="1" si="184"/>
        <v>4.3023690231384837</v>
      </c>
      <c r="G415" s="306">
        <f t="shared" ca="1" si="185"/>
        <v>15.140715637108441</v>
      </c>
      <c r="H415" s="307">
        <f t="shared" ca="1" si="186"/>
        <v>-87.709983783942647</v>
      </c>
      <c r="I415" s="304">
        <f t="shared" ca="1" si="187"/>
        <v>89.007204907149301</v>
      </c>
      <c r="J415" s="306">
        <f t="shared" ca="1" si="188"/>
        <v>709.01111448528252</v>
      </c>
      <c r="K415" s="307">
        <f t="shared" ca="1" si="189"/>
        <v>757.10397172454952</v>
      </c>
      <c r="L415" s="304">
        <f t="shared" ca="1" si="174"/>
        <v>1037.257530444947</v>
      </c>
      <c r="M415" s="306">
        <f t="shared" ca="1" si="190"/>
        <v>-1.3998584520332642</v>
      </c>
      <c r="N415" s="304">
        <f t="shared" ca="1" si="191"/>
        <v>-80.205981217222629</v>
      </c>
      <c r="P415" s="310">
        <f t="shared" ca="1" si="192"/>
        <v>23</v>
      </c>
      <c r="Q415" s="304">
        <f t="shared" ca="1" si="193"/>
        <v>0</v>
      </c>
      <c r="R415" s="306">
        <f t="shared" ca="1" si="194"/>
        <v>0</v>
      </c>
      <c r="S415" s="307">
        <f t="shared" ca="1" si="195"/>
        <v>3.1859948540257217</v>
      </c>
      <c r="T415" s="304">
        <f t="shared" ca="1" si="175"/>
        <v>31.254609517992332</v>
      </c>
      <c r="U415" s="311">
        <f t="shared" ca="1" si="176"/>
        <v>0</v>
      </c>
      <c r="V415" s="306">
        <f t="shared" ca="1" si="177"/>
        <v>1.1356375950492945</v>
      </c>
      <c r="W415" s="304">
        <f t="shared" ca="1" si="178"/>
        <v>18.358333237914159</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3.957800769309431</v>
      </c>
      <c r="AH415" s="304">
        <f t="shared" ca="1" si="202"/>
        <v>-5.7060446205074378</v>
      </c>
    </row>
    <row r="416" spans="1:34" x14ac:dyDescent="0.2">
      <c r="A416" s="347">
        <f t="shared" ca="1" si="180"/>
        <v>0.1</v>
      </c>
      <c r="B416" s="304">
        <f t="shared" ca="1" si="181"/>
        <v>27.80000000000009</v>
      </c>
      <c r="D416" s="306">
        <f t="shared" ca="1" si="182"/>
        <v>-0.98018808419545533</v>
      </c>
      <c r="E416" s="307">
        <f t="shared" ca="1" si="183"/>
        <v>-4.1317822043175161</v>
      </c>
      <c r="F416" s="304">
        <f t="shared" ca="1" si="184"/>
        <v>4.2464565068199711</v>
      </c>
      <c r="G416" s="306">
        <f t="shared" ca="1" si="185"/>
        <v>15.042696828688895</v>
      </c>
      <c r="H416" s="307">
        <f t="shared" ca="1" si="186"/>
        <v>-88.123162004374393</v>
      </c>
      <c r="I416" s="304">
        <f t="shared" ca="1" si="187"/>
        <v>89.397843427730749</v>
      </c>
      <c r="J416" s="306">
        <f t="shared" ca="1" si="188"/>
        <v>710.52028510857235</v>
      </c>
      <c r="K416" s="307">
        <f t="shared" ca="1" si="189"/>
        <v>748.31231443513366</v>
      </c>
      <c r="L416" s="304">
        <f t="shared" ca="1" si="174"/>
        <v>1031.8965042512903</v>
      </c>
      <c r="M416" s="306">
        <f t="shared" ca="1" si="190"/>
        <v>-1.4017251044507193</v>
      </c>
      <c r="N416" s="304">
        <f t="shared" ca="1" si="191"/>
        <v>-80.3129325225607</v>
      </c>
      <c r="P416" s="310">
        <f t="shared" ca="1" si="192"/>
        <v>23</v>
      </c>
      <c r="Q416" s="304">
        <f t="shared" ca="1" si="193"/>
        <v>0</v>
      </c>
      <c r="R416" s="306">
        <f t="shared" ca="1" si="194"/>
        <v>0</v>
      </c>
      <c r="S416" s="307">
        <f t="shared" ca="1" si="195"/>
        <v>3.1859948540257217</v>
      </c>
      <c r="T416" s="304">
        <f t="shared" ca="1" si="175"/>
        <v>31.254609517992332</v>
      </c>
      <c r="U416" s="311">
        <f t="shared" ca="1" si="176"/>
        <v>0</v>
      </c>
      <c r="V416" s="306">
        <f t="shared" ca="1" si="177"/>
        <v>1.1366378651631075</v>
      </c>
      <c r="W416" s="304">
        <f t="shared" ca="1" si="178"/>
        <v>18.536142762022514</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3.9048277209508226</v>
      </c>
      <c r="AH416" s="304">
        <f t="shared" ca="1" si="202"/>
        <v>-5.7621980194717368</v>
      </c>
    </row>
    <row r="417" spans="1:34" x14ac:dyDescent="0.2">
      <c r="A417" s="347">
        <f t="shared" ca="1" si="180"/>
        <v>0.1</v>
      </c>
      <c r="B417" s="304">
        <f t="shared" ca="1" si="181"/>
        <v>27.900000000000091</v>
      </c>
      <c r="D417" s="306">
        <f t="shared" ca="1" si="182"/>
        <v>-0.97897805384338599</v>
      </c>
      <c r="E417" s="307">
        <f t="shared" ca="1" si="183"/>
        <v>-4.0749484583751263</v>
      </c>
      <c r="F417" s="304">
        <f t="shared" ca="1" si="184"/>
        <v>4.1908952466413192</v>
      </c>
      <c r="G417" s="306">
        <f t="shared" ca="1" si="185"/>
        <v>14.944799023304556</v>
      </c>
      <c r="H417" s="307">
        <f t="shared" ca="1" si="186"/>
        <v>-88.530656850211912</v>
      </c>
      <c r="I417" s="304">
        <f t="shared" ca="1" si="187"/>
        <v>89.78320678265473</v>
      </c>
      <c r="J417" s="306">
        <f t="shared" ca="1" si="188"/>
        <v>712.01965990117208</v>
      </c>
      <c r="K417" s="307">
        <f t="shared" ca="1" si="189"/>
        <v>739.47962349240436</v>
      </c>
      <c r="L417" s="304">
        <f t="shared" ca="1" si="174"/>
        <v>1026.5486396884703</v>
      </c>
      <c r="M417" s="306">
        <f t="shared" ca="1" si="190"/>
        <v>-1.4035636432507244</v>
      </c>
      <c r="N417" s="304">
        <f t="shared" ca="1" si="191"/>
        <v>-80.418273036272041</v>
      </c>
      <c r="P417" s="310">
        <f t="shared" ca="1" si="192"/>
        <v>23</v>
      </c>
      <c r="Q417" s="304">
        <f t="shared" ca="1" si="193"/>
        <v>0</v>
      </c>
      <c r="R417" s="306">
        <f t="shared" ca="1" si="194"/>
        <v>0</v>
      </c>
      <c r="S417" s="307">
        <f t="shared" ca="1" si="195"/>
        <v>3.1859948540257217</v>
      </c>
      <c r="T417" s="304">
        <f t="shared" ca="1" si="175"/>
        <v>31.254609517992332</v>
      </c>
      <c r="U417" s="311">
        <f t="shared" ca="1" si="176"/>
        <v>0</v>
      </c>
      <c r="V417" s="306">
        <f t="shared" ca="1" si="177"/>
        <v>1.1376436578715226</v>
      </c>
      <c r="W417" s="304">
        <f t="shared" ca="1" si="178"/>
        <v>18.71283711948178</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3.852116112502765</v>
      </c>
      <c r="AH417" s="304">
        <f t="shared" ca="1" si="202"/>
        <v>-5.818007753088752</v>
      </c>
    </row>
    <row r="418" spans="1:34" x14ac:dyDescent="0.2">
      <c r="A418" s="347">
        <f t="shared" ca="1" si="180"/>
        <v>0.1</v>
      </c>
      <c r="B418" s="304">
        <f t="shared" ca="1" si="181"/>
        <v>28.000000000000092</v>
      </c>
      <c r="D418" s="306">
        <f t="shared" ca="1" si="182"/>
        <v>-0.9776637968627836</v>
      </c>
      <c r="E418" s="307">
        <f t="shared" ca="1" si="183"/>
        <v>-4.0184722598165799</v>
      </c>
      <c r="F418" s="304">
        <f t="shared" ca="1" si="184"/>
        <v>4.1356916957882053</v>
      </c>
      <c r="G418" s="306">
        <f t="shared" ca="1" si="185"/>
        <v>14.847032643618277</v>
      </c>
      <c r="H418" s="307">
        <f t="shared" ca="1" si="186"/>
        <v>-88.932504076193567</v>
      </c>
      <c r="I418" s="304">
        <f t="shared" ca="1" si="187"/>
        <v>90.163322141449811</v>
      </c>
      <c r="J418" s="306">
        <f t="shared" ca="1" si="188"/>
        <v>713.50925148451824</v>
      </c>
      <c r="K418" s="307">
        <f t="shared" ca="1" si="189"/>
        <v>730.60646544608403</v>
      </c>
      <c r="L418" s="304">
        <f t="shared" ca="1" si="174"/>
        <v>1021.2155792513241</v>
      </c>
      <c r="M418" s="306">
        <f t="shared" ca="1" si="190"/>
        <v>-1.4053747093679916</v>
      </c>
      <c r="N418" s="304">
        <f t="shared" ca="1" si="191"/>
        <v>-80.522039481210598</v>
      </c>
      <c r="P418" s="310">
        <f t="shared" ca="1" si="192"/>
        <v>23</v>
      </c>
      <c r="Q418" s="304">
        <f t="shared" ca="1" si="193"/>
        <v>0</v>
      </c>
      <c r="R418" s="306">
        <f t="shared" ca="1" si="194"/>
        <v>0</v>
      </c>
      <c r="S418" s="307">
        <f t="shared" ca="1" si="195"/>
        <v>3.1859948540257217</v>
      </c>
      <c r="T418" s="304">
        <f t="shared" ca="1" si="175"/>
        <v>31.254609517992332</v>
      </c>
      <c r="U418" s="311">
        <f t="shared" ca="1" si="176"/>
        <v>0</v>
      </c>
      <c r="V418" s="306">
        <f t="shared" ca="1" si="177"/>
        <v>1.1386549216094348</v>
      </c>
      <c r="W418" s="304">
        <f t="shared" ca="1" si="178"/>
        <v>18.888396879983187</v>
      </c>
      <c r="Y418" s="314" t="str">
        <f t="shared" ca="1" si="196"/>
        <v/>
      </c>
      <c r="Z418" s="315" t="str">
        <f t="shared" ca="1" si="197"/>
        <v/>
      </c>
      <c r="AA418" s="316" t="str">
        <f t="shared" ca="1" si="198"/>
        <v/>
      </c>
      <c r="AC418" s="310">
        <f t="shared" ca="1" si="199"/>
        <v>28.000000000000092</v>
      </c>
      <c r="AD418" s="323">
        <f t="shared" ca="1" si="200"/>
        <v>713.50925148451824</v>
      </c>
      <c r="AE418" s="324" t="e">
        <f t="shared" ca="1" si="179"/>
        <v>#N/A</v>
      </c>
      <c r="AG418" s="306">
        <f t="shared" ca="1" si="201"/>
        <v>3.7996749276875743</v>
      </c>
      <c r="AH418" s="304">
        <f t="shared" ca="1" si="202"/>
        <v>-5.8734674652210543</v>
      </c>
    </row>
    <row r="419" spans="1:34" x14ac:dyDescent="0.2">
      <c r="A419" s="347">
        <f t="shared" ca="1" si="180"/>
        <v>0.1</v>
      </c>
      <c r="B419" s="304">
        <f t="shared" ca="1" si="181"/>
        <v>28.100000000000094</v>
      </c>
      <c r="D419" s="306">
        <f t="shared" ca="1" si="182"/>
        <v>-0.97624716931185807</v>
      </c>
      <c r="E419" s="307">
        <f t="shared" ca="1" si="183"/>
        <v>-3.9623597712626282</v>
      </c>
      <c r="F419" s="304">
        <f t="shared" ca="1" si="184"/>
        <v>4.0808520547196814</v>
      </c>
      <c r="G419" s="306">
        <f t="shared" ca="1" si="185"/>
        <v>14.749407926687091</v>
      </c>
      <c r="H419" s="307">
        <f t="shared" ca="1" si="186"/>
        <v>-89.328740053319834</v>
      </c>
      <c r="I419" s="304">
        <f t="shared" ca="1" si="187"/>
        <v>90.53821753105926</v>
      </c>
      <c r="J419" s="306">
        <f t="shared" ca="1" si="188"/>
        <v>714.98907351303353</v>
      </c>
      <c r="K419" s="307">
        <f t="shared" ca="1" si="189"/>
        <v>721.69340323960841</v>
      </c>
      <c r="L419" s="304">
        <f t="shared" ca="1" si="174"/>
        <v>1015.8989829321586</v>
      </c>
      <c r="M419" s="306">
        <f t="shared" ca="1" si="190"/>
        <v>-1.4071589238325342</v>
      </c>
      <c r="N419" s="304">
        <f t="shared" ca="1" si="191"/>
        <v>-80.624267439775082</v>
      </c>
      <c r="P419" s="310">
        <f t="shared" ca="1" si="192"/>
        <v>23</v>
      </c>
      <c r="Q419" s="304">
        <f t="shared" ca="1" si="193"/>
        <v>0</v>
      </c>
      <c r="R419" s="306">
        <f t="shared" ca="1" si="194"/>
        <v>0</v>
      </c>
      <c r="S419" s="307">
        <f t="shared" ca="1" si="195"/>
        <v>3.1859948540257217</v>
      </c>
      <c r="T419" s="304">
        <f t="shared" ca="1" si="175"/>
        <v>31.254609517992332</v>
      </c>
      <c r="U419" s="311">
        <f t="shared" ca="1" si="176"/>
        <v>0</v>
      </c>
      <c r="V419" s="306">
        <f t="shared" ca="1" si="177"/>
        <v>1.1396716050889639</v>
      </c>
      <c r="W419" s="304">
        <f t="shared" ca="1" si="178"/>
        <v>19.062803424176991</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3.7475127900462795</v>
      </c>
      <c r="AH419" s="304">
        <f t="shared" ca="1" si="202"/>
        <v>-5.9285710572056978</v>
      </c>
    </row>
    <row r="420" spans="1:34" x14ac:dyDescent="0.2">
      <c r="A420" s="347">
        <f t="shared" ca="1" si="180"/>
        <v>0.1</v>
      </c>
      <c r="B420" s="304">
        <f t="shared" ca="1" si="181"/>
        <v>28.200000000000095</v>
      </c>
      <c r="D420" s="306">
        <f t="shared" ca="1" si="182"/>
        <v>-0.9747300305808333</v>
      </c>
      <c r="E420" s="307">
        <f t="shared" ca="1" si="183"/>
        <v>-3.906616897660304</v>
      </c>
      <c r="F420" s="304">
        <f t="shared" ca="1" si="184"/>
        <v>4.0263822741514659</v>
      </c>
      <c r="G420" s="306">
        <f t="shared" ca="1" si="185"/>
        <v>14.651934923629009</v>
      </c>
      <c r="H420" s="307">
        <f t="shared" ca="1" si="186"/>
        <v>-89.719401743085868</v>
      </c>
      <c r="I420" s="304">
        <f t="shared" ca="1" si="187"/>
        <v>90.907921800817221</v>
      </c>
      <c r="J420" s="306">
        <f t="shared" ca="1" si="188"/>
        <v>716.45914065554939</v>
      </c>
      <c r="K420" s="307">
        <f t="shared" ca="1" si="189"/>
        <v>712.74099614978809</v>
      </c>
      <c r="L420" s="304">
        <f t="shared" ca="1" si="174"/>
        <v>1010.6005283105093</v>
      </c>
      <c r="M420" s="306">
        <f t="shared" ca="1" si="190"/>
        <v>-1.4089168885254912</v>
      </c>
      <c r="N420" s="304">
        <f t="shared" ca="1" si="191"/>
        <v>-80.724991397214538</v>
      </c>
      <c r="P420" s="310">
        <f t="shared" ca="1" si="192"/>
        <v>23</v>
      </c>
      <c r="Q420" s="304">
        <f t="shared" ca="1" si="193"/>
        <v>0</v>
      </c>
      <c r="R420" s="306">
        <f t="shared" ca="1" si="194"/>
        <v>0</v>
      </c>
      <c r="S420" s="307">
        <f t="shared" ca="1" si="195"/>
        <v>3.1859948540257217</v>
      </c>
      <c r="T420" s="304">
        <f t="shared" ca="1" si="175"/>
        <v>31.254609517992332</v>
      </c>
      <c r="U420" s="311">
        <f t="shared" ca="1" si="176"/>
        <v>0</v>
      </c>
      <c r="V420" s="306">
        <f t="shared" ca="1" si="177"/>
        <v>1.1406936573053479</v>
      </c>
      <c r="W420" s="304">
        <f t="shared" ca="1" si="178"/>
        <v>19.236038933983185</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3.6956379706149107</v>
      </c>
      <c r="AH420" s="304">
        <f t="shared" ca="1" si="202"/>
        <v>-5.9833126849184453</v>
      </c>
    </row>
    <row r="421" spans="1:34" x14ac:dyDescent="0.2">
      <c r="A421" s="347">
        <f t="shared" ca="1" si="180"/>
        <v>0.1</v>
      </c>
      <c r="B421" s="304">
        <f t="shared" ca="1" si="181"/>
        <v>28.300000000000097</v>
      </c>
      <c r="D421" s="306">
        <f t="shared" ca="1" si="182"/>
        <v>-0.97311424221178211</v>
      </c>
      <c r="E421" s="307">
        <f t="shared" ca="1" si="183"/>
        <v>-3.8512492893264172</v>
      </c>
      <c r="F421" s="304">
        <f t="shared" ca="1" si="184"/>
        <v>3.9722880581514532</v>
      </c>
      <c r="G421" s="306">
        <f t="shared" ca="1" si="185"/>
        <v>14.55462349940783</v>
      </c>
      <c r="H421" s="307">
        <f t="shared" ca="1" si="186"/>
        <v>-90.104526672018508</v>
      </c>
      <c r="I421" s="304">
        <f t="shared" ca="1" si="187"/>
        <v>91.27246458816596</v>
      </c>
      <c r="J421" s="306">
        <f t="shared" ca="1" si="188"/>
        <v>717.91946857670121</v>
      </c>
      <c r="K421" s="307">
        <f t="shared" ca="1" si="189"/>
        <v>703.74979972903282</v>
      </c>
      <c r="L421" s="304">
        <f t="shared" ca="1" si="174"/>
        <v>1005.32191062371</v>
      </c>
      <c r="M421" s="306">
        <f t="shared" ca="1" si="190"/>
        <v>-1.4106491869014683</v>
      </c>
      <c r="N421" s="304">
        <f t="shared" ca="1" si="191"/>
        <v>-80.824244783015388</v>
      </c>
      <c r="P421" s="310">
        <f t="shared" ca="1" si="192"/>
        <v>23</v>
      </c>
      <c r="Q421" s="304">
        <f t="shared" ca="1" si="193"/>
        <v>0</v>
      </c>
      <c r="R421" s="306">
        <f t="shared" ca="1" si="194"/>
        <v>0</v>
      </c>
      <c r="S421" s="307">
        <f t="shared" ca="1" si="195"/>
        <v>3.1859948540257217</v>
      </c>
      <c r="T421" s="304">
        <f t="shared" ca="1" si="175"/>
        <v>31.254609517992332</v>
      </c>
      <c r="U421" s="311">
        <f t="shared" ca="1" si="176"/>
        <v>0</v>
      </c>
      <c r="V421" s="306">
        <f t="shared" ca="1" si="177"/>
        <v>1.1417210275426195</v>
      </c>
      <c r="W421" s="304">
        <f t="shared" ca="1" si="178"/>
        <v>19.408086382585857</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3.644058395455799</v>
      </c>
      <c r="AH421" s="304">
        <f t="shared" ca="1" si="202"/>
        <v>-6.0376867557325582</v>
      </c>
    </row>
    <row r="422" spans="1:34" x14ac:dyDescent="0.2">
      <c r="A422" s="347">
        <f t="shared" ca="1" si="180"/>
        <v>0.1</v>
      </c>
      <c r="B422" s="304">
        <f t="shared" ca="1" si="181"/>
        <v>28.400000000000098</v>
      </c>
      <c r="D422" s="306">
        <f t="shared" ca="1" si="182"/>
        <v>-0.97140166675487627</v>
      </c>
      <c r="E422" s="307">
        <f t="shared" ca="1" si="183"/>
        <v>-3.7962623450947337</v>
      </c>
      <c r="F422" s="304">
        <f t="shared" ca="1" si="184"/>
        <v>3.9185748673412273</v>
      </c>
      <c r="G422" s="306">
        <f t="shared" ca="1" si="185"/>
        <v>14.457483332732343</v>
      </c>
      <c r="H422" s="307">
        <f t="shared" ca="1" si="186"/>
        <v>-90.484152906527981</v>
      </c>
      <c r="I422" s="304">
        <f t="shared" ca="1" si="187"/>
        <v>91.631876285101626</v>
      </c>
      <c r="J422" s="306">
        <f t="shared" ca="1" si="188"/>
        <v>719.37007391830821</v>
      </c>
      <c r="K422" s="307">
        <f t="shared" ca="1" si="189"/>
        <v>694.72036575010554</v>
      </c>
      <c r="L422" s="304">
        <f t="shared" ca="1" si="174"/>
        <v>1000.0648428163009</v>
      </c>
      <c r="M422" s="306">
        <f t="shared" ca="1" si="190"/>
        <v>-1.4123563846790761</v>
      </c>
      <c r="N422" s="304">
        <f t="shared" ca="1" si="191"/>
        <v>-80.922060010466424</v>
      </c>
      <c r="P422" s="310">
        <f t="shared" ca="1" si="192"/>
        <v>23</v>
      </c>
      <c r="Q422" s="304">
        <f t="shared" ca="1" si="193"/>
        <v>0</v>
      </c>
      <c r="R422" s="306">
        <f t="shared" ca="1" si="194"/>
        <v>0</v>
      </c>
      <c r="S422" s="307">
        <f t="shared" ca="1" si="195"/>
        <v>3.1859948540257217</v>
      </c>
      <c r="T422" s="304">
        <f t="shared" ca="1" si="175"/>
        <v>31.254609517992332</v>
      </c>
      <c r="U422" s="311">
        <f t="shared" ca="1" si="176"/>
        <v>0</v>
      </c>
      <c r="V422" s="306">
        <f t="shared" ca="1" si="177"/>
        <v>1.1427536653790846</v>
      </c>
      <c r="W422" s="304">
        <f t="shared" ca="1" si="178"/>
        <v>19.578929524131159</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3.5927816530525742</v>
      </c>
      <c r="AH422" s="304">
        <f t="shared" ca="1" si="202"/>
        <v>-6.0916879253782898</v>
      </c>
    </row>
    <row r="423" spans="1:34" x14ac:dyDescent="0.2">
      <c r="A423" s="347">
        <f t="shared" ca="1" si="180"/>
        <v>0.1</v>
      </c>
      <c r="B423" s="304">
        <f t="shared" ca="1" si="181"/>
        <v>28.500000000000099</v>
      </c>
      <c r="D423" s="306">
        <f t="shared" ca="1" si="182"/>
        <v>-0.96959416666076614</v>
      </c>
      <c r="E423" s="307">
        <f t="shared" ca="1" si="183"/>
        <v>-3.7416612155602893</v>
      </c>
      <c r="F423" s="304">
        <f t="shared" ca="1" si="184"/>
        <v>3.8652479221973182</v>
      </c>
      <c r="G423" s="306">
        <f t="shared" ca="1" si="185"/>
        <v>14.360523916066267</v>
      </c>
      <c r="H423" s="307">
        <f t="shared" ca="1" si="186"/>
        <v>-90.858319028084011</v>
      </c>
      <c r="I423" s="304">
        <f t="shared" ca="1" si="187"/>
        <v>91.986188005335919</v>
      </c>
      <c r="J423" s="306">
        <f t="shared" ca="1" si="188"/>
        <v>720.81097428074816</v>
      </c>
      <c r="K423" s="307">
        <f t="shared" ca="1" si="189"/>
        <v>685.65324215337489</v>
      </c>
      <c r="L423" s="304">
        <f t="shared" ca="1" si="174"/>
        <v>994.8310555662182</v>
      </c>
      <c r="M423" s="306">
        <f t="shared" ca="1" si="190"/>
        <v>-1.4140390305012609</v>
      </c>
      <c r="N423" s="304">
        <f t="shared" ca="1" si="191"/>
        <v>-81.018468514492938</v>
      </c>
      <c r="P423" s="310">
        <f t="shared" ca="1" si="192"/>
        <v>23</v>
      </c>
      <c r="Q423" s="304">
        <f t="shared" ca="1" si="193"/>
        <v>0</v>
      </c>
      <c r="R423" s="306">
        <f t="shared" ca="1" si="194"/>
        <v>0</v>
      </c>
      <c r="S423" s="307">
        <f t="shared" ca="1" si="195"/>
        <v>3.1859948540257217</v>
      </c>
      <c r="T423" s="304">
        <f t="shared" ca="1" si="175"/>
        <v>31.254609517992332</v>
      </c>
      <c r="U423" s="311">
        <f t="shared" ca="1" si="176"/>
        <v>0</v>
      </c>
      <c r="V423" s="306">
        <f t="shared" ca="1" si="177"/>
        <v>1.1437915206925855</v>
      </c>
      <c r="W423" s="304">
        <f t="shared" ca="1" si="178"/>
        <v>19.748552883147529</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3.541815001576448</v>
      </c>
      <c r="AH423" s="304">
        <f t="shared" ca="1" si="202"/>
        <v>-6.1453110947093483</v>
      </c>
    </row>
    <row r="424" spans="1:34" x14ac:dyDescent="0.2">
      <c r="A424" s="347">
        <f t="shared" ca="1" si="180"/>
        <v>0.1</v>
      </c>
      <c r="B424" s="304">
        <f t="shared" ca="1" si="181"/>
        <v>28.600000000000101</v>
      </c>
      <c r="D424" s="306">
        <f t="shared" ca="1" si="182"/>
        <v>-0.96769360320871212</v>
      </c>
      <c r="E424" s="307">
        <f t="shared" ca="1" si="183"/>
        <v>-3.6874508064147458</v>
      </c>
      <c r="F424" s="304">
        <f t="shared" ca="1" si="184"/>
        <v>3.8123122064463475</v>
      </c>
      <c r="G424" s="306">
        <f t="shared" ca="1" si="185"/>
        <v>14.263754555745395</v>
      </c>
      <c r="H424" s="307">
        <f t="shared" ca="1" si="186"/>
        <v>-91.227064108725486</v>
      </c>
      <c r="I424" s="304">
        <f t="shared" ca="1" si="187"/>
        <v>92.335431552162348</v>
      </c>
      <c r="J424" s="306">
        <f t="shared" ca="1" si="188"/>
        <v>722.24218820433873</v>
      </c>
      <c r="K424" s="307">
        <f t="shared" ca="1" si="189"/>
        <v>676.54897299653442</v>
      </c>
      <c r="L424" s="304">
        <f t="shared" ca="1" si="174"/>
        <v>989.62229728561431</v>
      </c>
      <c r="M424" s="306">
        <f t="shared" ca="1" si="190"/>
        <v>-1.4156976565669339</v>
      </c>
      <c r="N424" s="304">
        <f t="shared" ca="1" si="191"/>
        <v>-81.113500787846391</v>
      </c>
      <c r="P424" s="310">
        <f t="shared" ca="1" si="192"/>
        <v>23</v>
      </c>
      <c r="Q424" s="304">
        <f t="shared" ca="1" si="193"/>
        <v>0</v>
      </c>
      <c r="R424" s="306">
        <f t="shared" ca="1" si="194"/>
        <v>0</v>
      </c>
      <c r="S424" s="307">
        <f t="shared" ca="1" si="195"/>
        <v>3.1859948540257217</v>
      </c>
      <c r="T424" s="304">
        <f t="shared" ca="1" si="175"/>
        <v>31.254609517992332</v>
      </c>
      <c r="U424" s="311">
        <f t="shared" ca="1" si="176"/>
        <v>0</v>
      </c>
      <c r="V424" s="306">
        <f t="shared" ca="1" si="177"/>
        <v>1.1448345436655676</v>
      </c>
      <c r="W424" s="304">
        <f t="shared" ca="1" si="178"/>
        <v>19.916941743707465</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3.491165376030855</v>
      </c>
      <c r="AH424" s="304">
        <f t="shared" ca="1" si="202"/>
        <v>-6.1985514063821814</v>
      </c>
    </row>
    <row r="425" spans="1:34" x14ac:dyDescent="0.2">
      <c r="A425" s="347">
        <f t="shared" ca="1" si="180"/>
        <v>0.1</v>
      </c>
      <c r="B425" s="304">
        <f t="shared" ca="1" si="181"/>
        <v>28.700000000000102</v>
      </c>
      <c r="D425" s="306">
        <f t="shared" ca="1" si="182"/>
        <v>-0.96570183547010713</v>
      </c>
      <c r="E425" s="307">
        <f t="shared" ca="1" si="183"/>
        <v>-3.633635781866448</v>
      </c>
      <c r="F425" s="304">
        <f t="shared" ca="1" si="184"/>
        <v>3.7597724705479885</v>
      </c>
      <c r="G425" s="306">
        <f t="shared" ca="1" si="185"/>
        <v>14.167184372198385</v>
      </c>
      <c r="H425" s="307">
        <f t="shared" ca="1" si="186"/>
        <v>-91.590427686912136</v>
      </c>
      <c r="I425" s="304">
        <f t="shared" ca="1" si="187"/>
        <v>92.679639387016081</v>
      </c>
      <c r="J425" s="306">
        <f t="shared" ca="1" si="188"/>
        <v>723.66373515073587</v>
      </c>
      <c r="K425" s="307">
        <f t="shared" ca="1" si="189"/>
        <v>667.40809840675252</v>
      </c>
      <c r="L425" s="304">
        <f t="shared" ca="1" si="174"/>
        <v>984.4403340940637</v>
      </c>
      <c r="M425" s="306">
        <f t="shared" ca="1" si="190"/>
        <v>-1.417332779235315</v>
      </c>
      <c r="N425" s="304">
        <f t="shared" ca="1" si="191"/>
        <v>-81.207186415730789</v>
      </c>
      <c r="P425" s="310">
        <f t="shared" ca="1" si="192"/>
        <v>23</v>
      </c>
      <c r="Q425" s="304">
        <f t="shared" ca="1" si="193"/>
        <v>0</v>
      </c>
      <c r="R425" s="306">
        <f t="shared" ca="1" si="194"/>
        <v>0</v>
      </c>
      <c r="S425" s="307">
        <f t="shared" ca="1" si="195"/>
        <v>3.1859948540257217</v>
      </c>
      <c r="T425" s="304">
        <f t="shared" ca="1" si="175"/>
        <v>31.254609517992332</v>
      </c>
      <c r="U425" s="311">
        <f t="shared" ca="1" si="176"/>
        <v>0</v>
      </c>
      <c r="V425" s="306">
        <f t="shared" ca="1" si="177"/>
        <v>1.1458826847899426</v>
      </c>
      <c r="W425" s="304">
        <f t="shared" ca="1" si="178"/>
        <v>20.084082138349142</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3.4408393952805501</v>
      </c>
      <c r="AH425" s="304">
        <f t="shared" ca="1" si="202"/>
        <v>-6.2514042414541411</v>
      </c>
    </row>
    <row r="426" spans="1:34" x14ac:dyDescent="0.2">
      <c r="A426" s="347">
        <f t="shared" ca="1" si="180"/>
        <v>0.1</v>
      </c>
      <c r="B426" s="304">
        <f t="shared" ca="1" si="181"/>
        <v>28.800000000000104</v>
      </c>
      <c r="D426" s="306">
        <f t="shared" ca="1" si="182"/>
        <v>-0.96362071930702797</v>
      </c>
      <c r="E426" s="307">
        <f t="shared" ca="1" si="183"/>
        <v>-3.5802205681392465</v>
      </c>
      <c r="F426" s="304">
        <f t="shared" ca="1" si="184"/>
        <v>3.7076332352600767</v>
      </c>
      <c r="G426" s="306">
        <f t="shared" ca="1" si="185"/>
        <v>14.070822300267682</v>
      </c>
      <c r="H426" s="307">
        <f t="shared" ca="1" si="186"/>
        <v>-91.948449743726059</v>
      </c>
      <c r="I426" s="304">
        <f t="shared" ca="1" si="187"/>
        <v>93.018844598716811</v>
      </c>
      <c r="J426" s="306">
        <f t="shared" ca="1" si="188"/>
        <v>725.07563548435917</v>
      </c>
      <c r="K426" s="307">
        <f t="shared" ca="1" si="189"/>
        <v>658.23115453522064</v>
      </c>
      <c r="L426" s="304">
        <f t="shared" ca="1" si="174"/>
        <v>979.28694976182385</v>
      </c>
      <c r="M426" s="306">
        <f t="shared" ca="1" si="190"/>
        <v>-1.4189448996043363</v>
      </c>
      <c r="N426" s="304">
        <f t="shared" ca="1" si="191"/>
        <v>-81.299554108942786</v>
      </c>
      <c r="P426" s="310">
        <f t="shared" ca="1" si="192"/>
        <v>23</v>
      </c>
      <c r="Q426" s="304">
        <f t="shared" ca="1" si="193"/>
        <v>0</v>
      </c>
      <c r="R426" s="306">
        <f t="shared" ca="1" si="194"/>
        <v>0</v>
      </c>
      <c r="S426" s="307">
        <f t="shared" ca="1" si="195"/>
        <v>3.1859948540257217</v>
      </c>
      <c r="T426" s="304">
        <f t="shared" ca="1" si="175"/>
        <v>31.254609517992332</v>
      </c>
      <c r="U426" s="311">
        <f t="shared" ca="1" si="176"/>
        <v>0</v>
      </c>
      <c r="V426" s="306">
        <f t="shared" ca="1" si="177"/>
        <v>1.1469358948717518</v>
      </c>
      <c r="W426" s="304">
        <f t="shared" ca="1" si="178"/>
        <v>20.249960836775951</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3.3908433689707094</v>
      </c>
      <c r="AH426" s="304">
        <f t="shared" ca="1" si="202"/>
        <v>-6.3038652159062769</v>
      </c>
    </row>
    <row r="427" spans="1:34" x14ac:dyDescent="0.2">
      <c r="A427" s="347">
        <f t="shared" ca="1" si="180"/>
        <v>0.1</v>
      </c>
      <c r="B427" s="304">
        <f t="shared" ca="1" si="181"/>
        <v>28.900000000000105</v>
      </c>
      <c r="D427" s="306">
        <f t="shared" ca="1" si="182"/>
        <v>-0.96145210640539547</v>
      </c>
      <c r="E427" s="307">
        <f t="shared" ca="1" si="183"/>
        <v>-3.5272093570441641</v>
      </c>
      <c r="F427" s="304">
        <f t="shared" ca="1" si="184"/>
        <v>3.655898795280208</v>
      </c>
      <c r="G427" s="306">
        <f t="shared" ca="1" si="185"/>
        <v>13.974677089627143</v>
      </c>
      <c r="H427" s="307">
        <f t="shared" ca="1" si="186"/>
        <v>-92.30117067943047</v>
      </c>
      <c r="I427" s="304">
        <f t="shared" ca="1" si="187"/>
        <v>93.353080873384712</v>
      </c>
      <c r="J427" s="306">
        <f t="shared" ca="1" si="188"/>
        <v>726.47791045385395</v>
      </c>
      <c r="K427" s="307">
        <f t="shared" ca="1" si="189"/>
        <v>649.01867351406281</v>
      </c>
      <c r="L427" s="304">
        <f t="shared" ca="1" si="174"/>
        <v>974.16394562073151</v>
      </c>
      <c r="M427" s="306">
        <f t="shared" ca="1" si="190"/>
        <v>-1.420534504064374</v>
      </c>
      <c r="N427" s="304">
        <f t="shared" ca="1" si="191"/>
        <v>-81.39063173559812</v>
      </c>
      <c r="P427" s="310">
        <f t="shared" ca="1" si="192"/>
        <v>23</v>
      </c>
      <c r="Q427" s="304">
        <f t="shared" ca="1" si="193"/>
        <v>0</v>
      </c>
      <c r="R427" s="306">
        <f t="shared" ca="1" si="194"/>
        <v>0</v>
      </c>
      <c r="S427" s="307">
        <f t="shared" ca="1" si="195"/>
        <v>3.1859948540257217</v>
      </c>
      <c r="T427" s="304">
        <f t="shared" ca="1" si="175"/>
        <v>31.254609517992332</v>
      </c>
      <c r="U427" s="311">
        <f t="shared" ca="1" si="176"/>
        <v>0</v>
      </c>
      <c r="V427" s="306">
        <f t="shared" ca="1" si="177"/>
        <v>1.1479941250356354</v>
      </c>
      <c r="W427" s="304">
        <f t="shared" ca="1" si="178"/>
        <v>20.414565334351884</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3.3411833043410502</v>
      </c>
      <c r="AH427" s="304">
        <f t="shared" ca="1" si="202"/>
        <v>-6.3559301770964085</v>
      </c>
    </row>
    <row r="428" spans="1:34" x14ac:dyDescent="0.2">
      <c r="A428" s="347">
        <f t="shared" ca="1" si="180"/>
        <v>0.1</v>
      </c>
      <c r="B428" s="304">
        <f t="shared" ca="1" si="181"/>
        <v>29.000000000000107</v>
      </c>
      <c r="D428" s="306">
        <f t="shared" ca="1" si="182"/>
        <v>-0.95919784334235447</v>
      </c>
      <c r="E428" s="307">
        <f t="shared" ca="1" si="183"/>
        <v>-3.4746061096180583</v>
      </c>
      <c r="F428" s="304">
        <f t="shared" ca="1" si="184"/>
        <v>3.604573222958269</v>
      </c>
      <c r="G428" s="306">
        <f t="shared" ca="1" si="185"/>
        <v>13.878757305292908</v>
      </c>
      <c r="H428" s="307">
        <f t="shared" ca="1" si="186"/>
        <v>-92.648631290392274</v>
      </c>
      <c r="I428" s="304">
        <f t="shared" ca="1" si="187"/>
        <v>93.682382465019941</v>
      </c>
      <c r="J428" s="306">
        <f t="shared" ca="1" si="188"/>
        <v>727.87058217359993</v>
      </c>
      <c r="K428" s="307">
        <f t="shared" ca="1" si="189"/>
        <v>639.77118341557173</v>
      </c>
      <c r="L428" s="304">
        <f t="shared" ca="1" si="174"/>
        <v>969.07314044023337</v>
      </c>
      <c r="M428" s="306">
        <f t="shared" ca="1" si="190"/>
        <v>-1.4221020648285059</v>
      </c>
      <c r="N428" s="304">
        <f t="shared" ca="1" si="191"/>
        <v>-81.48044635151318</v>
      </c>
      <c r="P428" s="310">
        <f t="shared" ca="1" si="192"/>
        <v>23</v>
      </c>
      <c r="Q428" s="304">
        <f t="shared" ca="1" si="193"/>
        <v>0</v>
      </c>
      <c r="R428" s="306">
        <f t="shared" ca="1" si="194"/>
        <v>0</v>
      </c>
      <c r="S428" s="307">
        <f t="shared" ca="1" si="195"/>
        <v>3.1859948540257217</v>
      </c>
      <c r="T428" s="304">
        <f t="shared" ca="1" si="175"/>
        <v>31.254609517992332</v>
      </c>
      <c r="U428" s="311">
        <f t="shared" ca="1" si="176"/>
        <v>0</v>
      </c>
      <c r="V428" s="306">
        <f t="shared" ca="1" si="177"/>
        <v>1.1490573267291058</v>
      </c>
      <c r="W428" s="304">
        <f t="shared" ca="1" si="178"/>
        <v>20.57788384041001</v>
      </c>
      <c r="Y428" s="314" t="str">
        <f t="shared" ca="1" si="196"/>
        <v/>
      </c>
      <c r="Z428" s="315" t="str">
        <f t="shared" ca="1" si="197"/>
        <v/>
      </c>
      <c r="AA428" s="316" t="str">
        <f t="shared" ca="1" si="198"/>
        <v/>
      </c>
      <c r="AC428" s="310">
        <f t="shared" ca="1" si="199"/>
        <v>29.000000000000107</v>
      </c>
      <c r="AD428" s="323">
        <f t="shared" ca="1" si="200"/>
        <v>727.87058217359993</v>
      </c>
      <c r="AE428" s="324" t="e">
        <f t="shared" ca="1" si="179"/>
        <v>#N/A</v>
      </c>
      <c r="AG428" s="306">
        <f t="shared" ca="1" si="201"/>
        <v>3.2918649129392161</v>
      </c>
      <c r="AH428" s="304">
        <f t="shared" ca="1" si="202"/>
        <v>-6.4075952001481387</v>
      </c>
    </row>
    <row r="429" spans="1:34" x14ac:dyDescent="0.2">
      <c r="A429" s="347">
        <f t="shared" ca="1" si="180"/>
        <v>0.1</v>
      </c>
      <c r="B429" s="304">
        <f t="shared" ca="1" si="181"/>
        <v>29.100000000000108</v>
      </c>
      <c r="D429" s="306">
        <f t="shared" ca="1" si="182"/>
        <v>-0.95685977068743644</v>
      </c>
      <c r="E429" s="307">
        <f t="shared" ca="1" si="183"/>
        <v>-3.4224145598236877</v>
      </c>
      <c r="F429" s="304">
        <f t="shared" ca="1" si="184"/>
        <v>3.553660372074571</v>
      </c>
      <c r="G429" s="306">
        <f t="shared" ca="1" si="185"/>
        <v>13.783071328224164</v>
      </c>
      <c r="H429" s="307">
        <f t="shared" ca="1" si="186"/>
        <v>-92.990872746374649</v>
      </c>
      <c r="I429" s="304">
        <f t="shared" ca="1" si="187"/>
        <v>94.006784166736395</v>
      </c>
      <c r="J429" s="306">
        <f t="shared" ca="1" si="188"/>
        <v>729.25367360527582</v>
      </c>
      <c r="K429" s="307">
        <f t="shared" ca="1" si="189"/>
        <v>630.48920821373338</v>
      </c>
      <c r="L429" s="304">
        <f t="shared" ca="1" si="174"/>
        <v>964.01637026596734</v>
      </c>
      <c r="M429" s="306">
        <f t="shared" ca="1" si="190"/>
        <v>-1.4236480404404308</v>
      </c>
      <c r="N429" s="304">
        <f t="shared" ca="1" si="191"/>
        <v>-81.569024229306635</v>
      </c>
      <c r="P429" s="310">
        <f t="shared" ca="1" si="192"/>
        <v>23</v>
      </c>
      <c r="Q429" s="304">
        <f t="shared" ca="1" si="193"/>
        <v>0</v>
      </c>
      <c r="R429" s="306">
        <f t="shared" ca="1" si="194"/>
        <v>0</v>
      </c>
      <c r="S429" s="307">
        <f t="shared" ca="1" si="195"/>
        <v>3.1859948540257217</v>
      </c>
      <c r="T429" s="304">
        <f t="shared" ca="1" si="175"/>
        <v>31.254609517992332</v>
      </c>
      <c r="U429" s="311">
        <f t="shared" ca="1" si="176"/>
        <v>0</v>
      </c>
      <c r="V429" s="306">
        <f t="shared" ca="1" si="177"/>
        <v>1.1501254517266295</v>
      </c>
      <c r="W429" s="304">
        <f t="shared" ca="1" si="178"/>
        <v>20.739905266391013</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3.2428936172373977</v>
      </c>
      <c r="AH429" s="304">
        <f t="shared" ca="1" si="202"/>
        <v>-6.458856584281186</v>
      </c>
    </row>
    <row r="430" spans="1:34" x14ac:dyDescent="0.2">
      <c r="A430" s="347">
        <f t="shared" ca="1" si="180"/>
        <v>0.1</v>
      </c>
      <c r="B430" s="304">
        <f t="shared" ca="1" si="181"/>
        <v>29.200000000000109</v>
      </c>
      <c r="D430" s="306">
        <f t="shared" ca="1" si="182"/>
        <v>-0.95443972213707562</v>
      </c>
      <c r="E430" s="307">
        <f t="shared" ca="1" si="183"/>
        <v>-3.3706382183056416</v>
      </c>
      <c r="F430" s="304">
        <f t="shared" ca="1" si="184"/>
        <v>3.5031638816783501</v>
      </c>
      <c r="G430" s="306">
        <f t="shared" ca="1" si="185"/>
        <v>13.687627356010456</v>
      </c>
      <c r="H430" s="307">
        <f t="shared" ca="1" si="186"/>
        <v>-93.327936568205217</v>
      </c>
      <c r="I430" s="304">
        <f t="shared" ca="1" si="187"/>
        <v>94.326321282640635</v>
      </c>
      <c r="J430" s="306">
        <f t="shared" ca="1" si="188"/>
        <v>730.62720853948758</v>
      </c>
      <c r="K430" s="307">
        <f t="shared" ca="1" si="189"/>
        <v>621.17326774800438</v>
      </c>
      <c r="L430" s="304">
        <f t="shared" ca="1" si="174"/>
        <v>958.99548821823851</v>
      </c>
      <c r="M430" s="306">
        <f t="shared" ca="1" si="190"/>
        <v>-1.4251728762611215</v>
      </c>
      <c r="N430" s="304">
        <f t="shared" ca="1" si="191"/>
        <v>-81.65639088628258</v>
      </c>
      <c r="P430" s="310">
        <f t="shared" ca="1" si="192"/>
        <v>23</v>
      </c>
      <c r="Q430" s="304">
        <f t="shared" ca="1" si="193"/>
        <v>0</v>
      </c>
      <c r="R430" s="306">
        <f t="shared" ca="1" si="194"/>
        <v>0</v>
      </c>
      <c r="S430" s="307">
        <f t="shared" ca="1" si="195"/>
        <v>3.1859948540257217</v>
      </c>
      <c r="T430" s="304">
        <f t="shared" ca="1" si="175"/>
        <v>31.254609517992332</v>
      </c>
      <c r="U430" s="311">
        <f t="shared" ca="1" si="176"/>
        <v>0</v>
      </c>
      <c r="V430" s="306">
        <f t="shared" ca="1" si="177"/>
        <v>1.1511984521335237</v>
      </c>
      <c r="W430" s="304">
        <f t="shared" ca="1" si="178"/>
        <v>20.90061921382835</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3.1942745571555697</v>
      </c>
      <c r="AH430" s="304">
        <f t="shared" ca="1" si="202"/>
        <v>-6.5097108490883873</v>
      </c>
    </row>
    <row r="431" spans="1:34" x14ac:dyDescent="0.2">
      <c r="A431" s="347">
        <f t="shared" ca="1" si="180"/>
        <v>0.1</v>
      </c>
      <c r="B431" s="304">
        <f t="shared" ca="1" si="181"/>
        <v>29.300000000000111</v>
      </c>
      <c r="D431" s="306">
        <f t="shared" ca="1" si="182"/>
        <v>-0.95193952368202106</v>
      </c>
      <c r="E431" s="307">
        <f t="shared" ca="1" si="183"/>
        <v>-3.3192803761967546</v>
      </c>
      <c r="F431" s="304">
        <f t="shared" ca="1" si="184"/>
        <v>3.4530871799815337</v>
      </c>
      <c r="G431" s="306">
        <f t="shared" ca="1" si="185"/>
        <v>13.592433403642254</v>
      </c>
      <c r="H431" s="307">
        <f t="shared" ca="1" si="186"/>
        <v>-93.659864605824893</v>
      </c>
      <c r="I431" s="304">
        <f t="shared" ca="1" si="187"/>
        <v>94.64102960034775</v>
      </c>
      <c r="J431" s="306">
        <f t="shared" ca="1" si="188"/>
        <v>731.99121157747027</v>
      </c>
      <c r="K431" s="307">
        <f t="shared" ca="1" si="189"/>
        <v>611.82387768930289</v>
      </c>
      <c r="L431" s="304">
        <f t="shared" ca="1" si="174"/>
        <v>954.01236424766944</v>
      </c>
      <c r="M431" s="306">
        <f t="shared" ca="1" si="190"/>
        <v>-1.4266770049352273</v>
      </c>
      <c r="N431" s="304">
        <f t="shared" ca="1" si="191"/>
        <v>-81.742571111153438</v>
      </c>
      <c r="P431" s="310">
        <f t="shared" ca="1" si="192"/>
        <v>23</v>
      </c>
      <c r="Q431" s="304">
        <f t="shared" ca="1" si="193"/>
        <v>0</v>
      </c>
      <c r="R431" s="306">
        <f t="shared" ca="1" si="194"/>
        <v>0</v>
      </c>
      <c r="S431" s="307">
        <f t="shared" ca="1" si="195"/>
        <v>3.1859948540257217</v>
      </c>
      <c r="T431" s="304">
        <f t="shared" ca="1" si="175"/>
        <v>31.254609517992332</v>
      </c>
      <c r="U431" s="311">
        <f t="shared" ca="1" si="176"/>
        <v>0</v>
      </c>
      <c r="V431" s="306">
        <f t="shared" ca="1" si="177"/>
        <v>1.15227628038966</v>
      </c>
      <c r="W431" s="304">
        <f t="shared" ca="1" si="178"/>
        <v>21.060015962196211</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3.1460125964943604</v>
      </c>
      <c r="AH431" s="304">
        <f t="shared" ca="1" si="202"/>
        <v>-6.56015473076455</v>
      </c>
    </row>
    <row r="432" spans="1:34" x14ac:dyDescent="0.2">
      <c r="A432" s="347">
        <f t="shared" ca="1" si="180"/>
        <v>0.1</v>
      </c>
      <c r="B432" s="304">
        <f t="shared" ca="1" si="181"/>
        <v>29.400000000000112</v>
      </c>
      <c r="D432" s="306">
        <f t="shared" ca="1" si="182"/>
        <v>-0.94936099280718733</v>
      </c>
      <c r="E432" s="307">
        <f t="shared" ca="1" si="183"/>
        <v>-3.2683441089697549</v>
      </c>
      <c r="F432" s="304">
        <f t="shared" ca="1" si="184"/>
        <v>3.4034334883028268</v>
      </c>
      <c r="G432" s="306">
        <f t="shared" ca="1" si="185"/>
        <v>13.497497304361534</v>
      </c>
      <c r="H432" s="307">
        <f t="shared" ca="1" si="186"/>
        <v>-93.986699016721872</v>
      </c>
      <c r="I432" s="304">
        <f t="shared" ca="1" si="187"/>
        <v>94.950945364125332</v>
      </c>
      <c r="J432" s="306">
        <f t="shared" ca="1" si="188"/>
        <v>733.34570811287051</v>
      </c>
      <c r="K432" s="307">
        <f t="shared" ca="1" si="189"/>
        <v>602.44154950817551</v>
      </c>
      <c r="L432" s="304">
        <f t="shared" ca="1" si="174"/>
        <v>949.06888484523552</v>
      </c>
      <c r="M432" s="306">
        <f t="shared" ca="1" si="190"/>
        <v>-1.4281608468381883</v>
      </c>
      <c r="N432" s="304">
        <f t="shared" ca="1" si="191"/>
        <v>-81.82758898965777</v>
      </c>
      <c r="P432" s="310">
        <f t="shared" ca="1" si="192"/>
        <v>23</v>
      </c>
      <c r="Q432" s="304">
        <f t="shared" ca="1" si="193"/>
        <v>0</v>
      </c>
      <c r="R432" s="306">
        <f t="shared" ca="1" si="194"/>
        <v>0</v>
      </c>
      <c r="S432" s="307">
        <f t="shared" ca="1" si="195"/>
        <v>3.1859948540257217</v>
      </c>
      <c r="T432" s="304">
        <f t="shared" ca="1" si="175"/>
        <v>31.254609517992332</v>
      </c>
      <c r="U432" s="311">
        <f t="shared" ca="1" si="176"/>
        <v>0</v>
      </c>
      <c r="V432" s="306">
        <f t="shared" ca="1" si="177"/>
        <v>1.153358889272992</v>
      </c>
      <c r="W432" s="304">
        <f t="shared" ca="1" si="178"/>
        <v>21.218086456635884</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3.098112329280152</v>
      </c>
      <c r="AH432" s="304">
        <f t="shared" ca="1" si="202"/>
        <v>-6.6101851782922516</v>
      </c>
    </row>
    <row r="433" spans="1:34" x14ac:dyDescent="0.2">
      <c r="A433" s="347">
        <f t="shared" ca="1" si="180"/>
        <v>0.1</v>
      </c>
      <c r="B433" s="304">
        <f t="shared" ca="1" si="181"/>
        <v>29.500000000000114</v>
      </c>
      <c r="D433" s="306">
        <f t="shared" ca="1" si="182"/>
        <v>-0.94670593772345102</v>
      </c>
      <c r="E433" s="307">
        <f t="shared" ca="1" si="183"/>
        <v>-3.2178322803290706</v>
      </c>
      <c r="F433" s="304">
        <f t="shared" ca="1" si="184"/>
        <v>3.3542058250573454</v>
      </c>
      <c r="G433" s="306">
        <f t="shared" ca="1" si="185"/>
        <v>13.402826710589189</v>
      </c>
      <c r="H433" s="307">
        <f t="shared" ca="1" si="186"/>
        <v>-94.308482244754785</v>
      </c>
      <c r="I433" s="304">
        <f t="shared" ca="1" si="187"/>
        <v>95.256105248657477</v>
      </c>
      <c r="J433" s="306">
        <f t="shared" ca="1" si="188"/>
        <v>734.69072431361803</v>
      </c>
      <c r="K433" s="307">
        <f t="shared" ca="1" si="189"/>
        <v>593.02679044510171</v>
      </c>
      <c r="L433" s="304">
        <f t="shared" ca="1" si="174"/>
        <v>944.16695270385696</v>
      </c>
      <c r="M433" s="306">
        <f t="shared" ca="1" si="190"/>
        <v>-1.4296248105049689</v>
      </c>
      <c r="N433" s="304">
        <f t="shared" ca="1" si="191"/>
        <v>-81.911467929124797</v>
      </c>
      <c r="P433" s="310">
        <f t="shared" ca="1" si="192"/>
        <v>23</v>
      </c>
      <c r="Q433" s="304">
        <f t="shared" ca="1" si="193"/>
        <v>0</v>
      </c>
      <c r="R433" s="306">
        <f t="shared" ca="1" si="194"/>
        <v>0</v>
      </c>
      <c r="S433" s="307">
        <f t="shared" ca="1" si="195"/>
        <v>3.1859948540257217</v>
      </c>
      <c r="T433" s="304">
        <f t="shared" ca="1" si="175"/>
        <v>31.254609517992332</v>
      </c>
      <c r="U433" s="311">
        <f t="shared" ca="1" si="176"/>
        <v>0</v>
      </c>
      <c r="V433" s="306">
        <f t="shared" ca="1" si="177"/>
        <v>1.1544462319028965</v>
      </c>
      <c r="W433" s="304">
        <f t="shared" ca="1" si="178"/>
        <v>21.374822295575868</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3.0505780860247578</v>
      </c>
      <c r="AH433" s="304">
        <f t="shared" ca="1" si="202"/>
        <v>-6.6597993495894654</v>
      </c>
    </row>
    <row r="434" spans="1:34" x14ac:dyDescent="0.2">
      <c r="A434" s="347">
        <f t="shared" ca="1" si="180"/>
        <v>0.1</v>
      </c>
      <c r="B434" s="304">
        <f t="shared" ca="1" si="181"/>
        <v>29.600000000000115</v>
      </c>
      <c r="D434" s="306">
        <f t="shared" ca="1" si="182"/>
        <v>-0.94397615663093526</v>
      </c>
      <c r="E434" s="307">
        <f t="shared" ca="1" si="183"/>
        <v>-3.1677475461378295</v>
      </c>
      <c r="F434" s="304">
        <f t="shared" ca="1" si="184"/>
        <v>3.3054070097871389</v>
      </c>
      <c r="G434" s="306">
        <f t="shared" ca="1" si="185"/>
        <v>13.308429094926096</v>
      </c>
      <c r="H434" s="307">
        <f t="shared" ca="1" si="186"/>
        <v>-94.625256999368574</v>
      </c>
      <c r="I434" s="304">
        <f t="shared" ca="1" si="187"/>
        <v>95.556546333420954</v>
      </c>
      <c r="J434" s="306">
        <f t="shared" ca="1" si="188"/>
        <v>736.02628710389376</v>
      </c>
      <c r="K434" s="307">
        <f t="shared" ca="1" si="189"/>
        <v>583.58010348289554</v>
      </c>
      <c r="L434" s="304">
        <f t="shared" ca="1" si="174"/>
        <v>939.30848632866639</v>
      </c>
      <c r="M434" s="306">
        <f t="shared" ca="1" si="190"/>
        <v>-1.4310692930412765</v>
      </c>
      <c r="N434" s="304">
        <f t="shared" ca="1" si="191"/>
        <v>-81.994230682035578</v>
      </c>
      <c r="P434" s="310">
        <f t="shared" ca="1" si="192"/>
        <v>23</v>
      </c>
      <c r="Q434" s="304">
        <f t="shared" ca="1" si="193"/>
        <v>0</v>
      </c>
      <c r="R434" s="306">
        <f t="shared" ca="1" si="194"/>
        <v>0</v>
      </c>
      <c r="S434" s="307">
        <f t="shared" ca="1" si="195"/>
        <v>3.1859948540257217</v>
      </c>
      <c r="T434" s="304">
        <f t="shared" ca="1" si="175"/>
        <v>31.254609517992332</v>
      </c>
      <c r="U434" s="311">
        <f t="shared" ca="1" si="176"/>
        <v>0</v>
      </c>
      <c r="V434" s="306">
        <f t="shared" ca="1" si="177"/>
        <v>1.1555382617433416</v>
      </c>
      <c r="W434" s="304">
        <f t="shared" ca="1" si="178"/>
        <v>21.530215718260575</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3.0034139399016082</v>
      </c>
      <c r="AH434" s="304">
        <f t="shared" ca="1" si="202"/>
        <v>-6.7089946076238389</v>
      </c>
    </row>
    <row r="435" spans="1:34" x14ac:dyDescent="0.2">
      <c r="A435" s="347">
        <f t="shared" ca="1" si="180"/>
        <v>0.1</v>
      </c>
      <c r="B435" s="304">
        <f t="shared" ca="1" si="181"/>
        <v>29.700000000000117</v>
      </c>
      <c r="D435" s="306">
        <f t="shared" ca="1" si="182"/>
        <v>-0.94117343701324663</v>
      </c>
      <c r="E435" s="307">
        <f t="shared" ca="1" si="183"/>
        <v>-3.11809235837522</v>
      </c>
      <c r="F435" s="304">
        <f t="shared" ca="1" si="184"/>
        <v>3.2570396672280904</v>
      </c>
      <c r="G435" s="306">
        <f t="shared" ca="1" si="185"/>
        <v>13.214311751224772</v>
      </c>
      <c r="H435" s="307">
        <f t="shared" ca="1" si="186"/>
        <v>-94.937066235206089</v>
      </c>
      <c r="I435" s="304">
        <f t="shared" ca="1" si="187"/>
        <v>95.852306077665475</v>
      </c>
      <c r="J435" s="306">
        <f t="shared" ca="1" si="188"/>
        <v>737.35242414620132</v>
      </c>
      <c r="K435" s="307">
        <f t="shared" ca="1" si="189"/>
        <v>574.1019873211668</v>
      </c>
      <c r="L435" s="304">
        <f t="shared" ca="1" si="174"/>
        <v>934.49541959305122</v>
      </c>
      <c r="M435" s="306">
        <f t="shared" ca="1" si="190"/>
        <v>-1.4324946805180798</v>
      </c>
      <c r="N435" s="304">
        <f t="shared" ca="1" si="191"/>
        <v>-82.075899368627205</v>
      </c>
      <c r="P435" s="310">
        <f t="shared" ca="1" si="192"/>
        <v>23</v>
      </c>
      <c r="Q435" s="304">
        <f t="shared" ca="1" si="193"/>
        <v>0</v>
      </c>
      <c r="R435" s="306">
        <f t="shared" ca="1" si="194"/>
        <v>0</v>
      </c>
      <c r="S435" s="307">
        <f t="shared" ca="1" si="195"/>
        <v>3.1859948540257217</v>
      </c>
      <c r="T435" s="304">
        <f t="shared" ca="1" si="175"/>
        <v>31.254609517992332</v>
      </c>
      <c r="U435" s="311">
        <f t="shared" ca="1" si="176"/>
        <v>0</v>
      </c>
      <c r="V435" s="306">
        <f t="shared" ca="1" si="177"/>
        <v>1.1566349326058729</v>
      </c>
      <c r="W435" s="304">
        <f t="shared" ca="1" si="178"/>
        <v>21.684259592201922</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2.956623712840182</v>
      </c>
      <c r="AH435" s="304">
        <f t="shared" ca="1" si="202"/>
        <v>-6.7577685164982864</v>
      </c>
    </row>
    <row r="436" spans="1:34" x14ac:dyDescent="0.2">
      <c r="A436" s="347">
        <f t="shared" ca="1" si="180"/>
        <v>0.1</v>
      </c>
      <c r="B436" s="304">
        <f t="shared" ca="1" si="181"/>
        <v>29.800000000000118</v>
      </c>
      <c r="D436" s="306">
        <f t="shared" ca="1" si="182"/>
        <v>-0.93829955496217687</v>
      </c>
      <c r="E436" s="307">
        <f t="shared" ca="1" si="183"/>
        <v>-3.0688689691196158</v>
      </c>
      <c r="F436" s="304">
        <f t="shared" ca="1" si="184"/>
        <v>3.2091062314089123</v>
      </c>
      <c r="G436" s="306">
        <f t="shared" ca="1" si="185"/>
        <v>13.120481795728553</v>
      </c>
      <c r="H436" s="307">
        <f t="shared" ca="1" si="186"/>
        <v>-95.243953132118051</v>
      </c>
      <c r="I436" s="304">
        <f t="shared" ca="1" si="187"/>
        <v>96.143422295990405</v>
      </c>
      <c r="J436" s="306">
        <f t="shared" ca="1" si="188"/>
        <v>738.66916382354896</v>
      </c>
      <c r="K436" s="307">
        <f t="shared" ca="1" si="189"/>
        <v>564.59293635280062</v>
      </c>
      <c r="L436" s="304">
        <f t="shared" ca="1" si="174"/>
        <v>929.72970123754703</v>
      </c>
      <c r="M436" s="306">
        <f t="shared" ca="1" si="190"/>
        <v>-1.4339013483502008</v>
      </c>
      <c r="N436" s="304">
        <f t="shared" ca="1" si="191"/>
        <v>-82.156495498584547</v>
      </c>
      <c r="P436" s="310">
        <f t="shared" ca="1" si="192"/>
        <v>23</v>
      </c>
      <c r="Q436" s="304">
        <f t="shared" ca="1" si="193"/>
        <v>0</v>
      </c>
      <c r="R436" s="306">
        <f t="shared" ca="1" si="194"/>
        <v>0</v>
      </c>
      <c r="S436" s="307">
        <f t="shared" ca="1" si="195"/>
        <v>3.1859948540257217</v>
      </c>
      <c r="T436" s="304">
        <f t="shared" ca="1" si="175"/>
        <v>31.254609517992332</v>
      </c>
      <c r="U436" s="311">
        <f t="shared" ca="1" si="176"/>
        <v>0</v>
      </c>
      <c r="V436" s="306">
        <f t="shared" ca="1" si="177"/>
        <v>1.1577361986524357</v>
      </c>
      <c r="W436" s="304">
        <f t="shared" ca="1" si="178"/>
        <v>21.83694740056799</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2.9102109815401729</v>
      </c>
      <c r="AH436" s="304">
        <f t="shared" ca="1" si="202"/>
        <v>-6.8061188375123649</v>
      </c>
    </row>
    <row r="437" spans="1:34" x14ac:dyDescent="0.2">
      <c r="A437" s="347">
        <f t="shared" ca="1" si="180"/>
        <v>0.1</v>
      </c>
      <c r="B437" s="304">
        <f t="shared" ca="1" si="181"/>
        <v>29.900000000000119</v>
      </c>
      <c r="D437" s="306">
        <f t="shared" ca="1" si="182"/>
        <v>-0.93535627453236125</v>
      </c>
      <c r="E437" s="307">
        <f t="shared" ca="1" si="183"/>
        <v>-3.0200794345528132</v>
      </c>
      <c r="F437" s="304">
        <f t="shared" ca="1" si="184"/>
        <v>3.1616089497779289</v>
      </c>
      <c r="G437" s="306">
        <f t="shared" ca="1" si="185"/>
        <v>13.026946168275318</v>
      </c>
      <c r="H437" s="307">
        <f t="shared" ca="1" si="186"/>
        <v>-95.545961075573331</v>
      </c>
      <c r="I437" s="304">
        <f t="shared" ca="1" si="187"/>
        <v>96.42993313451025</v>
      </c>
      <c r="J437" s="306">
        <f t="shared" ca="1" si="188"/>
        <v>739.97653522174915</v>
      </c>
      <c r="K437" s="307">
        <f t="shared" ca="1" si="189"/>
        <v>555.05344064241604</v>
      </c>
      <c r="L437" s="304">
        <f t="shared" ca="1" si="174"/>
        <v>925.01329430866485</v>
      </c>
      <c r="M437" s="306">
        <f t="shared" ca="1" si="190"/>
        <v>-1.4352896616597171</v>
      </c>
      <c r="N437" s="304">
        <f t="shared" ca="1" si="191"/>
        <v>-82.236039991861674</v>
      </c>
      <c r="P437" s="310">
        <f t="shared" ca="1" si="192"/>
        <v>23</v>
      </c>
      <c r="Q437" s="304">
        <f t="shared" ca="1" si="193"/>
        <v>0</v>
      </c>
      <c r="R437" s="306">
        <f t="shared" ca="1" si="194"/>
        <v>0</v>
      </c>
      <c r="S437" s="307">
        <f t="shared" ca="1" si="195"/>
        <v>3.1859948540257217</v>
      </c>
      <c r="T437" s="304">
        <f t="shared" ca="1" si="175"/>
        <v>31.254609517992332</v>
      </c>
      <c r="U437" s="311">
        <f t="shared" ca="1" si="176"/>
        <v>0</v>
      </c>
      <c r="V437" s="306">
        <f t="shared" ca="1" si="177"/>
        <v>1.1588420143980218</v>
      </c>
      <c r="W437" s="304">
        <f t="shared" ca="1" si="178"/>
        <v>21.988273229521926</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2.8641790834065581</v>
      </c>
      <c r="AH437" s="304">
        <f t="shared" ca="1" si="202"/>
        <v>-6.8540435252039149</v>
      </c>
    </row>
    <row r="438" spans="1:34" x14ac:dyDescent="0.2">
      <c r="A438" s="347">
        <f t="shared" ca="1" si="180"/>
        <v>0.1</v>
      </c>
      <c r="B438" s="304">
        <f t="shared" ca="1" si="181"/>
        <v>30.000000000000121</v>
      </c>
      <c r="D438" s="306">
        <f t="shared" ca="1" si="182"/>
        <v>-0.93234534712532546</v>
      </c>
      <c r="E438" s="307">
        <f t="shared" ca="1" si="183"/>
        <v>-2.9717256189811883</v>
      </c>
      <c r="F438" s="304">
        <f t="shared" ca="1" si="184"/>
        <v>3.114549887353768</v>
      </c>
      <c r="G438" s="306">
        <f t="shared" ca="1" si="185"/>
        <v>12.933711633562785</v>
      </c>
      <c r="H438" s="307">
        <f t="shared" ca="1" si="186"/>
        <v>-95.843133637471453</v>
      </c>
      <c r="I438" s="304">
        <f t="shared" ca="1" si="187"/>
        <v>96.711877047601391</v>
      </c>
      <c r="J438" s="306">
        <f t="shared" ca="1" si="188"/>
        <v>741.27456811184106</v>
      </c>
      <c r="K438" s="307">
        <f t="shared" ca="1" si="189"/>
        <v>545.48398590676379</v>
      </c>
      <c r="L438" s="304">
        <f t="shared" ca="1" si="174"/>
        <v>920.34817553474124</v>
      </c>
      <c r="M438" s="306">
        <f t="shared" ca="1" si="190"/>
        <v>-1.4366599756248672</v>
      </c>
      <c r="N438" s="304">
        <f t="shared" ca="1" si="191"/>
        <v>-82.314553198672613</v>
      </c>
      <c r="P438" s="310">
        <f t="shared" ca="1" si="192"/>
        <v>23</v>
      </c>
      <c r="Q438" s="304">
        <f t="shared" ca="1" si="193"/>
        <v>0</v>
      </c>
      <c r="R438" s="306">
        <f t="shared" ca="1" si="194"/>
        <v>0</v>
      </c>
      <c r="S438" s="307">
        <f t="shared" ca="1" si="195"/>
        <v>3.1859948540257217</v>
      </c>
      <c r="T438" s="304">
        <f t="shared" ca="1" si="175"/>
        <v>31.254609517992332</v>
      </c>
      <c r="U438" s="311">
        <f t="shared" ca="1" si="176"/>
        <v>0</v>
      </c>
      <c r="V438" s="306">
        <f t="shared" ca="1" si="177"/>
        <v>1.1599523347131513</v>
      </c>
      <c r="W438" s="304">
        <f t="shared" ca="1" si="178"/>
        <v>22.138231755524501</v>
      </c>
      <c r="Y438" s="314" t="str">
        <f t="shared" ca="1" si="196"/>
        <v/>
      </c>
      <c r="Z438" s="315" t="str">
        <f t="shared" ca="1" si="197"/>
        <v/>
      </c>
      <c r="AA438" s="316" t="str">
        <f t="shared" ca="1" si="198"/>
        <v/>
      </c>
      <c r="AC438" s="310">
        <f t="shared" ca="1" si="199"/>
        <v>30.000000000000121</v>
      </c>
      <c r="AD438" s="323">
        <f t="shared" ca="1" si="200"/>
        <v>741.27456811184106</v>
      </c>
      <c r="AE438" s="324" t="e">
        <f t="shared" ca="1" si="179"/>
        <v>#N/A</v>
      </c>
      <c r="AG438" s="306">
        <f t="shared" ca="1" si="201"/>
        <v>2.8185311224067302</v>
      </c>
      <c r="AH438" s="304">
        <f t="shared" ca="1" si="202"/>
        <v>-6.901540723375069</v>
      </c>
    </row>
    <row r="439" spans="1:34" x14ac:dyDescent="0.2">
      <c r="A439" s="347">
        <f t="shared" ca="1" si="180"/>
        <v>0.1</v>
      </c>
      <c r="B439" s="304">
        <f t="shared" ca="1" si="181"/>
        <v>30.100000000000122</v>
      </c>
      <c r="D439" s="306">
        <f t="shared" ca="1" si="182"/>
        <v>-0.92926851090243701</v>
      </c>
      <c r="E439" s="307">
        <f t="shared" ca="1" si="183"/>
        <v>-2.9238091988693649</v>
      </c>
      <c r="F439" s="304">
        <f t="shared" ca="1" si="184"/>
        <v>3.0679309308959271</v>
      </c>
      <c r="G439" s="306">
        <f t="shared" ca="1" si="185"/>
        <v>12.840784782472541</v>
      </c>
      <c r="H439" s="307">
        <f t="shared" ca="1" si="186"/>
        <v>-96.135514557358391</v>
      </c>
      <c r="I439" s="304">
        <f t="shared" ca="1" si="187"/>
        <v>96.989292775222594</v>
      </c>
      <c r="J439" s="306">
        <f t="shared" ca="1" si="188"/>
        <v>742.56329293264287</v>
      </c>
      <c r="K439" s="307">
        <f t="shared" ca="1" si="189"/>
        <v>535.88505349702234</v>
      </c>
      <c r="L439" s="304">
        <f t="shared" ca="1" si="174"/>
        <v>915.73633463594558</v>
      </c>
      <c r="M439" s="306">
        <f t="shared" ca="1" si="190"/>
        <v>-1.4380126358151242</v>
      </c>
      <c r="N439" s="304">
        <f t="shared" ca="1" si="191"/>
        <v>-82.392054918689709</v>
      </c>
      <c r="P439" s="310">
        <f t="shared" ca="1" si="192"/>
        <v>23</v>
      </c>
      <c r="Q439" s="304">
        <f t="shared" ca="1" si="193"/>
        <v>0</v>
      </c>
      <c r="R439" s="306">
        <f t="shared" ca="1" si="194"/>
        <v>0</v>
      </c>
      <c r="S439" s="307">
        <f t="shared" ca="1" si="195"/>
        <v>3.1859948540257217</v>
      </c>
      <c r="T439" s="304">
        <f t="shared" ca="1" si="175"/>
        <v>31.254609517992332</v>
      </c>
      <c r="U439" s="311">
        <f t="shared" ca="1" si="176"/>
        <v>0</v>
      </c>
      <c r="V439" s="306">
        <f t="shared" ca="1" si="177"/>
        <v>1.1610671148261942</v>
      </c>
      <c r="W439" s="304">
        <f t="shared" ca="1" si="178"/>
        <v>22.286818232612649</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2.7732699748504617</v>
      </c>
      <c r="AH439" s="304">
        <f t="shared" ca="1" si="202"/>
        <v>-6.9486087611068603</v>
      </c>
    </row>
    <row r="440" spans="1:34" x14ac:dyDescent="0.2">
      <c r="A440" s="347">
        <f t="shared" ca="1" si="180"/>
        <v>0.1</v>
      </c>
      <c r="B440" s="304">
        <f t="shared" ca="1" si="181"/>
        <v>30.200000000000124</v>
      </c>
      <c r="D440" s="306">
        <f t="shared" ca="1" si="182"/>
        <v>-0.92612749022616669</v>
      </c>
      <c r="E440" s="307">
        <f t="shared" ca="1" si="183"/>
        <v>-2.8763316668824581</v>
      </c>
      <c r="F440" s="304">
        <f t="shared" ca="1" si="184"/>
        <v>3.0217537930915945</v>
      </c>
      <c r="G440" s="306">
        <f t="shared" ca="1" si="185"/>
        <v>12.748172033449924</v>
      </c>
      <c r="H440" s="307">
        <f t="shared" ca="1" si="186"/>
        <v>-96.423147724046643</v>
      </c>
      <c r="I440" s="304">
        <f t="shared" ca="1" si="187"/>
        <v>97.262219320801833</v>
      </c>
      <c r="J440" s="306">
        <f t="shared" ca="1" si="188"/>
        <v>743.842740773439</v>
      </c>
      <c r="K440" s="307">
        <f t="shared" ca="1" si="189"/>
        <v>526.25712038295205</v>
      </c>
      <c r="L440" s="304">
        <f t="shared" ca="1" si="174"/>
        <v>911.17977356562221</v>
      </c>
      <c r="M440" s="306">
        <f t="shared" ca="1" si="190"/>
        <v>-1.4393479785130572</v>
      </c>
      <c r="N440" s="304">
        <f t="shared" ca="1" si="191"/>
        <v>-82.468564419484878</v>
      </c>
      <c r="P440" s="310">
        <f t="shared" ca="1" si="192"/>
        <v>23</v>
      </c>
      <c r="Q440" s="304">
        <f t="shared" ca="1" si="193"/>
        <v>0</v>
      </c>
      <c r="R440" s="306">
        <f t="shared" ca="1" si="194"/>
        <v>0</v>
      </c>
      <c r="S440" s="307">
        <f t="shared" ca="1" si="195"/>
        <v>3.1859948540257217</v>
      </c>
      <c r="T440" s="304">
        <f t="shared" ca="1" si="175"/>
        <v>31.254609517992332</v>
      </c>
      <c r="U440" s="311">
        <f t="shared" ca="1" si="176"/>
        <v>0</v>
      </c>
      <c r="V440" s="306">
        <f t="shared" ca="1" si="177"/>
        <v>1.1621863103255246</v>
      </c>
      <c r="W440" s="304">
        <f t="shared" ca="1" si="178"/>
        <v>22.434028479666345</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2.7283982950935224</v>
      </c>
      <c r="AH440" s="304">
        <f t="shared" ca="1" si="202"/>
        <v>-6.9952461487662907</v>
      </c>
    </row>
    <row r="441" spans="1:34" x14ac:dyDescent="0.2">
      <c r="A441" s="347">
        <f t="shared" ca="1" si="180"/>
        <v>0.1</v>
      </c>
      <c r="B441" s="304">
        <f t="shared" ca="1" si="181"/>
        <v>30.300000000000125</v>
      </c>
      <c r="D441" s="306">
        <f t="shared" ca="1" si="182"/>
        <v>-0.92292399512915846</v>
      </c>
      <c r="E441" s="307">
        <f t="shared" ca="1" si="183"/>
        <v>-2.8292943359328593</v>
      </c>
      <c r="F441" s="304">
        <f t="shared" ca="1" si="184"/>
        <v>2.9760200167550837</v>
      </c>
      <c r="G441" s="306">
        <f t="shared" ca="1" si="185"/>
        <v>12.655879633937008</v>
      </c>
      <c r="H441" s="307">
        <f t="shared" ca="1" si="186"/>
        <v>-96.706077157639925</v>
      </c>
      <c r="I441" s="304">
        <f t="shared" ca="1" si="187"/>
        <v>97.530695929682096</v>
      </c>
      <c r="J441" s="306">
        <f t="shared" ca="1" si="188"/>
        <v>745.11294335680839</v>
      </c>
      <c r="K441" s="307">
        <f t="shared" ca="1" si="189"/>
        <v>516.60065913886774</v>
      </c>
      <c r="L441" s="304">
        <f t="shared" ca="1" si="174"/>
        <v>906.68050568023079</v>
      </c>
      <c r="M441" s="306">
        <f t="shared" ca="1" si="190"/>
        <v>-1.4406663310235843</v>
      </c>
      <c r="N441" s="304">
        <f t="shared" ca="1" si="191"/>
        <v>-82.544100454248564</v>
      </c>
      <c r="P441" s="310">
        <f t="shared" ca="1" si="192"/>
        <v>23</v>
      </c>
      <c r="Q441" s="304">
        <f t="shared" ca="1" si="193"/>
        <v>0</v>
      </c>
      <c r="R441" s="306">
        <f t="shared" ca="1" si="194"/>
        <v>0</v>
      </c>
      <c r="S441" s="307">
        <f t="shared" ca="1" si="195"/>
        <v>3.1859948540257217</v>
      </c>
      <c r="T441" s="304">
        <f t="shared" ca="1" si="175"/>
        <v>31.254609517992332</v>
      </c>
      <c r="U441" s="311">
        <f t="shared" ca="1" si="176"/>
        <v>0</v>
      </c>
      <c r="V441" s="306">
        <f t="shared" ca="1" si="177"/>
        <v>1.1633098771615242</v>
      </c>
      <c r="W441" s="304">
        <f t="shared" ca="1" si="178"/>
        <v>22.579858867675441</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2.6839185211654621</v>
      </c>
      <c r="AH441" s="304">
        <f t="shared" ca="1" si="202"/>
        <v>-7.0414515740097388</v>
      </c>
    </row>
    <row r="442" spans="1:34" x14ac:dyDescent="0.2">
      <c r="A442" s="347">
        <f t="shared" ca="1" si="180"/>
        <v>0.1</v>
      </c>
      <c r="B442" s="304">
        <f t="shared" ca="1" si="181"/>
        <v>30.400000000000126</v>
      </c>
      <c r="D442" s="306">
        <f t="shared" ca="1" si="182"/>
        <v>-0.91965972081050817</v>
      </c>
      <c r="E442" s="307">
        <f t="shared" ca="1" si="183"/>
        <v>-2.7826983432278407</v>
      </c>
      <c r="F442" s="304">
        <f t="shared" ca="1" si="184"/>
        <v>2.9307309790364982</v>
      </c>
      <c r="G442" s="306">
        <f t="shared" ca="1" si="185"/>
        <v>12.563913661855958</v>
      </c>
      <c r="H442" s="307">
        <f t="shared" ca="1" si="186"/>
        <v>-96.98434699196271</v>
      </c>
      <c r="I442" s="304">
        <f t="shared" ca="1" si="187"/>
        <v>97.794762068118956</v>
      </c>
      <c r="J442" s="306">
        <f t="shared" ca="1" si="188"/>
        <v>746.37393302159808</v>
      </c>
      <c r="K442" s="307">
        <f t="shared" ca="1" si="189"/>
        <v>506.9161379313876</v>
      </c>
      <c r="L442" s="304">
        <f t="shared" ca="1" si="174"/>
        <v>902.24055483524046</v>
      </c>
      <c r="M442" s="306">
        <f t="shared" ca="1" si="190"/>
        <v>-1.4419680119711755</v>
      </c>
      <c r="N442" s="304">
        <f t="shared" ca="1" si="191"/>
        <v>-82.61868127881813</v>
      </c>
      <c r="P442" s="310">
        <f t="shared" ca="1" si="192"/>
        <v>23</v>
      </c>
      <c r="Q442" s="304">
        <f t="shared" ca="1" si="193"/>
        <v>0</v>
      </c>
      <c r="R442" s="306">
        <f t="shared" ca="1" si="194"/>
        <v>0</v>
      </c>
      <c r="S442" s="307">
        <f t="shared" ca="1" si="195"/>
        <v>3.1859948540257217</v>
      </c>
      <c r="T442" s="304">
        <f t="shared" ca="1" si="175"/>
        <v>31.254609517992332</v>
      </c>
      <c r="U442" s="311">
        <f t="shared" ca="1" si="176"/>
        <v>0</v>
      </c>
      <c r="V442" s="306">
        <f t="shared" ca="1" si="177"/>
        <v>1.1644377716484298</v>
      </c>
      <c r="W442" s="304">
        <f t="shared" ca="1" si="178"/>
        <v>22.724306307017969</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2.6398328803220892</v>
      </c>
      <c r="AH442" s="304">
        <f t="shared" ca="1" si="202"/>
        <v>-7.0872238977863535</v>
      </c>
    </row>
    <row r="443" spans="1:34" x14ac:dyDescent="0.2">
      <c r="A443" s="347">
        <f t="shared" ca="1" si="180"/>
        <v>0.1</v>
      </c>
      <c r="B443" s="304">
        <f t="shared" ca="1" si="181"/>
        <v>30.500000000000128</v>
      </c>
      <c r="D443" s="306">
        <f t="shared" ca="1" si="182"/>
        <v>-0.91633634715872581</v>
      </c>
      <c r="E443" s="307">
        <f t="shared" ca="1" si="183"/>
        <v>-2.7365446543142289</v>
      </c>
      <c r="F443" s="304">
        <f t="shared" ca="1" si="184"/>
        <v>2.885887895636277</v>
      </c>
      <c r="G443" s="306">
        <f t="shared" ca="1" si="185"/>
        <v>12.472280027140085</v>
      </c>
      <c r="H443" s="307">
        <f t="shared" ca="1" si="186"/>
        <v>-97.25800145739413</v>
      </c>
      <c r="I443" s="304">
        <f t="shared" ca="1" si="187"/>
        <v>98.054457402822223</v>
      </c>
      <c r="J443" s="306">
        <f t="shared" ca="1" si="188"/>
        <v>747.62574270604784</v>
      </c>
      <c r="K443" s="307">
        <f t="shared" ca="1" si="189"/>
        <v>497.20402050891977</v>
      </c>
      <c r="L443" s="304">
        <f t="shared" ca="1" si="174"/>
        <v>897.86195440446409</v>
      </c>
      <c r="M443" s="306">
        <f t="shared" ca="1" si="190"/>
        <v>-1.4432533315855427</v>
      </c>
      <c r="N443" s="304">
        <f t="shared" ca="1" si="191"/>
        <v>-82.692324668046751</v>
      </c>
      <c r="P443" s="310">
        <f t="shared" ca="1" si="192"/>
        <v>23</v>
      </c>
      <c r="Q443" s="304">
        <f t="shared" ca="1" si="193"/>
        <v>0</v>
      </c>
      <c r="R443" s="306">
        <f t="shared" ca="1" si="194"/>
        <v>0</v>
      </c>
      <c r="S443" s="307">
        <f t="shared" ca="1" si="195"/>
        <v>3.1859948540257217</v>
      </c>
      <c r="T443" s="304">
        <f t="shared" ca="1" si="175"/>
        <v>31.254609517992332</v>
      </c>
      <c r="U443" s="311">
        <f t="shared" ca="1" si="176"/>
        <v>0</v>
      </c>
      <c r="V443" s="306">
        <f t="shared" ca="1" si="177"/>
        <v>1.1655699504660242</v>
      </c>
      <c r="W443" s="304">
        <f t="shared" ca="1" si="178"/>
        <v>22.867368234760246</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2.5961433945229357</v>
      </c>
      <c r="AH443" s="304">
        <f t="shared" ca="1" si="202"/>
        <v>-7.1325621503450511</v>
      </c>
    </row>
    <row r="444" spans="1:34" x14ac:dyDescent="0.2">
      <c r="A444" s="347">
        <f t="shared" ca="1" si="180"/>
        <v>0.1</v>
      </c>
      <c r="B444" s="304">
        <f t="shared" ca="1" si="181"/>
        <v>30.600000000000129</v>
      </c>
      <c r="D444" s="306">
        <f t="shared" ca="1" si="182"/>
        <v>-0.91295553830079545</v>
      </c>
      <c r="E444" s="307">
        <f t="shared" ca="1" si="183"/>
        <v>-2.6908340671168309</v>
      </c>
      <c r="F444" s="304">
        <f t="shared" ca="1" si="184"/>
        <v>2.8414918250226591</v>
      </c>
      <c r="G444" s="306">
        <f t="shared" ca="1" si="185"/>
        <v>12.380984473310006</v>
      </c>
      <c r="H444" s="307">
        <f t="shared" ca="1" si="186"/>
        <v>-97.527084864105817</v>
      </c>
      <c r="I444" s="304">
        <f t="shared" ca="1" si="187"/>
        <v>98.309821781034884</v>
      </c>
      <c r="J444" s="306">
        <f t="shared" ca="1" si="188"/>
        <v>748.86840593107036</v>
      </c>
      <c r="K444" s="307">
        <f t="shared" ca="1" si="189"/>
        <v>487.46476619284476</v>
      </c>
      <c r="L444" s="304">
        <f t="shared" ca="1" si="174"/>
        <v>893.546746220469</v>
      </c>
      <c r="M444" s="306">
        <f t="shared" ca="1" si="190"/>
        <v>-1.4445225919763305</v>
      </c>
      <c r="N444" s="304">
        <f t="shared" ca="1" si="191"/>
        <v>-82.765047931542014</v>
      </c>
      <c r="P444" s="310">
        <f t="shared" ca="1" si="192"/>
        <v>23</v>
      </c>
      <c r="Q444" s="304">
        <f t="shared" ca="1" si="193"/>
        <v>0</v>
      </c>
      <c r="R444" s="306">
        <f t="shared" ca="1" si="194"/>
        <v>0</v>
      </c>
      <c r="S444" s="307">
        <f t="shared" ca="1" si="195"/>
        <v>3.1859948540257217</v>
      </c>
      <c r="T444" s="304">
        <f t="shared" ca="1" si="175"/>
        <v>31.254609517992332</v>
      </c>
      <c r="U444" s="311">
        <f t="shared" ca="1" si="176"/>
        <v>0</v>
      </c>
      <c r="V444" s="306">
        <f t="shared" ca="1" si="177"/>
        <v>1.1667063706611851</v>
      </c>
      <c r="W444" s="304">
        <f t="shared" ca="1" si="178"/>
        <v>23.009042601989822</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2.5528518858341451</v>
      </c>
      <c r="AH444" s="304">
        <f t="shared" ca="1" si="202"/>
        <v>-7.177465527248347</v>
      </c>
    </row>
    <row r="445" spans="1:34" x14ac:dyDescent="0.2">
      <c r="A445" s="347">
        <f t="shared" ca="1" si="180"/>
        <v>0.1</v>
      </c>
      <c r="B445" s="304">
        <f t="shared" ca="1" si="181"/>
        <v>30.700000000000131</v>
      </c>
      <c r="D445" s="306">
        <f t="shared" ca="1" si="182"/>
        <v>-0.90951894217676699</v>
      </c>
      <c r="E445" s="307">
        <f t="shared" ca="1" si="183"/>
        <v>-2.6455672159670405</v>
      </c>
      <c r="F445" s="304">
        <f t="shared" ca="1" si="184"/>
        <v>2.7975436726489082</v>
      </c>
      <c r="G445" s="306">
        <f t="shared" ca="1" si="185"/>
        <v>12.29003257909233</v>
      </c>
      <c r="H445" s="307">
        <f t="shared" ca="1" si="186"/>
        <v>-97.791641585702521</v>
      </c>
      <c r="I445" s="304">
        <f t="shared" ca="1" si="187"/>
        <v>98.560895211141698</v>
      </c>
      <c r="J445" s="306">
        <f t="shared" ca="1" si="188"/>
        <v>750.10195678369053</v>
      </c>
      <c r="K445" s="307">
        <f t="shared" ca="1" si="189"/>
        <v>477.69882987035436</v>
      </c>
      <c r="L445" s="304">
        <f t="shared" ca="1" si="174"/>
        <v>889.29697943388248</v>
      </c>
      <c r="M445" s="306">
        <f t="shared" ca="1" si="190"/>
        <v>-1.4457760873972885</v>
      </c>
      <c r="N445" s="304">
        <f t="shared" ca="1" si="191"/>
        <v>-82.83686792880188</v>
      </c>
      <c r="P445" s="310">
        <f t="shared" ca="1" si="192"/>
        <v>23</v>
      </c>
      <c r="Q445" s="304">
        <f t="shared" ca="1" si="193"/>
        <v>0</v>
      </c>
      <c r="R445" s="306">
        <f t="shared" ca="1" si="194"/>
        <v>0</v>
      </c>
      <c r="S445" s="307">
        <f t="shared" ca="1" si="195"/>
        <v>3.1859948540257217</v>
      </c>
      <c r="T445" s="304">
        <f t="shared" ca="1" si="175"/>
        <v>31.254609517992332</v>
      </c>
      <c r="U445" s="311">
        <f t="shared" ca="1" si="176"/>
        <v>0</v>
      </c>
      <c r="V445" s="306">
        <f t="shared" ca="1" si="177"/>
        <v>1.1678469896492869</v>
      </c>
      <c r="W445" s="304">
        <f t="shared" ca="1" si="178"/>
        <v>23.149327861190848</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2.5099599817568121</v>
      </c>
      <c r="AH445" s="304">
        <f t="shared" ca="1" si="202"/>
        <v>-7.2219333853965049</v>
      </c>
    </row>
    <row r="446" spans="1:34" x14ac:dyDescent="0.2">
      <c r="A446" s="347">
        <f t="shared" ca="1" si="180"/>
        <v>0.1</v>
      </c>
      <c r="B446" s="304">
        <f t="shared" ca="1" si="181"/>
        <v>30.800000000000132</v>
      </c>
      <c r="D446" s="306">
        <f t="shared" ca="1" si="182"/>
        <v>-0.90602819013931302</v>
      </c>
      <c r="E446" s="307">
        <f t="shared" ca="1" si="183"/>
        <v>-2.600744575618525</v>
      </c>
      <c r="F446" s="304">
        <f t="shared" ca="1" si="184"/>
        <v>2.7540441951675905</v>
      </c>
      <c r="G446" s="306">
        <f t="shared" ca="1" si="185"/>
        <v>12.199429760078399</v>
      </c>
      <c r="H446" s="307">
        <f t="shared" ca="1" si="186"/>
        <v>-98.051716043264378</v>
      </c>
      <c r="I446" s="304">
        <f t="shared" ca="1" si="187"/>
        <v>98.807717843800219</v>
      </c>
      <c r="J446" s="306">
        <f t="shared" ca="1" si="188"/>
        <v>751.32642990064903</v>
      </c>
      <c r="K446" s="307">
        <f t="shared" ca="1" si="189"/>
        <v>467.90666198890602</v>
      </c>
      <c r="L446" s="304">
        <f t="shared" ca="1" si="174"/>
        <v>885.11470928962376</v>
      </c>
      <c r="M446" s="306">
        <f t="shared" ca="1" si="190"/>
        <v>-1.4470141045003853</v>
      </c>
      <c r="N446" s="304">
        <f t="shared" ca="1" si="191"/>
        <v>-82.907801083774331</v>
      </c>
      <c r="P446" s="310">
        <f t="shared" ca="1" si="192"/>
        <v>23</v>
      </c>
      <c r="Q446" s="304">
        <f t="shared" ca="1" si="193"/>
        <v>0</v>
      </c>
      <c r="R446" s="306">
        <f t="shared" ca="1" si="194"/>
        <v>0</v>
      </c>
      <c r="S446" s="307">
        <f t="shared" ca="1" si="195"/>
        <v>3.1859948540257217</v>
      </c>
      <c r="T446" s="304">
        <f t="shared" ca="1" si="175"/>
        <v>31.254609517992332</v>
      </c>
      <c r="U446" s="311">
        <f t="shared" ca="1" si="176"/>
        <v>0</v>
      </c>
      <c r="V446" s="306">
        <f t="shared" ca="1" si="177"/>
        <v>1.1689917652154556</v>
      </c>
      <c r="W446" s="304">
        <f t="shared" ca="1" si="178"/>
        <v>23.288222953671415</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2.46746912048103</v>
      </c>
      <c r="AH446" s="304">
        <f t="shared" ca="1" si="202"/>
        <v>-7.2659652390649958</v>
      </c>
    </row>
    <row r="447" spans="1:34" x14ac:dyDescent="0.2">
      <c r="A447" s="347">
        <f t="shared" ca="1" si="180"/>
        <v>0.1</v>
      </c>
      <c r="B447" s="304">
        <f t="shared" ca="1" si="181"/>
        <v>30.900000000000134</v>
      </c>
      <c r="D447" s="306">
        <f t="shared" ca="1" si="182"/>
        <v>-0.90248489657767783</v>
      </c>
      <c r="E447" s="307">
        <f t="shared" ca="1" si="183"/>
        <v>-2.5563664652469233</v>
      </c>
      <c r="F447" s="304">
        <f t="shared" ca="1" si="184"/>
        <v>2.7109940046392342</v>
      </c>
      <c r="G447" s="306">
        <f t="shared" ca="1" si="185"/>
        <v>12.109181270420631</v>
      </c>
      <c r="H447" s="307">
        <f t="shared" ca="1" si="186"/>
        <v>-98.30735268978907</v>
      </c>
      <c r="I447" s="304">
        <f t="shared" ca="1" si="187"/>
        <v>99.050329953587152</v>
      </c>
      <c r="J447" s="306">
        <f t="shared" ca="1" si="188"/>
        <v>752.54186045217398</v>
      </c>
      <c r="K447" s="307">
        <f t="shared" ca="1" si="189"/>
        <v>458.08870855225337</v>
      </c>
      <c r="L447" s="304">
        <f t="shared" ca="1" si="174"/>
        <v>881.00199581833556</v>
      </c>
      <c r="M447" s="306">
        <f t="shared" ca="1" si="190"/>
        <v>-1.4482369225803047</v>
      </c>
      <c r="N447" s="304">
        <f t="shared" ca="1" si="191"/>
        <v>-82.977863398866006</v>
      </c>
      <c r="P447" s="310">
        <f t="shared" ca="1" si="192"/>
        <v>23</v>
      </c>
      <c r="Q447" s="304">
        <f t="shared" ca="1" si="193"/>
        <v>0</v>
      </c>
      <c r="R447" s="306">
        <f t="shared" ca="1" si="194"/>
        <v>0</v>
      </c>
      <c r="S447" s="307">
        <f t="shared" ca="1" si="195"/>
        <v>3.1859948540257217</v>
      </c>
      <c r="T447" s="304">
        <f t="shared" ca="1" si="175"/>
        <v>31.254609517992332</v>
      </c>
      <c r="U447" s="311">
        <f t="shared" ca="1" si="176"/>
        <v>0</v>
      </c>
      <c r="V447" s="306">
        <f t="shared" ca="1" si="177"/>
        <v>1.1701406555156912</v>
      </c>
      <c r="W447" s="304">
        <f t="shared" ca="1" si="178"/>
        <v>23.425727297052223</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2.4253805560657495</v>
      </c>
      <c r="AH447" s="304">
        <f t="shared" ca="1" si="202"/>
        <v>-7.3095607559582705</v>
      </c>
    </row>
    <row r="448" spans="1:34" x14ac:dyDescent="0.2">
      <c r="A448" s="347">
        <f t="shared" ca="1" si="180"/>
        <v>0.1</v>
      </c>
      <c r="B448" s="304">
        <f t="shared" ca="1" si="181"/>
        <v>31.000000000000135</v>
      </c>
      <c r="D448" s="306">
        <f t="shared" ca="1" si="182"/>
        <v>-0.89889065856543571</v>
      </c>
      <c r="E448" s="307">
        <f t="shared" ca="1" si="183"/>
        <v>-2.512433052430513</v>
      </c>
      <c r="F448" s="304">
        <f t="shared" ca="1" si="184"/>
        <v>2.6683935727327608</v>
      </c>
      <c r="G448" s="306">
        <f t="shared" ca="1" si="185"/>
        <v>12.019292204564088</v>
      </c>
      <c r="H448" s="307">
        <f t="shared" ca="1" si="186"/>
        <v>-98.558595995032121</v>
      </c>
      <c r="I448" s="304">
        <f t="shared" ca="1" si="187"/>
        <v>99.288771921152588</v>
      </c>
      <c r="J448" s="306">
        <f t="shared" ca="1" si="188"/>
        <v>753.74828412592319</v>
      </c>
      <c r="K448" s="307">
        <f t="shared" ca="1" si="189"/>
        <v>448.24541111801233</v>
      </c>
      <c r="L448" s="304">
        <f t="shared" ca="1" si="174"/>
        <v>876.96090244156801</v>
      </c>
      <c r="M448" s="306">
        <f t="shared" ca="1" si="190"/>
        <v>-1.4494448138097391</v>
      </c>
      <c r="N448" s="304">
        <f t="shared" ca="1" si="191"/>
        <v>-83.04707046842347</v>
      </c>
      <c r="P448" s="310">
        <f t="shared" ca="1" si="192"/>
        <v>23</v>
      </c>
      <c r="Q448" s="304">
        <f t="shared" ca="1" si="193"/>
        <v>0</v>
      </c>
      <c r="R448" s="306">
        <f t="shared" ca="1" si="194"/>
        <v>0</v>
      </c>
      <c r="S448" s="307">
        <f t="shared" ca="1" si="195"/>
        <v>3.1859948540257217</v>
      </c>
      <c r="T448" s="304">
        <f t="shared" ca="1" si="175"/>
        <v>31.254609517992332</v>
      </c>
      <c r="U448" s="311">
        <f t="shared" ca="1" si="176"/>
        <v>0</v>
      </c>
      <c r="V448" s="306">
        <f t="shared" ca="1" si="177"/>
        <v>1.1712936190778491</v>
      </c>
      <c r="W448" s="304">
        <f t="shared" ca="1" si="178"/>
        <v>23.561840772825086</v>
      </c>
      <c r="Y448" s="314" t="str">
        <f t="shared" ca="1" si="196"/>
        <v/>
      </c>
      <c r="Z448" s="315" t="str">
        <f t="shared" ca="1" si="197"/>
        <v/>
      </c>
      <c r="AA448" s="316" t="str">
        <f t="shared" ca="1" si="198"/>
        <v/>
      </c>
      <c r="AC448" s="310">
        <f t="shared" ca="1" si="199"/>
        <v>31.000000000000135</v>
      </c>
      <c r="AD448" s="323">
        <f t="shared" ca="1" si="200"/>
        <v>753.74828412592319</v>
      </c>
      <c r="AE448" s="324" t="e">
        <f t="shared" ca="1" si="179"/>
        <v>#N/A</v>
      </c>
      <c r="AG448" s="306">
        <f t="shared" ca="1" si="201"/>
        <v>2.3836953635444456</v>
      </c>
      <c r="AH448" s="304">
        <f t="shared" ca="1" si="202"/>
        <v>-7.3527197532827842</v>
      </c>
    </row>
    <row r="449" spans="1:34" x14ac:dyDescent="0.2">
      <c r="A449" s="347">
        <f t="shared" ca="1" si="180"/>
        <v>0.1</v>
      </c>
      <c r="B449" s="304">
        <f t="shared" ca="1" si="181"/>
        <v>31.100000000000136</v>
      </c>
      <c r="D449" s="306">
        <f t="shared" ca="1" si="182"/>
        <v>-0.89524705553148121</v>
      </c>
      <c r="E449" s="307">
        <f t="shared" ca="1" si="183"/>
        <v>-2.4689443571091392</v>
      </c>
      <c r="F449" s="304">
        <f t="shared" ca="1" si="184"/>
        <v>2.626243234915389</v>
      </c>
      <c r="G449" s="306">
        <f t="shared" ca="1" si="185"/>
        <v>11.929767499010941</v>
      </c>
      <c r="H449" s="307">
        <f t="shared" ca="1" si="186"/>
        <v>-98.805490430743035</v>
      </c>
      <c r="I449" s="304">
        <f t="shared" ca="1" si="187"/>
        <v>99.523084215874817</v>
      </c>
      <c r="J449" s="306">
        <f t="shared" ca="1" si="188"/>
        <v>754.94573711110195</v>
      </c>
      <c r="K449" s="307">
        <f t="shared" ca="1" si="189"/>
        <v>438.37720679672356</v>
      </c>
      <c r="L449" s="304">
        <f t="shared" ca="1" si="174"/>
        <v>872.99349448957662</v>
      </c>
      <c r="M449" s="306">
        <f t="shared" ca="1" si="190"/>
        <v>-1.4506380434658752</v>
      </c>
      <c r="N449" s="304">
        <f t="shared" ca="1" si="191"/>
        <v>-83.115437491709912</v>
      </c>
      <c r="P449" s="310">
        <f t="shared" ca="1" si="192"/>
        <v>23</v>
      </c>
      <c r="Q449" s="304">
        <f t="shared" ca="1" si="193"/>
        <v>0</v>
      </c>
      <c r="R449" s="306">
        <f t="shared" ca="1" si="194"/>
        <v>0</v>
      </c>
      <c r="S449" s="307">
        <f t="shared" ca="1" si="195"/>
        <v>3.1859948540257217</v>
      </c>
      <c r="T449" s="304">
        <f t="shared" ca="1" si="175"/>
        <v>31.254609517992332</v>
      </c>
      <c r="U449" s="311">
        <f t="shared" ca="1" si="176"/>
        <v>0</v>
      </c>
      <c r="V449" s="306">
        <f t="shared" ca="1" si="177"/>
        <v>1.17245061480249</v>
      </c>
      <c r="W449" s="304">
        <f t="shared" ca="1" si="178"/>
        <v>23.69656371398959</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2.3424144439566517</v>
      </c>
      <c r="AH449" s="304">
        <f t="shared" ca="1" si="202"/>
        <v>-7.395442193841931</v>
      </c>
    </row>
    <row r="450" spans="1:34" x14ac:dyDescent="0.2">
      <c r="A450" s="347">
        <f t="shared" ca="1" si="180"/>
        <v>0.1</v>
      </c>
      <c r="B450" s="304">
        <f t="shared" ca="1" si="181"/>
        <v>31.200000000000138</v>
      </c>
      <c r="D450" s="306">
        <f t="shared" ca="1" si="182"/>
        <v>-0.89155564895368666</v>
      </c>
      <c r="E450" s="307">
        <f t="shared" ca="1" si="183"/>
        <v>-2.4259002555186653</v>
      </c>
      <c r="F450" s="304">
        <f t="shared" ca="1" si="184"/>
        <v>2.5845431946297115</v>
      </c>
      <c r="G450" s="306">
        <f t="shared" ca="1" si="185"/>
        <v>11.840611934115572</v>
      </c>
      <c r="H450" s="307">
        <f t="shared" ca="1" si="186"/>
        <v>-99.048080456294898</v>
      </c>
      <c r="I450" s="304">
        <f t="shared" ca="1" si="187"/>
        <v>99.753307379008675</v>
      </c>
      <c r="J450" s="306">
        <f t="shared" ca="1" si="188"/>
        <v>756.13425608275827</v>
      </c>
      <c r="K450" s="307">
        <f t="shared" ca="1" si="189"/>
        <v>428.48452825237166</v>
      </c>
      <c r="L450" s="304">
        <f t="shared" ca="1" si="174"/>
        <v>869.10183763094403</v>
      </c>
      <c r="M450" s="306">
        <f t="shared" ca="1" si="190"/>
        <v>-1.4518168701484502</v>
      </c>
      <c r="N450" s="304">
        <f t="shared" ca="1" si="191"/>
        <v>-83.182979285398872</v>
      </c>
      <c r="P450" s="310">
        <f t="shared" ca="1" si="192"/>
        <v>23</v>
      </c>
      <c r="Q450" s="304">
        <f t="shared" ca="1" si="193"/>
        <v>0</v>
      </c>
      <c r="R450" s="306">
        <f t="shared" ca="1" si="194"/>
        <v>0</v>
      </c>
      <c r="S450" s="307">
        <f t="shared" ca="1" si="195"/>
        <v>3.1859948540257217</v>
      </c>
      <c r="T450" s="304">
        <f t="shared" ca="1" si="175"/>
        <v>31.254609517992332</v>
      </c>
      <c r="U450" s="311">
        <f t="shared" ca="1" si="176"/>
        <v>0</v>
      </c>
      <c r="V450" s="306">
        <f t="shared" ca="1" si="177"/>
        <v>1.1736116019635983</v>
      </c>
      <c r="W450" s="304">
        <f t="shared" ca="1" si="178"/>
        <v>23.829896892775885</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2.3015385293053736</v>
      </c>
      <c r="AH450" s="304">
        <f t="shared" ca="1" si="202"/>
        <v>-7.4377281821555261</v>
      </c>
    </row>
    <row r="451" spans="1:34" x14ac:dyDescent="0.2">
      <c r="A451" s="347">
        <f t="shared" ca="1" si="180"/>
        <v>0.1</v>
      </c>
      <c r="B451" s="304">
        <f t="shared" ca="1" si="181"/>
        <v>31.300000000000139</v>
      </c>
      <c r="D451" s="306">
        <f t="shared" ca="1" si="182"/>
        <v>-0.8878179820746398</v>
      </c>
      <c r="E451" s="307">
        <f t="shared" ca="1" si="183"/>
        <v>-2.3833004840984406</v>
      </c>
      <c r="F451" s="304">
        <f t="shared" ca="1" si="184"/>
        <v>2.5432935274558748</v>
      </c>
      <c r="G451" s="306">
        <f t="shared" ca="1" si="185"/>
        <v>11.751830135908108</v>
      </c>
      <c r="H451" s="307">
        <f t="shared" ca="1" si="186"/>
        <v>-99.286410504704747</v>
      </c>
      <c r="I451" s="304">
        <f t="shared" ca="1" si="187"/>
        <v>99.979482007319803</v>
      </c>
      <c r="J451" s="306">
        <f t="shared" ca="1" si="188"/>
        <v>757.31387818625944</v>
      </c>
      <c r="K451" s="307">
        <f t="shared" ca="1" si="189"/>
        <v>418.5678037043217</v>
      </c>
      <c r="L451" s="304">
        <f t="shared" ca="1" si="174"/>
        <v>865.28799621361452</v>
      </c>
      <c r="M451" s="306">
        <f t="shared" ca="1" si="190"/>
        <v>-1.4529815459897375</v>
      </c>
      <c r="N451" s="304">
        <f t="shared" ca="1" si="191"/>
        <v>-83.249710295605482</v>
      </c>
      <c r="P451" s="310">
        <f t="shared" ca="1" si="192"/>
        <v>23</v>
      </c>
      <c r="Q451" s="304">
        <f t="shared" ca="1" si="193"/>
        <v>0</v>
      </c>
      <c r="R451" s="306">
        <f t="shared" ca="1" si="194"/>
        <v>0</v>
      </c>
      <c r="S451" s="307">
        <f t="shared" ca="1" si="195"/>
        <v>3.1859948540257217</v>
      </c>
      <c r="T451" s="304">
        <f t="shared" ca="1" si="175"/>
        <v>31.254609517992332</v>
      </c>
      <c r="U451" s="311">
        <f t="shared" ca="1" si="176"/>
        <v>0</v>
      </c>
      <c r="V451" s="306">
        <f t="shared" ca="1" si="177"/>
        <v>1.1747765402091748</v>
      </c>
      <c r="W451" s="304">
        <f t="shared" ca="1" si="178"/>
        <v>23.961841508461053</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2.2610681874403324</v>
      </c>
      <c r="AH451" s="304">
        <f t="shared" ca="1" si="202"/>
        <v>-7.4795779606063038</v>
      </c>
    </row>
    <row r="452" spans="1:34" x14ac:dyDescent="0.2">
      <c r="A452" s="347">
        <f t="shared" ca="1" si="180"/>
        <v>0.1</v>
      </c>
      <c r="B452" s="304">
        <f t="shared" ca="1" si="181"/>
        <v>31.400000000000141</v>
      </c>
      <c r="D452" s="306">
        <f t="shared" ca="1" si="182"/>
        <v>-0.88403557963888746</v>
      </c>
      <c r="E452" s="307">
        <f t="shared" ca="1" si="183"/>
        <v>-2.3411446433693106</v>
      </c>
      <c r="F452" s="304">
        <f t="shared" ca="1" si="184"/>
        <v>2.502494185256837</v>
      </c>
      <c r="G452" s="306">
        <f t="shared" ca="1" si="185"/>
        <v>11.66342657794422</v>
      </c>
      <c r="H452" s="307">
        <f t="shared" ca="1" si="186"/>
        <v>-99.520524969041674</v>
      </c>
      <c r="I452" s="304">
        <f t="shared" ca="1" si="187"/>
        <v>100.20164873719764</v>
      </c>
      <c r="J452" s="306">
        <f t="shared" ca="1" si="188"/>
        <v>758.48464102195203</v>
      </c>
      <c r="K452" s="307">
        <f t="shared" ca="1" si="189"/>
        <v>408.62745693063437</v>
      </c>
      <c r="L452" s="304">
        <f t="shared" ref="L452:L515" ca="1" si="203">SQRT(pos_x^2+pos_z^2)</f>
        <v>861.55403151734879</v>
      </c>
      <c r="M452" s="306">
        <f t="shared" ca="1" si="190"/>
        <v>-1.454132316856803</v>
      </c>
      <c r="N452" s="304">
        <f t="shared" ca="1" si="191"/>
        <v>-83.315644609474944</v>
      </c>
      <c r="P452" s="310">
        <f t="shared" ca="1" si="192"/>
        <v>23</v>
      </c>
      <c r="Q452" s="304">
        <f t="shared" ca="1" si="193"/>
        <v>0</v>
      </c>
      <c r="R452" s="306">
        <f t="shared" ca="1" si="194"/>
        <v>0</v>
      </c>
      <c r="S452" s="307">
        <f t="shared" ca="1" si="195"/>
        <v>3.1859948540257217</v>
      </c>
      <c r="T452" s="304">
        <f t="shared" ref="T452:T515" ca="1" si="204">m*g</f>
        <v>31.254609517992332</v>
      </c>
      <c r="U452" s="311">
        <f t="shared" ref="U452:U515" ca="1" si="205">IF(pos_xz&lt;L_rampe,Poids*COS(Beta),0)</f>
        <v>0</v>
      </c>
      <c r="V452" s="306">
        <f t="shared" ref="V452:V515" ca="1" si="206">Rho_moyen*(20000-Alt_rampe-pos_z)/(20000+Alt_rampe+pos_z)</f>
        <v>1.1759453895617038</v>
      </c>
      <c r="W452" s="304">
        <f t="shared" ref="W452:W515" ca="1" si="207">1/2*Rho*Sref*Cx*vit_xz^2</f>
        <v>24.092399175285976</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2.2210038268670305</v>
      </c>
      <c r="AH452" s="304">
        <f t="shared" ca="1" si="202"/>
        <v>-7.5209919056158023</v>
      </c>
    </row>
    <row r="453" spans="1:34" x14ac:dyDescent="0.2">
      <c r="A453" s="347">
        <f t="shared" ref="A453:A516" ca="1" si="209">IF(B452+0.01&lt;=T_ini+ROUNDUP(Temps_fin_propu,0), 0.01, IF(K452&gt;0, 0.1, 0.0001))</f>
        <v>0.1</v>
      </c>
      <c r="B453" s="304">
        <f t="shared" ref="B453:B516" ca="1" si="210">B452+pas</f>
        <v>31.500000000000142</v>
      </c>
      <c r="D453" s="306">
        <f t="shared" ref="D453:D516" ca="1" si="211">IF(AND(L452&lt;L_rampe,Poussee&lt;Poids*SIN(M452)),0,(-W452+Poussee)/m*COS(M452)-U452/m*SIN(M452))</f>
        <v>-0.88020994765111071</v>
      </c>
      <c r="E453" s="307">
        <f t="shared" ref="E453:E516" ca="1" si="212">IF(AND(L452&lt;L_rampe,Poussee&lt;Poids*SIN(M452)),0,(-W452+Poussee)/m*SIN(M452)+U452/m*COS(M452)-Poids/m)</f>
        <v>-2.2994322017799975</v>
      </c>
      <c r="F453" s="304">
        <f t="shared" ref="F453:F516" ca="1" si="213">SQRT(acc_x^2+acc_z^2)</f>
        <v>2.4621450003049739</v>
      </c>
      <c r="G453" s="306">
        <f t="shared" ref="G453:G516" ca="1" si="214">G452+acc_x*pas</f>
        <v>11.575405583179109</v>
      </c>
      <c r="H453" s="307">
        <f t="shared" ref="H453:H516" ca="1" si="215">H452+acc_z*pas</f>
        <v>-99.750468189219674</v>
      </c>
      <c r="I453" s="304">
        <f t="shared" ref="I453:I516" ca="1" si="216">SQRT(vit_x^2+vit_z^2)</f>
        <v>100.41984822924012</v>
      </c>
      <c r="J453" s="306">
        <f t="shared" ref="J453:J516" ca="1" si="217">J452+0.5*(vit_x+G452)*pas*(K452&gt;=0)</f>
        <v>759.6465826300082</v>
      </c>
      <c r="K453" s="307">
        <f t="shared" ref="K453:K516" ca="1" si="218">K452+0.5*(vit_z+H452)*pas</f>
        <v>398.6639072727213</v>
      </c>
      <c r="L453" s="304">
        <f t="shared" ca="1" si="203"/>
        <v>857.90199991805753</v>
      </c>
      <c r="M453" s="306">
        <f t="shared" ref="M453:M516" ca="1" si="219">IF(AND(L452&gt;L_rampe,G453&gt;0),ATAN2(G453,H453),$M$4)</f>
        <v>-1.4552694225463578</v>
      </c>
      <c r="N453" s="304">
        <f t="shared" ref="N453:N516" ca="1" si="220">DEGREES(Beta)</f>
        <v>-83.380795966346753</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3.1859948540257217</v>
      </c>
      <c r="T453" s="304">
        <f t="shared" ca="1" si="204"/>
        <v>31.254609517992332</v>
      </c>
      <c r="U453" s="311">
        <f t="shared" ca="1" si="205"/>
        <v>0</v>
      </c>
      <c r="V453" s="306">
        <f t="shared" ca="1" si="206"/>
        <v>1.1771181104184996</v>
      </c>
      <c r="W453" s="304">
        <f t="shared" ca="1" si="207"/>
        <v>24.221571910479899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2.1813457014816455</v>
      </c>
      <c r="AH453" s="304">
        <f t="shared" ref="AH453:AH516" ca="1" si="231">IF(AND(L452&lt;L_rampe,Poussee&lt;Poids*SIN(M452)), g*SIN(M452), (-W452+Poussee)/m)</f>
        <v>-7.5619705238517847</v>
      </c>
    </row>
    <row r="454" spans="1:34" x14ac:dyDescent="0.2">
      <c r="A454" s="347">
        <f t="shared" ca="1" si="209"/>
        <v>0.1</v>
      </c>
      <c r="B454" s="304">
        <f t="shared" ca="1" si="210"/>
        <v>31.600000000000144</v>
      </c>
      <c r="D454" s="306">
        <f t="shared" ca="1" si="211"/>
        <v>-0.87634257315466502</v>
      </c>
      <c r="E454" s="307">
        <f t="shared" ca="1" si="212"/>
        <v>-2.2581624995195009</v>
      </c>
      <c r="F454" s="304">
        <f t="shared" ca="1" si="213"/>
        <v>2.4222456893881552</v>
      </c>
      <c r="G454" s="306">
        <f t="shared" ca="1" si="214"/>
        <v>11.487771325863642</v>
      </c>
      <c r="H454" s="307">
        <f t="shared" ca="1" si="215"/>
        <v>-99.976284439171621</v>
      </c>
      <c r="I454" s="304">
        <f t="shared" ca="1" si="216"/>
        <v>100.6341211533021</v>
      </c>
      <c r="J454" s="306">
        <f t="shared" ca="1" si="217"/>
        <v>760.79974147546034</v>
      </c>
      <c r="K454" s="307">
        <f t="shared" ca="1" si="218"/>
        <v>388.67756964130172</v>
      </c>
      <c r="L454" s="304">
        <f t="shared" ca="1" si="203"/>
        <v>854.3339509649586</v>
      </c>
      <c r="M454" s="306">
        <f t="shared" ca="1" si="219"/>
        <v>-1.4563930969725158</v>
      </c>
      <c r="N454" s="304">
        <f t="shared" ca="1" si="220"/>
        <v>-83.445177768512394</v>
      </c>
      <c r="P454" s="310">
        <f t="shared" ca="1" si="221"/>
        <v>23</v>
      </c>
      <c r="Q454" s="304">
        <f t="shared" ca="1" si="222"/>
        <v>0</v>
      </c>
      <c r="R454" s="306">
        <f t="shared" ca="1" si="223"/>
        <v>0</v>
      </c>
      <c r="S454" s="307">
        <f t="shared" ca="1" si="224"/>
        <v>3.1859948540257217</v>
      </c>
      <c r="T454" s="304">
        <f t="shared" ca="1" si="204"/>
        <v>31.254609517992332</v>
      </c>
      <c r="U454" s="311">
        <f t="shared" ca="1" si="205"/>
        <v>0</v>
      </c>
      <c r="V454" s="306">
        <f t="shared" ca="1" si="206"/>
        <v>1.1782946635519362</v>
      </c>
      <c r="W454" s="304">
        <f t="shared" ca="1" si="207"/>
        <v>24.349362122398407</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2.142093915231607</v>
      </c>
      <c r="AH454" s="304">
        <f t="shared" ca="1" si="231"/>
        <v>-7.60251444846946</v>
      </c>
    </row>
    <row r="455" spans="1:34" x14ac:dyDescent="0.2">
      <c r="A455" s="347">
        <f t="shared" ca="1" si="209"/>
        <v>0.1</v>
      </c>
      <c r="B455" s="304">
        <f t="shared" ca="1" si="210"/>
        <v>31.700000000000145</v>
      </c>
      <c r="D455" s="306">
        <f t="shared" ca="1" si="211"/>
        <v>-0.87243492402991851</v>
      </c>
      <c r="E455" s="307">
        <f t="shared" ca="1" si="212"/>
        <v>-2.2173347522936684</v>
      </c>
      <c r="F455" s="304">
        <f t="shared" ca="1" si="213"/>
        <v>2.382795857893897</v>
      </c>
      <c r="G455" s="306">
        <f t="shared" ca="1" si="214"/>
        <v>11.40052783346065</v>
      </c>
      <c r="H455" s="307">
        <f t="shared" ca="1" si="215"/>
        <v>-100.19801791440099</v>
      </c>
      <c r="I455" s="304">
        <f t="shared" ca="1" si="216"/>
        <v>100.84450817400091</v>
      </c>
      <c r="J455" s="306">
        <f t="shared" ca="1" si="217"/>
        <v>761.94415643342654</v>
      </c>
      <c r="K455" s="307">
        <f t="shared" ca="1" si="218"/>
        <v>378.66885452362311</v>
      </c>
      <c r="L455" s="304">
        <f t="shared" ca="1" si="203"/>
        <v>850.85192537202317</v>
      </c>
      <c r="M455" s="306">
        <f t="shared" ca="1" si="219"/>
        <v>-1.4575035683477551</v>
      </c>
      <c r="N455" s="304">
        <f t="shared" ca="1" si="220"/>
        <v>-83.508803091583687</v>
      </c>
      <c r="P455" s="310">
        <f t="shared" ca="1" si="221"/>
        <v>23</v>
      </c>
      <c r="Q455" s="304">
        <f t="shared" ca="1" si="222"/>
        <v>0</v>
      </c>
      <c r="R455" s="306">
        <f t="shared" ca="1" si="223"/>
        <v>0</v>
      </c>
      <c r="S455" s="307">
        <f t="shared" ca="1" si="224"/>
        <v>3.1859948540257217</v>
      </c>
      <c r="T455" s="304">
        <f t="shared" ca="1" si="204"/>
        <v>31.254609517992332</v>
      </c>
      <c r="U455" s="311">
        <f t="shared" ca="1" si="205"/>
        <v>0</v>
      </c>
      <c r="V455" s="306">
        <f t="shared" ca="1" si="206"/>
        <v>1.1794750101095568</v>
      </c>
      <c r="W455" s="304">
        <f t="shared" ca="1" si="207"/>
        <v>24.475772598781145</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2.1032484267019784</v>
      </c>
      <c r="AH455" s="304">
        <f t="shared" ca="1" si="231"/>
        <v>-7.6426244353883144</v>
      </c>
    </row>
    <row r="456" spans="1:34" x14ac:dyDescent="0.2">
      <c r="A456" s="347">
        <f t="shared" ca="1" si="209"/>
        <v>0.1</v>
      </c>
      <c r="B456" s="304">
        <f t="shared" ca="1" si="210"/>
        <v>31.800000000000146</v>
      </c>
      <c r="D456" s="306">
        <f t="shared" ca="1" si="211"/>
        <v>-0.86848844881179732</v>
      </c>
      <c r="E456" s="307">
        <f t="shared" ca="1" si="212"/>
        <v>-2.1769480550639182</v>
      </c>
      <c r="F456" s="304">
        <f t="shared" ca="1" si="213"/>
        <v>2.3437950038700266</v>
      </c>
      <c r="G456" s="306">
        <f t="shared" ca="1" si="214"/>
        <v>11.31367898857947</v>
      </c>
      <c r="H456" s="307">
        <f t="shared" ca="1" si="215"/>
        <v>-100.41571271990739</v>
      </c>
      <c r="I456" s="304">
        <f t="shared" ca="1" si="216"/>
        <v>101.05104993667109</v>
      </c>
      <c r="J456" s="306">
        <f t="shared" ca="1" si="217"/>
        <v>763.07986677452857</v>
      </c>
      <c r="K456" s="307">
        <f t="shared" ca="1" si="218"/>
        <v>368.63816799190766</v>
      </c>
      <c r="L456" s="304">
        <f t="shared" ca="1" si="203"/>
        <v>847.45795292572609</v>
      </c>
      <c r="M456" s="306">
        <f t="shared" ca="1" si="219"/>
        <v>-1.45860105935736</v>
      </c>
      <c r="N456" s="304">
        <f t="shared" ca="1" si="220"/>
        <v>-83.571684694487601</v>
      </c>
      <c r="P456" s="310">
        <f t="shared" ca="1" si="221"/>
        <v>23</v>
      </c>
      <c r="Q456" s="304">
        <f t="shared" ca="1" si="222"/>
        <v>0</v>
      </c>
      <c r="R456" s="306">
        <f t="shared" ca="1" si="223"/>
        <v>0</v>
      </c>
      <c r="S456" s="307">
        <f t="shared" ca="1" si="224"/>
        <v>3.1859948540257217</v>
      </c>
      <c r="T456" s="304">
        <f t="shared" ca="1" si="204"/>
        <v>31.254609517992332</v>
      </c>
      <c r="U456" s="311">
        <f t="shared" ca="1" si="205"/>
        <v>0</v>
      </c>
      <c r="V456" s="306">
        <f t="shared" ca="1" si="206"/>
        <v>1.1806591116140774</v>
      </c>
      <c r="W456" s="304">
        <f t="shared" ca="1" si="207"/>
        <v>24.600806495134943</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2.0648090536275747</v>
      </c>
      <c r="AH456" s="304">
        <f t="shared" ca="1" si="231"/>
        <v>-7.6823013596065097</v>
      </c>
    </row>
    <row r="457" spans="1:34" x14ac:dyDescent="0.2">
      <c r="A457" s="347">
        <f t="shared" ca="1" si="209"/>
        <v>0.1</v>
      </c>
      <c r="B457" s="304">
        <f t="shared" ca="1" si="210"/>
        <v>31.900000000000148</v>
      </c>
      <c r="D457" s="306">
        <f t="shared" ca="1" si="211"/>
        <v>-0.86450457652601809</v>
      </c>
      <c r="E457" s="307">
        <f t="shared" ca="1" si="212"/>
        <v>-2.137001385746272</v>
      </c>
      <c r="F457" s="304">
        <f t="shared" ca="1" si="213"/>
        <v>2.3052425220605133</v>
      </c>
      <c r="G457" s="306">
        <f t="shared" ca="1" si="214"/>
        <v>11.227228530926869</v>
      </c>
      <c r="H457" s="307">
        <f t="shared" ca="1" si="215"/>
        <v>-100.62941285848201</v>
      </c>
      <c r="I457" s="304">
        <f t="shared" ca="1" si="216"/>
        <v>101.25378705376151</v>
      </c>
      <c r="J457" s="306">
        <f t="shared" ca="1" si="217"/>
        <v>764.20691215050385</v>
      </c>
      <c r="K457" s="307">
        <f t="shared" ca="1" si="218"/>
        <v>358.58591171298821</v>
      </c>
      <c r="L457" s="304">
        <f t="shared" ca="1" si="203"/>
        <v>844.15405031169689</v>
      </c>
      <c r="M457" s="306">
        <f t="shared" ca="1" si="219"/>
        <v>-1.4596857873276166</v>
      </c>
      <c r="N457" s="304">
        <f t="shared" ca="1" si="220"/>
        <v>-83.633835029103096</v>
      </c>
      <c r="P457" s="310">
        <f t="shared" ca="1" si="221"/>
        <v>23</v>
      </c>
      <c r="Q457" s="304">
        <f t="shared" ca="1" si="222"/>
        <v>0</v>
      </c>
      <c r="R457" s="306">
        <f t="shared" ca="1" si="223"/>
        <v>0</v>
      </c>
      <c r="S457" s="307">
        <f t="shared" ca="1" si="224"/>
        <v>3.1859948540257217</v>
      </c>
      <c r="T457" s="304">
        <f t="shared" ca="1" si="204"/>
        <v>31.254609517992332</v>
      </c>
      <c r="U457" s="311">
        <f t="shared" ca="1" si="205"/>
        <v>0</v>
      </c>
      <c r="V457" s="306">
        <f t="shared" ca="1" si="206"/>
        <v>1.1818469299632757</v>
      </c>
      <c r="W457" s="304">
        <f t="shared" ca="1" si="207"/>
        <v>24.724467323247339</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2.0267754773307338</v>
      </c>
      <c r="AH457" s="304">
        <f t="shared" ca="1" si="231"/>
        <v>-7.7215462115546565</v>
      </c>
    </row>
    <row r="458" spans="1:34" x14ac:dyDescent="0.2">
      <c r="A458" s="347">
        <f t="shared" ca="1" si="209"/>
        <v>0.1</v>
      </c>
      <c r="B458" s="304">
        <f t="shared" ca="1" si="210"/>
        <v>32.000000000000149</v>
      </c>
      <c r="D458" s="306">
        <f t="shared" ca="1" si="211"/>
        <v>-0.86048471654341263</v>
      </c>
      <c r="E458" s="307">
        <f t="shared" ca="1" si="212"/>
        <v>-2.0974936088690823</v>
      </c>
      <c r="F458" s="304">
        <f t="shared" ca="1" si="213"/>
        <v>2.2671377079153006</v>
      </c>
      <c r="G458" s="306">
        <f t="shared" ca="1" si="214"/>
        <v>11.141180059272529</v>
      </c>
      <c r="H458" s="307">
        <f t="shared" ca="1" si="215"/>
        <v>-100.83916221936892</v>
      </c>
      <c r="I458" s="304">
        <f t="shared" ca="1" si="216"/>
        <v>101.45276009166696</v>
      </c>
      <c r="J458" s="306">
        <f t="shared" ca="1" si="217"/>
        <v>765.32533258001388</v>
      </c>
      <c r="K458" s="307">
        <f t="shared" ca="1" si="218"/>
        <v>348.51248295909568</v>
      </c>
      <c r="L458" s="304">
        <f t="shared" ca="1" si="203"/>
        <v>840.94221886347384</v>
      </c>
      <c r="M458" s="306">
        <f t="shared" ca="1" si="219"/>
        <v>-1.4607579643880151</v>
      </c>
      <c r="N458" s="304">
        <f t="shared" ca="1" si="220"/>
        <v>-83.695266249554678</v>
      </c>
      <c r="P458" s="310">
        <f t="shared" ca="1" si="221"/>
        <v>23</v>
      </c>
      <c r="Q458" s="304">
        <f t="shared" ca="1" si="222"/>
        <v>0</v>
      </c>
      <c r="R458" s="306">
        <f t="shared" ca="1" si="223"/>
        <v>0</v>
      </c>
      <c r="S458" s="307">
        <f t="shared" ca="1" si="224"/>
        <v>3.1859948540257217</v>
      </c>
      <c r="T458" s="304">
        <f t="shared" ca="1" si="204"/>
        <v>31.254609517992332</v>
      </c>
      <c r="U458" s="311">
        <f t="shared" ca="1" si="205"/>
        <v>0</v>
      </c>
      <c r="V458" s="306">
        <f t="shared" ca="1" si="206"/>
        <v>1.1830384274297767</v>
      </c>
      <c r="W458" s="304">
        <f t="shared" ca="1" si="207"/>
        <v>24.846758939835617</v>
      </c>
      <c r="Y458" s="314" t="str">
        <f t="shared" ca="1" si="225"/>
        <v/>
      </c>
      <c r="Z458" s="315" t="str">
        <f t="shared" ca="1" si="226"/>
        <v/>
      </c>
      <c r="AA458" s="316" t="str">
        <f t="shared" ca="1" si="227"/>
        <v/>
      </c>
      <c r="AC458" s="310">
        <f t="shared" ca="1" si="228"/>
        <v>32.000000000000149</v>
      </c>
      <c r="AD458" s="323">
        <f t="shared" ca="1" si="229"/>
        <v>765.32533258001388</v>
      </c>
      <c r="AE458" s="324" t="e">
        <f t="shared" ca="1" si="208"/>
        <v>#N/A</v>
      </c>
      <c r="AG458" s="306">
        <f t="shared" ca="1" si="230"/>
        <v>1.9891472470849116</v>
      </c>
      <c r="AH458" s="304">
        <f t="shared" ca="1" si="231"/>
        <v>-7.7603600934905117</v>
      </c>
    </row>
    <row r="459" spans="1:34" x14ac:dyDescent="0.2">
      <c r="A459" s="347">
        <f t="shared" ca="1" si="209"/>
        <v>0.1</v>
      </c>
      <c r="B459" s="304">
        <f t="shared" ca="1" si="210"/>
        <v>32.100000000000151</v>
      </c>
      <c r="D459" s="306">
        <f t="shared" ca="1" si="211"/>
        <v>-0.85643025845180698</v>
      </c>
      <c r="E459" s="307">
        <f t="shared" ca="1" si="212"/>
        <v>-2.058423479187824</v>
      </c>
      <c r="F459" s="304">
        <f t="shared" ca="1" si="213"/>
        <v>2.2294797615729851</v>
      </c>
      <c r="G459" s="306">
        <f t="shared" ca="1" si="214"/>
        <v>11.055537033427347</v>
      </c>
      <c r="H459" s="307">
        <f t="shared" ca="1" si="215"/>
        <v>-101.04500456728771</v>
      </c>
      <c r="I459" s="304">
        <f t="shared" ca="1" si="216"/>
        <v>101.64800955798731</v>
      </c>
      <c r="J459" s="306">
        <f t="shared" ca="1" si="217"/>
        <v>766.43516843464886</v>
      </c>
      <c r="K459" s="307">
        <f t="shared" ca="1" si="218"/>
        <v>338.41827461976283</v>
      </c>
      <c r="L459" s="304">
        <f t="shared" ca="1" si="203"/>
        <v>837.82444223719426</v>
      </c>
      <c r="M459" s="306">
        <f t="shared" ca="1" si="219"/>
        <v>-1.4618177976277036</v>
      </c>
      <c r="N459" s="304">
        <f t="shared" ca="1" si="220"/>
        <v>-83.755990221176503</v>
      </c>
      <c r="P459" s="310">
        <f t="shared" ca="1" si="221"/>
        <v>23</v>
      </c>
      <c r="Q459" s="304">
        <f t="shared" ca="1" si="222"/>
        <v>0</v>
      </c>
      <c r="R459" s="306">
        <f t="shared" ca="1" si="223"/>
        <v>0</v>
      </c>
      <c r="S459" s="307">
        <f t="shared" ca="1" si="224"/>
        <v>3.1859948540257217</v>
      </c>
      <c r="T459" s="304">
        <f t="shared" ca="1" si="204"/>
        <v>31.254609517992332</v>
      </c>
      <c r="U459" s="311">
        <f t="shared" ca="1" si="205"/>
        <v>0</v>
      </c>
      <c r="V459" s="306">
        <f t="shared" ca="1" si="206"/>
        <v>1.1842335666607329</v>
      </c>
      <c r="W459" s="304">
        <f t="shared" ca="1" si="207"/>
        <v>24.967685535335768</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1.951923784404002</v>
      </c>
      <c r="AH459" s="304">
        <f t="shared" ca="1" si="231"/>
        <v>-7.7987442159362068</v>
      </c>
    </row>
    <row r="460" spans="1:34" x14ac:dyDescent="0.2">
      <c r="A460" s="347">
        <f t="shared" ca="1" si="209"/>
        <v>0.1</v>
      </c>
      <c r="B460" s="304">
        <f t="shared" ca="1" si="210"/>
        <v>32.200000000000152</v>
      </c>
      <c r="D460" s="306">
        <f t="shared" ca="1" si="211"/>
        <v>-0.85234257194490792</v>
      </c>
      <c r="E460" s="307">
        <f t="shared" ca="1" si="212"/>
        <v>-2.0197896452555089</v>
      </c>
      <c r="F460" s="304">
        <f t="shared" ca="1" si="213"/>
        <v>2.192267791815369</v>
      </c>
      <c r="G460" s="306">
        <f t="shared" ca="1" si="214"/>
        <v>10.970302776232856</v>
      </c>
      <c r="H460" s="307">
        <f t="shared" ca="1" si="215"/>
        <v>-101.24698353181326</v>
      </c>
      <c r="I460" s="304">
        <f t="shared" ca="1" si="216"/>
        <v>101.83957588920669</v>
      </c>
      <c r="J460" s="306">
        <f t="shared" ca="1" si="217"/>
        <v>767.53646042513185</v>
      </c>
      <c r="K460" s="307">
        <f t="shared" ca="1" si="218"/>
        <v>328.30367521480775</v>
      </c>
      <c r="L460" s="304">
        <f t="shared" ca="1" si="203"/>
        <v>834.80268401670219</v>
      </c>
      <c r="M460" s="306">
        <f t="shared" ca="1" si="219"/>
        <v>-1.462865489246427</v>
      </c>
      <c r="N460" s="304">
        <f t="shared" ca="1" si="220"/>
        <v>-83.816018529160587</v>
      </c>
      <c r="P460" s="310">
        <f t="shared" ca="1" si="221"/>
        <v>23</v>
      </c>
      <c r="Q460" s="304">
        <f t="shared" ca="1" si="222"/>
        <v>0</v>
      </c>
      <c r="R460" s="306">
        <f t="shared" ca="1" si="223"/>
        <v>0</v>
      </c>
      <c r="S460" s="307">
        <f t="shared" ca="1" si="224"/>
        <v>3.1859948540257217</v>
      </c>
      <c r="T460" s="304">
        <f t="shared" ca="1" si="204"/>
        <v>31.254609517992332</v>
      </c>
      <c r="U460" s="311">
        <f t="shared" ca="1" si="205"/>
        <v>0</v>
      </c>
      <c r="V460" s="306">
        <f t="shared" ca="1" si="206"/>
        <v>1.1854323106774045</v>
      </c>
      <c r="W460" s="304">
        <f t="shared" ca="1" si="207"/>
        <v>25.08725162283578</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1.9151043872575588</v>
      </c>
      <c r="AH460" s="304">
        <f t="shared" ca="1" si="231"/>
        <v>-7.8366998941594002</v>
      </c>
    </row>
    <row r="461" spans="1:34" x14ac:dyDescent="0.2">
      <c r="A461" s="347">
        <f t="shared" ca="1" si="209"/>
        <v>0.1</v>
      </c>
      <c r="B461" s="304">
        <f t="shared" ca="1" si="210"/>
        <v>32.300000000000153</v>
      </c>
      <c r="D461" s="306">
        <f t="shared" ca="1" si="211"/>
        <v>-0.84822300672764861</v>
      </c>
      <c r="E461" s="307">
        <f t="shared" ca="1" si="212"/>
        <v>-1.981590652947312</v>
      </c>
      <c r="F461" s="304">
        <f t="shared" ca="1" si="213"/>
        <v>2.1555008199929424</v>
      </c>
      <c r="G461" s="306">
        <f t="shared" ca="1" si="214"/>
        <v>10.88548047556009</v>
      </c>
      <c r="H461" s="307">
        <f t="shared" ca="1" si="215"/>
        <v>-101.44514259710799</v>
      </c>
      <c r="I461" s="304">
        <f t="shared" ca="1" si="216"/>
        <v>102.02749943878548</v>
      </c>
      <c r="J461" s="306">
        <f t="shared" ca="1" si="217"/>
        <v>768.62924958772146</v>
      </c>
      <c r="K461" s="307">
        <f t="shared" ca="1" si="218"/>
        <v>318.16906890836168</v>
      </c>
      <c r="L461" s="304">
        <f t="shared" ca="1" si="203"/>
        <v>831.87888525421636</v>
      </c>
      <c r="M461" s="306">
        <f t="shared" ca="1" si="219"/>
        <v>-1.4639012367001729</v>
      </c>
      <c r="N461" s="304">
        <f t="shared" ca="1" si="220"/>
        <v>-83.875362486901651</v>
      </c>
      <c r="P461" s="310">
        <f t="shared" ca="1" si="221"/>
        <v>23</v>
      </c>
      <c r="Q461" s="304">
        <f t="shared" ca="1" si="222"/>
        <v>0</v>
      </c>
      <c r="R461" s="306">
        <f t="shared" ca="1" si="223"/>
        <v>0</v>
      </c>
      <c r="S461" s="307">
        <f t="shared" ca="1" si="224"/>
        <v>3.1859948540257217</v>
      </c>
      <c r="T461" s="304">
        <f t="shared" ca="1" si="204"/>
        <v>31.254609517992332</v>
      </c>
      <c r="U461" s="311">
        <f t="shared" ca="1" si="205"/>
        <v>0</v>
      </c>
      <c r="V461" s="306">
        <f t="shared" ca="1" si="206"/>
        <v>1.1866346228746405</v>
      </c>
      <c r="W461" s="304">
        <f t="shared" ca="1" si="207"/>
        <v>25.205462027157068</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1.8786882342119018</v>
      </c>
      <c r="AH461" s="304">
        <f t="shared" ca="1" si="231"/>
        <v>-7.8742285446997275</v>
      </c>
    </row>
    <row r="462" spans="1:34" x14ac:dyDescent="0.2">
      <c r="A462" s="347">
        <f t="shared" ca="1" si="209"/>
        <v>0.1</v>
      </c>
      <c r="B462" s="304">
        <f t="shared" ca="1" si="210"/>
        <v>32.400000000000155</v>
      </c>
      <c r="D462" s="306">
        <f t="shared" ca="1" si="211"/>
        <v>-0.84407289243745853</v>
      </c>
      <c r="E462" s="307">
        <f t="shared" ca="1" si="212"/>
        <v>-1.9438249489381736</v>
      </c>
      <c r="F462" s="304">
        <f t="shared" ca="1" si="213"/>
        <v>2.1191777839205068</v>
      </c>
      <c r="G462" s="306">
        <f t="shared" ca="1" si="214"/>
        <v>10.801073186316344</v>
      </c>
      <c r="H462" s="307">
        <f t="shared" ca="1" si="215"/>
        <v>-101.6395250920018</v>
      </c>
      <c r="I462" s="304">
        <f t="shared" ca="1" si="216"/>
        <v>102.21182046565762</v>
      </c>
      <c r="J462" s="306">
        <f t="shared" ca="1" si="217"/>
        <v>769.71357727081534</v>
      </c>
      <c r="K462" s="307">
        <f t="shared" ca="1" si="218"/>
        <v>308.01483552390619</v>
      </c>
      <c r="L462" s="304">
        <f t="shared" ca="1" si="203"/>
        <v>829.05496195237527</v>
      </c>
      <c r="M462" s="306">
        <f t="shared" ca="1" si="219"/>
        <v>-1.4649252328417366</v>
      </c>
      <c r="N462" s="304">
        <f t="shared" ca="1" si="220"/>
        <v>-83.934033144050929</v>
      </c>
      <c r="P462" s="310">
        <f t="shared" ca="1" si="221"/>
        <v>23</v>
      </c>
      <c r="Q462" s="304">
        <f t="shared" ca="1" si="222"/>
        <v>0</v>
      </c>
      <c r="R462" s="306">
        <f t="shared" ca="1" si="223"/>
        <v>0</v>
      </c>
      <c r="S462" s="307">
        <f t="shared" ca="1" si="224"/>
        <v>3.1859948540257217</v>
      </c>
      <c r="T462" s="304">
        <f t="shared" ca="1" si="204"/>
        <v>31.254609517992332</v>
      </c>
      <c r="U462" s="311">
        <f t="shared" ca="1" si="205"/>
        <v>0</v>
      </c>
      <c r="V462" s="306">
        <f t="shared" ca="1" si="206"/>
        <v>1.1878404670202662</v>
      </c>
      <c r="W462" s="304">
        <f t="shared" ca="1" si="207"/>
        <v>25.32232187408772</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1.8426743884972909</v>
      </c>
      <c r="AH462" s="304">
        <f t="shared" ca="1" si="231"/>
        <v>-7.911331681941749</v>
      </c>
    </row>
    <row r="463" spans="1:34" x14ac:dyDescent="0.2">
      <c r="A463" s="347">
        <f t="shared" ca="1" si="209"/>
        <v>0.1</v>
      </c>
      <c r="B463" s="304">
        <f t="shared" ca="1" si="210"/>
        <v>32.500000000000156</v>
      </c>
      <c r="D463" s="306">
        <f t="shared" ca="1" si="211"/>
        <v>-0.8398935385809283</v>
      </c>
      <c r="E463" s="307">
        <f t="shared" ca="1" si="212"/>
        <v>-1.9064908841322019</v>
      </c>
      <c r="F463" s="304">
        <f t="shared" ca="1" si="213"/>
        <v>2.0832975417422204</v>
      </c>
      <c r="G463" s="306">
        <f t="shared" ca="1" si="214"/>
        <v>10.717083832458252</v>
      </c>
      <c r="H463" s="307">
        <f t="shared" ca="1" si="215"/>
        <v>-101.83017418041503</v>
      </c>
      <c r="I463" s="304">
        <f t="shared" ca="1" si="216"/>
        <v>102.39257912312593</v>
      </c>
      <c r="J463" s="306">
        <f t="shared" ca="1" si="217"/>
        <v>770.78948512175407</v>
      </c>
      <c r="K463" s="307">
        <f t="shared" ca="1" si="218"/>
        <v>297.84135056028532</v>
      </c>
      <c r="L463" s="304">
        <f t="shared" ca="1" si="203"/>
        <v>826.33280249414861</v>
      </c>
      <c r="M463" s="306">
        <f t="shared" ca="1" si="219"/>
        <v>-1.4659376660564085</v>
      </c>
      <c r="N463" s="304">
        <f t="shared" ca="1" si="220"/>
        <v>-83.992041294290487</v>
      </c>
      <c r="P463" s="310">
        <f t="shared" ca="1" si="221"/>
        <v>23</v>
      </c>
      <c r="Q463" s="304">
        <f t="shared" ca="1" si="222"/>
        <v>0</v>
      </c>
      <c r="R463" s="306">
        <f t="shared" ca="1" si="223"/>
        <v>0</v>
      </c>
      <c r="S463" s="307">
        <f t="shared" ca="1" si="224"/>
        <v>3.1859948540257217</v>
      </c>
      <c r="T463" s="304">
        <f t="shared" ca="1" si="204"/>
        <v>31.254609517992332</v>
      </c>
      <c r="U463" s="311">
        <f t="shared" ca="1" si="205"/>
        <v>0</v>
      </c>
      <c r="V463" s="306">
        <f t="shared" ca="1" si="206"/>
        <v>1.1890498072543783</v>
      </c>
      <c r="W463" s="304">
        <f t="shared" ca="1" si="207"/>
        <v>25.437836579770785</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1.8070618020012637</v>
      </c>
      <c r="AH463" s="304">
        <f t="shared" ca="1" si="231"/>
        <v>-7.9480109147355469</v>
      </c>
    </row>
    <row r="464" spans="1:34" x14ac:dyDescent="0.2">
      <c r="A464" s="347">
        <f t="shared" ca="1" si="209"/>
        <v>0.1</v>
      </c>
      <c r="B464" s="304">
        <f t="shared" ca="1" si="210"/>
        <v>32.600000000000158</v>
      </c>
      <c r="D464" s="306">
        <f t="shared" ca="1" si="211"/>
        <v>-0.83568623448533885</v>
      </c>
      <c r="E464" s="307">
        <f t="shared" ca="1" si="212"/>
        <v>-1.8695867170428109</v>
      </c>
      <c r="F464" s="304">
        <f t="shared" ca="1" si="213"/>
        <v>2.0478588757654173</v>
      </c>
      <c r="G464" s="306">
        <f t="shared" ca="1" si="214"/>
        <v>10.633515209009719</v>
      </c>
      <c r="H464" s="307">
        <f t="shared" ca="1" si="215"/>
        <v>-102.0171328521193</v>
      </c>
      <c r="I464" s="304">
        <f t="shared" ca="1" si="216"/>
        <v>102.56981544814829</v>
      </c>
      <c r="J464" s="306">
        <f t="shared" ca="1" si="217"/>
        <v>771.85701507382748</v>
      </c>
      <c r="K464" s="307">
        <f t="shared" ca="1" si="218"/>
        <v>287.64898520865859</v>
      </c>
      <c r="L464" s="304">
        <f t="shared" ca="1" si="203"/>
        <v>823.71426502777638</v>
      </c>
      <c r="M464" s="306">
        <f t="shared" ca="1" si="219"/>
        <v>-1.4669387203929767</v>
      </c>
      <c r="N464" s="304">
        <f t="shared" ca="1" si="220"/>
        <v>-84.049397482839112</v>
      </c>
      <c r="P464" s="310">
        <f t="shared" ca="1" si="221"/>
        <v>23</v>
      </c>
      <c r="Q464" s="304">
        <f t="shared" ca="1" si="222"/>
        <v>0</v>
      </c>
      <c r="R464" s="306">
        <f t="shared" ca="1" si="223"/>
        <v>0</v>
      </c>
      <c r="S464" s="307">
        <f t="shared" ca="1" si="224"/>
        <v>3.1859948540257217</v>
      </c>
      <c r="T464" s="304">
        <f t="shared" ca="1" si="204"/>
        <v>31.254609517992332</v>
      </c>
      <c r="U464" s="311">
        <f t="shared" ca="1" si="205"/>
        <v>0</v>
      </c>
      <c r="V464" s="306">
        <f t="shared" ca="1" si="206"/>
        <v>1.1902626080885454</v>
      </c>
      <c r="W464" s="304">
        <f t="shared" ca="1" si="207"/>
        <v>25.55201184025065</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1.7718493191883411</v>
      </c>
      <c r="AH464" s="304">
        <f t="shared" ca="1" si="231"/>
        <v>-7.9842679430659924</v>
      </c>
    </row>
    <row r="465" spans="1:34" x14ac:dyDescent="0.2">
      <c r="A465" s="347">
        <f t="shared" ca="1" si="209"/>
        <v>0.1</v>
      </c>
      <c r="B465" s="304">
        <f t="shared" ca="1" si="210"/>
        <v>32.700000000000159</v>
      </c>
      <c r="D465" s="306">
        <f t="shared" ca="1" si="211"/>
        <v>-0.83145224926454531</v>
      </c>
      <c r="E465" s="307">
        <f t="shared" ca="1" si="212"/>
        <v>-1.8331106171226432</v>
      </c>
      <c r="F465" s="304">
        <f t="shared" ca="1" si="213"/>
        <v>2.0128604962626766</v>
      </c>
      <c r="G465" s="306">
        <f t="shared" ca="1" si="214"/>
        <v>10.550369984083265</v>
      </c>
      <c r="H465" s="307">
        <f t="shared" ca="1" si="215"/>
        <v>-102.20044391383156</v>
      </c>
      <c r="I465" s="304">
        <f t="shared" ca="1" si="216"/>
        <v>102.74356935100745</v>
      </c>
      <c r="J465" s="306">
        <f t="shared" ca="1" si="217"/>
        <v>772.91620933348213</v>
      </c>
      <c r="K465" s="307">
        <f t="shared" ca="1" si="218"/>
        <v>277.43810637036103</v>
      </c>
      <c r="L465" s="304">
        <f t="shared" ca="1" si="203"/>
        <v>821.2011748145585</v>
      </c>
      <c r="M465" s="306">
        <f t="shared" ca="1" si="219"/>
        <v>-1.4679285756902301</v>
      </c>
      <c r="N465" s="304">
        <f t="shared" ca="1" si="220"/>
        <v>-84.106112013700397</v>
      </c>
      <c r="P465" s="310">
        <f t="shared" ca="1" si="221"/>
        <v>23</v>
      </c>
      <c r="Q465" s="304">
        <f t="shared" ca="1" si="222"/>
        <v>0</v>
      </c>
      <c r="R465" s="306">
        <f t="shared" ca="1" si="223"/>
        <v>0</v>
      </c>
      <c r="S465" s="307">
        <f t="shared" ca="1" si="224"/>
        <v>3.1859948540257217</v>
      </c>
      <c r="T465" s="304">
        <f t="shared" ca="1" si="204"/>
        <v>31.254609517992332</v>
      </c>
      <c r="U465" s="311">
        <f t="shared" ca="1" si="205"/>
        <v>0</v>
      </c>
      <c r="V465" s="306">
        <f t="shared" ca="1" si="206"/>
        <v>1.1914788344049319</v>
      </c>
      <c r="W465" s="304">
        <f t="shared" ca="1" si="207"/>
        <v>25.664853621180548</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1.7370356809463061</v>
      </c>
      <c r="AH465" s="304">
        <f t="shared" ca="1" si="231"/>
        <v>-8.0201045547716259</v>
      </c>
    </row>
    <row r="466" spans="1:34" x14ac:dyDescent="0.2">
      <c r="A466" s="347">
        <f t="shared" ca="1" si="209"/>
        <v>0.1</v>
      </c>
      <c r="B466" s="304">
        <f t="shared" ca="1" si="210"/>
        <v>32.800000000000161</v>
      </c>
      <c r="D466" s="306">
        <f t="shared" ca="1" si="211"/>
        <v>-0.82719283179870495</v>
      </c>
      <c r="E466" s="307">
        <f t="shared" ca="1" si="212"/>
        <v>-1.7970606680422669</v>
      </c>
      <c r="F466" s="304">
        <f t="shared" ca="1" si="213"/>
        <v>1.9783010452415171</v>
      </c>
      <c r="G466" s="306">
        <f t="shared" ca="1" si="214"/>
        <v>10.467650700903395</v>
      </c>
      <c r="H466" s="307">
        <f t="shared" ca="1" si="215"/>
        <v>-102.38014998063579</v>
      </c>
      <c r="I466" s="304">
        <f t="shared" ca="1" si="216"/>
        <v>102.91388060535665</v>
      </c>
      <c r="J466" s="306">
        <f t="shared" ca="1" si="217"/>
        <v>773.96711036773149</v>
      </c>
      <c r="K466" s="307">
        <f t="shared" ca="1" si="218"/>
        <v>267.20907667563768</v>
      </c>
      <c r="L466" s="304">
        <f t="shared" ca="1" si="203"/>
        <v>818.79532154795754</v>
      </c>
      <c r="M466" s="306">
        <f t="shared" ca="1" si="219"/>
        <v>-1.4689074076991382</v>
      </c>
      <c r="N466" s="304">
        <f t="shared" ca="1" si="220"/>
        <v>-84.162194956663143</v>
      </c>
      <c r="P466" s="310">
        <f t="shared" ca="1" si="221"/>
        <v>23</v>
      </c>
      <c r="Q466" s="304">
        <f t="shared" ca="1" si="222"/>
        <v>0</v>
      </c>
      <c r="R466" s="306">
        <f t="shared" ca="1" si="223"/>
        <v>0</v>
      </c>
      <c r="S466" s="307">
        <f t="shared" ca="1" si="224"/>
        <v>3.1859948540257217</v>
      </c>
      <c r="T466" s="304">
        <f t="shared" ca="1" si="204"/>
        <v>31.254609517992332</v>
      </c>
      <c r="U466" s="311">
        <f t="shared" ca="1" si="205"/>
        <v>0</v>
      </c>
      <c r="V466" s="306">
        <f t="shared" ca="1" si="206"/>
        <v>1.1926984514553254</v>
      </c>
      <c r="W466" s="304">
        <f t="shared" ca="1" si="207"/>
        <v>25.77636814769297</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1.7026195283591559</v>
      </c>
      <c r="AH466" s="304">
        <f t="shared" ca="1" si="231"/>
        <v>-8.0555226223141112</v>
      </c>
    </row>
    <row r="467" spans="1:34" x14ac:dyDescent="0.2">
      <c r="A467" s="347">
        <f t="shared" ca="1" si="209"/>
        <v>0.1</v>
      </c>
      <c r="B467" s="304">
        <f t="shared" ca="1" si="210"/>
        <v>32.900000000000162</v>
      </c>
      <c r="D467" s="306">
        <f t="shared" ca="1" si="211"/>
        <v>-0.82290921072733891</v>
      </c>
      <c r="E467" s="307">
        <f t="shared" ca="1" si="212"/>
        <v>-1.7614348709170748</v>
      </c>
      <c r="F467" s="304">
        <f t="shared" ca="1" si="213"/>
        <v>1.9441791001814992</v>
      </c>
      <c r="G467" s="306">
        <f t="shared" ca="1" si="214"/>
        <v>10.385359779830662</v>
      </c>
      <c r="H467" s="307">
        <f t="shared" ca="1" si="215"/>
        <v>-102.5562934677275</v>
      </c>
      <c r="I467" s="304">
        <f t="shared" ca="1" si="216"/>
        <v>103.08078883863458</v>
      </c>
      <c r="J467" s="306">
        <f t="shared" ca="1" si="217"/>
        <v>775.00976089176822</v>
      </c>
      <c r="K467" s="307">
        <f t="shared" ca="1" si="218"/>
        <v>256.96225450321953</v>
      </c>
      <c r="L467" s="304">
        <f t="shared" ca="1" si="203"/>
        <v>816.49845665309931</v>
      </c>
      <c r="M467" s="306">
        <f t="shared" ca="1" si="219"/>
        <v>-1.4698753882008786</v>
      </c>
      <c r="N467" s="304">
        <f t="shared" ca="1" si="220"/>
        <v>-84.217656154063832</v>
      </c>
      <c r="P467" s="310">
        <f t="shared" ca="1" si="221"/>
        <v>23</v>
      </c>
      <c r="Q467" s="304">
        <f t="shared" ca="1" si="222"/>
        <v>0</v>
      </c>
      <c r="R467" s="306">
        <f t="shared" ca="1" si="223"/>
        <v>0</v>
      </c>
      <c r="S467" s="307">
        <f t="shared" ca="1" si="224"/>
        <v>3.1859948540257217</v>
      </c>
      <c r="T467" s="304">
        <f t="shared" ca="1" si="204"/>
        <v>31.254609517992332</v>
      </c>
      <c r="U467" s="311">
        <f t="shared" ca="1" si="205"/>
        <v>0</v>
      </c>
      <c r="V467" s="306">
        <f t="shared" ca="1" si="206"/>
        <v>1.1939214248600909</v>
      </c>
      <c r="W467" s="304">
        <f t="shared" ca="1" si="207"/>
        <v>25.886561894435939</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1.6685994064072265</v>
      </c>
      <c r="AH467" s="304">
        <f t="shared" ca="1" si="231"/>
        <v>-8.0905240995988343</v>
      </c>
    </row>
    <row r="468" spans="1:34" x14ac:dyDescent="0.2">
      <c r="A468" s="347">
        <f t="shared" ca="1" si="209"/>
        <v>0.1</v>
      </c>
      <c r="B468" s="304">
        <f t="shared" ca="1" si="210"/>
        <v>33.000000000000163</v>
      </c>
      <c r="D468" s="306">
        <f t="shared" ca="1" si="211"/>
        <v>-0.81860259445523165</v>
      </c>
      <c r="E468" s="307">
        <f t="shared" ca="1" si="212"/>
        <v>-1.7262311474814673</v>
      </c>
      <c r="F468" s="304">
        <f t="shared" ca="1" si="213"/>
        <v>1.9104931777381513</v>
      </c>
      <c r="G468" s="306">
        <f t="shared" ca="1" si="214"/>
        <v>10.303499520385138</v>
      </c>
      <c r="H468" s="307">
        <f t="shared" ca="1" si="215"/>
        <v>-102.72891658247565</v>
      </c>
      <c r="I468" s="304">
        <f t="shared" ca="1" si="216"/>
        <v>103.24433352284191</v>
      </c>
      <c r="J468" s="306">
        <f t="shared" ca="1" si="217"/>
        <v>776.04420385677906</v>
      </c>
      <c r="K468" s="307">
        <f t="shared" ca="1" si="218"/>
        <v>246.69799400070937</v>
      </c>
      <c r="L468" s="304">
        <f t="shared" ca="1" si="203"/>
        <v>814.31229057633414</v>
      </c>
      <c r="M468" s="306">
        <f t="shared" ca="1" si="219"/>
        <v>-1.4708326851208688</v>
      </c>
      <c r="N468" s="304">
        <f t="shared" ca="1" si="220"/>
        <v>-84.272505227320138</v>
      </c>
      <c r="P468" s="310">
        <f t="shared" ca="1" si="221"/>
        <v>23</v>
      </c>
      <c r="Q468" s="304">
        <f t="shared" ca="1" si="222"/>
        <v>0</v>
      </c>
      <c r="R468" s="306">
        <f t="shared" ca="1" si="223"/>
        <v>0</v>
      </c>
      <c r="S468" s="307">
        <f t="shared" ca="1" si="224"/>
        <v>3.1859948540257217</v>
      </c>
      <c r="T468" s="304">
        <f t="shared" ca="1" si="204"/>
        <v>31.254609517992332</v>
      </c>
      <c r="U468" s="311">
        <f t="shared" ca="1" si="205"/>
        <v>0</v>
      </c>
      <c r="V468" s="306">
        <f t="shared" ca="1" si="206"/>
        <v>1.1951477206070429</v>
      </c>
      <c r="W468" s="304">
        <f t="shared" ca="1" si="207"/>
        <v>25.995441575776642</v>
      </c>
      <c r="Y468" s="314" t="str">
        <f t="shared" ca="1" si="225"/>
        <v/>
      </c>
      <c r="Z468" s="315" t="str">
        <f t="shared" ca="1" si="226"/>
        <v/>
      </c>
      <c r="AA468" s="316" t="str">
        <f t="shared" ca="1" si="227"/>
        <v/>
      </c>
      <c r="AC468" s="310">
        <f t="shared" ca="1" si="228"/>
        <v>33.000000000000163</v>
      </c>
      <c r="AD468" s="323">
        <f t="shared" ca="1" si="229"/>
        <v>776.04420385677906</v>
      </c>
      <c r="AE468" s="324" t="e">
        <f t="shared" ca="1" si="208"/>
        <v>#N/A</v>
      </c>
      <c r="AG468" s="306">
        <f t="shared" ca="1" si="230"/>
        <v>1.6349737675945537</v>
      </c>
      <c r="AH468" s="304">
        <f t="shared" ca="1" si="231"/>
        <v>-8.1251110188475355</v>
      </c>
    </row>
    <row r="469" spans="1:34" x14ac:dyDescent="0.2">
      <c r="A469" s="347">
        <f t="shared" ca="1" si="209"/>
        <v>0.1</v>
      </c>
      <c r="B469" s="304">
        <f t="shared" ca="1" si="210"/>
        <v>33.100000000000165</v>
      </c>
      <c r="D469" s="306">
        <f t="shared" ca="1" si="211"/>
        <v>-0.81427417117070522</v>
      </c>
      <c r="E469" s="307">
        <f t="shared" ca="1" si="212"/>
        <v>-1.6914473432097541</v>
      </c>
      <c r="F469" s="304">
        <f t="shared" ca="1" si="213"/>
        <v>1.8772417374134518</v>
      </c>
      <c r="G469" s="306">
        <f t="shared" ca="1" si="214"/>
        <v>10.222072103268067</v>
      </c>
      <c r="H469" s="307">
        <f t="shared" ca="1" si="215"/>
        <v>-102.89806131679663</v>
      </c>
      <c r="I469" s="304">
        <f t="shared" ca="1" si="216"/>
        <v>103.40455396567238</v>
      </c>
      <c r="J469" s="306">
        <f t="shared" ca="1" si="217"/>
        <v>777.07048243796169</v>
      </c>
      <c r="K469" s="307">
        <f t="shared" ca="1" si="218"/>
        <v>236.41664510574577</v>
      </c>
      <c r="L469" s="304">
        <f t="shared" ca="1" si="203"/>
        <v>812.23849007506567</v>
      </c>
      <c r="M469" s="306">
        <f t="shared" ca="1" si="219"/>
        <v>-1.4717794626389633</v>
      </c>
      <c r="N469" s="304">
        <f t="shared" ca="1" si="220"/>
        <v>-84.326751583244828</v>
      </c>
      <c r="P469" s="310">
        <f t="shared" ca="1" si="221"/>
        <v>23</v>
      </c>
      <c r="Q469" s="304">
        <f t="shared" ca="1" si="222"/>
        <v>0</v>
      </c>
      <c r="R469" s="306">
        <f t="shared" ca="1" si="223"/>
        <v>0</v>
      </c>
      <c r="S469" s="307">
        <f t="shared" ca="1" si="224"/>
        <v>3.1859948540257217</v>
      </c>
      <c r="T469" s="304">
        <f t="shared" ca="1" si="204"/>
        <v>31.254609517992332</v>
      </c>
      <c r="U469" s="311">
        <f t="shared" ca="1" si="205"/>
        <v>0</v>
      </c>
      <c r="V469" s="306">
        <f t="shared" ca="1" si="206"/>
        <v>1.1963773050502415</v>
      </c>
      <c r="W469" s="304">
        <f t="shared" ca="1" si="207"/>
        <v>26.103014136174213</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1.6017409755038869</v>
      </c>
      <c r="AH469" s="304">
        <f t="shared" ca="1" si="231"/>
        <v>-8.1592854875235066</v>
      </c>
    </row>
    <row r="470" spans="1:34" x14ac:dyDescent="0.2">
      <c r="A470" s="347">
        <f t="shared" ca="1" si="209"/>
        <v>0.1</v>
      </c>
      <c r="B470" s="304">
        <f t="shared" ca="1" si="210"/>
        <v>33.200000000000166</v>
      </c>
      <c r="D470" s="306">
        <f t="shared" ca="1" si="211"/>
        <v>-0.80992510887574476</v>
      </c>
      <c r="E470" s="307">
        <f t="shared" ca="1" si="212"/>
        <v>-1.6570812303832998</v>
      </c>
      <c r="F470" s="304">
        <f t="shared" ca="1" si="213"/>
        <v>1.8444231851926005</v>
      </c>
      <c r="G470" s="306">
        <f t="shared" ca="1" si="214"/>
        <v>10.141079592380493</v>
      </c>
      <c r="H470" s="307">
        <f t="shared" ca="1" si="215"/>
        <v>-103.06376943983496</v>
      </c>
      <c r="I470" s="304">
        <f t="shared" ca="1" si="216"/>
        <v>103.56148930199129</v>
      </c>
      <c r="J470" s="306">
        <f t="shared" ca="1" si="217"/>
        <v>778.08864002274413</v>
      </c>
      <c r="K470" s="307">
        <f t="shared" ca="1" si="218"/>
        <v>226.1185535679142</v>
      </c>
      <c r="L470" s="304">
        <f t="shared" ca="1" si="203"/>
        <v>810.27867551854604</v>
      </c>
      <c r="M470" s="306">
        <f t="shared" ca="1" si="219"/>
        <v>-1.4727158812959571</v>
      </c>
      <c r="N470" s="304">
        <f t="shared" ca="1" si="220"/>
        <v>-84.380404420147883</v>
      </c>
      <c r="P470" s="310">
        <f t="shared" ca="1" si="221"/>
        <v>23</v>
      </c>
      <c r="Q470" s="304">
        <f t="shared" ca="1" si="222"/>
        <v>0</v>
      </c>
      <c r="R470" s="306">
        <f t="shared" ca="1" si="223"/>
        <v>0</v>
      </c>
      <c r="S470" s="307">
        <f t="shared" ca="1" si="224"/>
        <v>3.1859948540257217</v>
      </c>
      <c r="T470" s="304">
        <f t="shared" ca="1" si="204"/>
        <v>31.254609517992332</v>
      </c>
      <c r="U470" s="311">
        <f t="shared" ca="1" si="205"/>
        <v>0</v>
      </c>
      <c r="V470" s="306">
        <f t="shared" ca="1" si="206"/>
        <v>1.1976101449087144</v>
      </c>
      <c r="W470" s="304">
        <f t="shared" ca="1" si="207"/>
        <v>26.209286740723162</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1.5688993082797413</v>
      </c>
      <c r="AH470" s="304">
        <f t="shared" ca="1" si="231"/>
        <v>-8.1930496853098411</v>
      </c>
    </row>
    <row r="471" spans="1:34" x14ac:dyDescent="0.2">
      <c r="A471" s="347">
        <f t="shared" ca="1" si="209"/>
        <v>0.1</v>
      </c>
      <c r="B471" s="304">
        <f t="shared" ca="1" si="210"/>
        <v>33.300000000000168</v>
      </c>
      <c r="D471" s="306">
        <f t="shared" ca="1" si="211"/>
        <v>-0.80555655542754978</v>
      </c>
      <c r="E471" s="307">
        <f t="shared" ca="1" si="212"/>
        <v>-1.623130511103323</v>
      </c>
      <c r="F471" s="304">
        <f t="shared" ca="1" si="213"/>
        <v>1.8120358771467064</v>
      </c>
      <c r="G471" s="306">
        <f t="shared" ca="1" si="214"/>
        <v>10.060523936837738</v>
      </c>
      <c r="H471" s="307">
        <f t="shared" ca="1" si="215"/>
        <v>-103.22608249094529</v>
      </c>
      <c r="I471" s="304">
        <f t="shared" ca="1" si="216"/>
        <v>103.71517848565429</v>
      </c>
      <c r="J471" s="306">
        <f t="shared" ca="1" si="217"/>
        <v>779.09872019920499</v>
      </c>
      <c r="K471" s="307">
        <f t="shared" ca="1" si="218"/>
        <v>215.80406097137518</v>
      </c>
      <c r="L471" s="304">
        <f t="shared" ca="1" si="203"/>
        <v>808.43441821076374</v>
      </c>
      <c r="M471" s="306">
        <f t="shared" ca="1" si="219"/>
        <v>-1.4736420980965417</v>
      </c>
      <c r="N471" s="304">
        <f t="shared" ca="1" si="220"/>
        <v>-84.433472733735485</v>
      </c>
      <c r="P471" s="310">
        <f t="shared" ca="1" si="221"/>
        <v>23</v>
      </c>
      <c r="Q471" s="304">
        <f t="shared" ca="1" si="222"/>
        <v>0</v>
      </c>
      <c r="R471" s="306">
        <f t="shared" ca="1" si="223"/>
        <v>0</v>
      </c>
      <c r="S471" s="307">
        <f t="shared" ca="1" si="224"/>
        <v>3.1859948540257217</v>
      </c>
      <c r="T471" s="304">
        <f t="shared" ca="1" si="204"/>
        <v>31.254609517992332</v>
      </c>
      <c r="U471" s="311">
        <f t="shared" ca="1" si="205"/>
        <v>0</v>
      </c>
      <c r="V471" s="306">
        <f t="shared" ca="1" si="206"/>
        <v>1.1988462072651063</v>
      </c>
      <c r="W471" s="304">
        <f t="shared" ca="1" si="207"/>
        <v>26.314266765868702</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1.5364469620397809</v>
      </c>
      <c r="AH471" s="304">
        <f t="shared" ca="1" si="231"/>
        <v>-8.2264058611412825</v>
      </c>
    </row>
    <row r="472" spans="1:34" x14ac:dyDescent="0.2">
      <c r="A472" s="347">
        <f t="shared" ca="1" si="209"/>
        <v>0.1</v>
      </c>
      <c r="B472" s="304">
        <f t="shared" ca="1" si="210"/>
        <v>33.400000000000169</v>
      </c>
      <c r="D472" s="306">
        <f t="shared" ca="1" si="211"/>
        <v>-0.80116963859101997</v>
      </c>
      <c r="E472" s="307">
        <f t="shared" ca="1" si="212"/>
        <v>-1.5895928202490239</v>
      </c>
      <c r="F472" s="304">
        <f t="shared" ca="1" si="213"/>
        <v>1.780078123001154</v>
      </c>
      <c r="G472" s="306">
        <f t="shared" ca="1" si="214"/>
        <v>9.9804069729786367</v>
      </c>
      <c r="H472" s="307">
        <f t="shared" ca="1" si="215"/>
        <v>-103.3850417729702</v>
      </c>
      <c r="I472" s="304">
        <f t="shared" ca="1" si="216"/>
        <v>103.86566028165937</v>
      </c>
      <c r="J472" s="306">
        <f t="shared" ca="1" si="217"/>
        <v>780.10076674469576</v>
      </c>
      <c r="K472" s="307">
        <f t="shared" ca="1" si="218"/>
        <v>205.47350475817942</v>
      </c>
      <c r="L472" s="304">
        <f t="shared" ca="1" si="203"/>
        <v>806.70723774692374</v>
      </c>
      <c r="M472" s="306">
        <f t="shared" ca="1" si="219"/>
        <v>-1.4745582666088459</v>
      </c>
      <c r="N472" s="304">
        <f t="shared" ca="1" si="220"/>
        <v>-84.4859653228133</v>
      </c>
      <c r="P472" s="310">
        <f t="shared" ca="1" si="221"/>
        <v>23</v>
      </c>
      <c r="Q472" s="304">
        <f t="shared" ca="1" si="222"/>
        <v>0</v>
      </c>
      <c r="R472" s="306">
        <f t="shared" ca="1" si="223"/>
        <v>0</v>
      </c>
      <c r="S472" s="307">
        <f t="shared" ca="1" si="224"/>
        <v>3.1859948540257217</v>
      </c>
      <c r="T472" s="304">
        <f t="shared" ca="1" si="204"/>
        <v>31.254609517992332</v>
      </c>
      <c r="U472" s="311">
        <f t="shared" ca="1" si="205"/>
        <v>0</v>
      </c>
      <c r="V472" s="306">
        <f t="shared" ca="1" si="206"/>
        <v>1.2000854595642618</v>
      </c>
      <c r="W472" s="304">
        <f t="shared" ca="1" si="207"/>
        <v>26.417961790294882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1.5043820542150357</v>
      </c>
      <c r="AH472" s="304">
        <f t="shared" ca="1" si="231"/>
        <v>-8.2593563302899984</v>
      </c>
    </row>
    <row r="473" spans="1:34" x14ac:dyDescent="0.2">
      <c r="A473" s="347">
        <f t="shared" ca="1" si="209"/>
        <v>0.1</v>
      </c>
      <c r="B473" s="304">
        <f t="shared" ca="1" si="210"/>
        <v>33.500000000000171</v>
      </c>
      <c r="D473" s="306">
        <f t="shared" ca="1" si="211"/>
        <v>-0.79676546610173016</v>
      </c>
      <c r="E473" s="307">
        <f t="shared" ca="1" si="212"/>
        <v>-1.5564657283806937</v>
      </c>
      <c r="F473" s="304">
        <f t="shared" ca="1" si="213"/>
        <v>1.7485481896693471</v>
      </c>
      <c r="G473" s="306">
        <f t="shared" ca="1" si="214"/>
        <v>9.9007304263684635</v>
      </c>
      <c r="H473" s="307">
        <f t="shared" ca="1" si="215"/>
        <v>-103.54068834580826</v>
      </c>
      <c r="I473" s="304">
        <f t="shared" ca="1" si="216"/>
        <v>104.01297325862487</v>
      </c>
      <c r="J473" s="306">
        <f t="shared" ca="1" si="217"/>
        <v>781.09482361466314</v>
      </c>
      <c r="K473" s="307">
        <f t="shared" ca="1" si="218"/>
        <v>195.12721825224048</v>
      </c>
      <c r="L473" s="304">
        <f t="shared" ca="1" si="203"/>
        <v>805.09859941530101</v>
      </c>
      <c r="M473" s="306">
        <f t="shared" ca="1" si="219"/>
        <v>-1.4754645370606925</v>
      </c>
      <c r="N473" s="304">
        <f t="shared" ca="1" si="220"/>
        <v>-84.537890794801513</v>
      </c>
      <c r="P473" s="310">
        <f t="shared" ca="1" si="221"/>
        <v>23</v>
      </c>
      <c r="Q473" s="304">
        <f t="shared" ca="1" si="222"/>
        <v>0</v>
      </c>
      <c r="R473" s="306">
        <f t="shared" ca="1" si="223"/>
        <v>0</v>
      </c>
      <c r="S473" s="307">
        <f t="shared" ca="1" si="224"/>
        <v>3.1859948540257217</v>
      </c>
      <c r="T473" s="304">
        <f t="shared" ca="1" si="204"/>
        <v>31.254609517992332</v>
      </c>
      <c r="U473" s="311">
        <f t="shared" ca="1" si="205"/>
        <v>0</v>
      </c>
      <c r="V473" s="306">
        <f t="shared" ca="1" si="206"/>
        <v>1.2013278696117389</v>
      </c>
      <c r="W473" s="304">
        <f t="shared" ca="1" si="207"/>
        <v>26.520379585986433</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1.4727026268193324</v>
      </c>
      <c r="AH473" s="304">
        <f t="shared" ca="1" si="231"/>
        <v>-8.2919034715056075</v>
      </c>
    </row>
    <row r="474" spans="1:34" x14ac:dyDescent="0.2">
      <c r="A474" s="347">
        <f t="shared" ca="1" si="209"/>
        <v>0.1</v>
      </c>
      <c r="B474" s="304">
        <f t="shared" ca="1" si="210"/>
        <v>33.600000000000172</v>
      </c>
      <c r="D474" s="306">
        <f t="shared" ca="1" si="211"/>
        <v>-0.79234512573895122</v>
      </c>
      <c r="E474" s="307">
        <f t="shared" ca="1" si="212"/>
        <v>-1.5237467445875268</v>
      </c>
      <c r="F474" s="304">
        <f t="shared" ca="1" si="213"/>
        <v>1.7174443047514991</v>
      </c>
      <c r="G474" s="306">
        <f t="shared" ca="1" si="214"/>
        <v>9.8214959137945677</v>
      </c>
      <c r="H474" s="307">
        <f t="shared" ca="1" si="215"/>
        <v>-103.69306302026702</v>
      </c>
      <c r="I474" s="304">
        <f t="shared" ca="1" si="216"/>
        <v>104.15715578158685</v>
      </c>
      <c r="J474" s="306">
        <f t="shared" ca="1" si="217"/>
        <v>782.08093493167132</v>
      </c>
      <c r="K474" s="307">
        <f t="shared" ca="1" si="218"/>
        <v>184.76553068393673</v>
      </c>
      <c r="L474" s="304">
        <f t="shared" ca="1" si="203"/>
        <v>803.60991165646647</v>
      </c>
      <c r="M474" s="306">
        <f t="shared" ca="1" si="219"/>
        <v>-1.4763610564326928</v>
      </c>
      <c r="N474" s="304">
        <f t="shared" ca="1" si="220"/>
        <v>-84.589257571068856</v>
      </c>
      <c r="P474" s="310">
        <f t="shared" ca="1" si="221"/>
        <v>23</v>
      </c>
      <c r="Q474" s="304">
        <f t="shared" ca="1" si="222"/>
        <v>0</v>
      </c>
      <c r="R474" s="306">
        <f t="shared" ca="1" si="223"/>
        <v>0</v>
      </c>
      <c r="S474" s="307">
        <f t="shared" ca="1" si="224"/>
        <v>3.1859948540257217</v>
      </c>
      <c r="T474" s="304">
        <f t="shared" ca="1" si="204"/>
        <v>31.254609517992332</v>
      </c>
      <c r="U474" s="311">
        <f t="shared" ca="1" si="205"/>
        <v>0</v>
      </c>
      <c r="V474" s="306">
        <f t="shared" ca="1" si="206"/>
        <v>1.2025734055722614</v>
      </c>
      <c r="W474" s="304">
        <f t="shared" ca="1" si="207"/>
        <v>26.621528109464908</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1.441406649648453</v>
      </c>
      <c r="AH474" s="304">
        <f t="shared" ca="1" si="231"/>
        <v>-8.3240497242097309</v>
      </c>
    </row>
    <row r="475" spans="1:34" x14ac:dyDescent="0.2">
      <c r="A475" s="347">
        <f t="shared" ca="1" si="209"/>
        <v>0.1</v>
      </c>
      <c r="B475" s="304">
        <f t="shared" ca="1" si="210"/>
        <v>33.700000000000173</v>
      </c>
      <c r="D475" s="306">
        <f t="shared" ca="1" si="211"/>
        <v>-0.78790968540828088</v>
      </c>
      <c r="E475" s="307">
        <f t="shared" ca="1" si="212"/>
        <v>-1.4914333192799436</v>
      </c>
      <c r="F475" s="304">
        <f t="shared" ca="1" si="213"/>
        <v>1.6867646599981179</v>
      </c>
      <c r="G475" s="306">
        <f t="shared" ca="1" si="214"/>
        <v>9.74270494525374</v>
      </c>
      <c r="H475" s="307">
        <f t="shared" ca="1" si="215"/>
        <v>-103.84220635219501</v>
      </c>
      <c r="I475" s="304">
        <f t="shared" ca="1" si="216"/>
        <v>104.29824600510845</v>
      </c>
      <c r="J475" s="306">
        <f t="shared" ca="1" si="217"/>
        <v>783.05914497462379</v>
      </c>
      <c r="K475" s="307">
        <f t="shared" ca="1" si="218"/>
        <v>174.38876721531364</v>
      </c>
      <c r="L475" s="304">
        <f t="shared" ca="1" si="203"/>
        <v>802.24252359200307</v>
      </c>
      <c r="M475" s="306">
        <f t="shared" ca="1" si="219"/>
        <v>-1.4772479685482991</v>
      </c>
      <c r="N475" s="304">
        <f t="shared" ca="1" si="220"/>
        <v>-84.640073892092119</v>
      </c>
      <c r="P475" s="310">
        <f t="shared" ca="1" si="221"/>
        <v>23</v>
      </c>
      <c r="Q475" s="304">
        <f t="shared" ca="1" si="222"/>
        <v>0</v>
      </c>
      <c r="R475" s="306">
        <f t="shared" ca="1" si="223"/>
        <v>0</v>
      </c>
      <c r="S475" s="307">
        <f t="shared" ca="1" si="224"/>
        <v>3.1859948540257217</v>
      </c>
      <c r="T475" s="304">
        <f t="shared" ca="1" si="204"/>
        <v>31.254609517992332</v>
      </c>
      <c r="U475" s="311">
        <f t="shared" ca="1" si="205"/>
        <v>0</v>
      </c>
      <c r="V475" s="306">
        <f t="shared" ca="1" si="206"/>
        <v>1.2038220359681067</v>
      </c>
      <c r="W475" s="304">
        <f t="shared" ca="1" si="207"/>
        <v>26.721415493199398</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1.4104920234094571</v>
      </c>
      <c r="AH475" s="304">
        <f t="shared" ca="1" si="231"/>
        <v>-8.3557975857452469</v>
      </c>
    </row>
    <row r="476" spans="1:34" x14ac:dyDescent="0.2">
      <c r="A476" s="347">
        <f t="shared" ca="1" si="209"/>
        <v>0.1</v>
      </c>
      <c r="B476" s="304">
        <f t="shared" ca="1" si="210"/>
        <v>33.800000000000175</v>
      </c>
      <c r="D476" s="306">
        <f t="shared" ca="1" si="211"/>
        <v>-0.78346019323345628</v>
      </c>
      <c r="E476" s="307">
        <f t="shared" ca="1" si="212"/>
        <v>-1.4595228469263315</v>
      </c>
      <c r="F476" s="304">
        <f t="shared" ca="1" si="213"/>
        <v>1.6565074147378116</v>
      </c>
      <c r="G476" s="306">
        <f t="shared" ca="1" si="214"/>
        <v>9.6643589259303937</v>
      </c>
      <c r="H476" s="307">
        <f t="shared" ca="1" si="215"/>
        <v>-103.98815863688763</v>
      </c>
      <c r="I476" s="304">
        <f t="shared" ca="1" si="216"/>
        <v>104.43628186669476</v>
      </c>
      <c r="J476" s="306">
        <f t="shared" ca="1" si="217"/>
        <v>784.02949816818295</v>
      </c>
      <c r="K476" s="307">
        <f t="shared" ca="1" si="218"/>
        <v>163.99724896585951</v>
      </c>
      <c r="L476" s="304">
        <f t="shared" ca="1" si="203"/>
        <v>800.9977226348542</v>
      </c>
      <c r="M476" s="306">
        <f t="shared" ca="1" si="219"/>
        <v>-1.4781254141609284</v>
      </c>
      <c r="N476" s="304">
        <f t="shared" ca="1" si="220"/>
        <v>-84.690347822448047</v>
      </c>
      <c r="P476" s="310">
        <f t="shared" ca="1" si="221"/>
        <v>23</v>
      </c>
      <c r="Q476" s="304">
        <f t="shared" ca="1" si="222"/>
        <v>0</v>
      </c>
      <c r="R476" s="306">
        <f t="shared" ca="1" si="223"/>
        <v>0</v>
      </c>
      <c r="S476" s="307">
        <f t="shared" ca="1" si="224"/>
        <v>3.1859948540257217</v>
      </c>
      <c r="T476" s="304">
        <f t="shared" ca="1" si="204"/>
        <v>31.254609517992332</v>
      </c>
      <c r="U476" s="311">
        <f t="shared" ca="1" si="205"/>
        <v>0</v>
      </c>
      <c r="V476" s="306">
        <f t="shared" ca="1" si="206"/>
        <v>1.2050737296774348</v>
      </c>
      <c r="W476" s="304">
        <f t="shared" ca="1" si="207"/>
        <v>26.820050037192171</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1.3799565827808138</v>
      </c>
      <c r="AH476" s="304">
        <f t="shared" ca="1" si="231"/>
        <v>-8.3871496086803372</v>
      </c>
    </row>
    <row r="477" spans="1:34" x14ac:dyDescent="0.2">
      <c r="A477" s="347">
        <f t="shared" ca="1" si="209"/>
        <v>0.1</v>
      </c>
      <c r="B477" s="304">
        <f t="shared" ca="1" si="210"/>
        <v>33.900000000000176</v>
      </c>
      <c r="D477" s="306">
        <f t="shared" ca="1" si="211"/>
        <v>-0.77899767765692385</v>
      </c>
      <c r="E477" s="307">
        <f t="shared" ca="1" si="212"/>
        <v>-1.4280126687340857</v>
      </c>
      <c r="F477" s="304">
        <f t="shared" ca="1" si="213"/>
        <v>1.626670699268886</v>
      </c>
      <c r="G477" s="306">
        <f t="shared" ca="1" si="214"/>
        <v>9.5864591581647005</v>
      </c>
      <c r="H477" s="307">
        <f t="shared" ca="1" si="215"/>
        <v>-104.13095990376104</v>
      </c>
      <c r="I477" s="304">
        <f t="shared" ca="1" si="216"/>
        <v>104.57130108050606</v>
      </c>
      <c r="J477" s="306">
        <f t="shared" ca="1" si="217"/>
        <v>784.99203907238768</v>
      </c>
      <c r="K477" s="307">
        <f t="shared" ca="1" si="218"/>
        <v>153.59129303882708</v>
      </c>
      <c r="L477" s="304">
        <f t="shared" ca="1" si="203"/>
        <v>799.87673219338228</v>
      </c>
      <c r="M477" s="306">
        <f t="shared" ca="1" si="219"/>
        <v>-1.4789935310382656</v>
      </c>
      <c r="N477" s="304">
        <f t="shared" ca="1" si="220"/>
        <v>-84.740087255643544</v>
      </c>
      <c r="P477" s="310">
        <f t="shared" ca="1" si="221"/>
        <v>23</v>
      </c>
      <c r="Q477" s="304">
        <f t="shared" ca="1" si="222"/>
        <v>0</v>
      </c>
      <c r="R477" s="306">
        <f t="shared" ca="1" si="223"/>
        <v>0</v>
      </c>
      <c r="S477" s="307">
        <f t="shared" ca="1" si="224"/>
        <v>3.1859948540257217</v>
      </c>
      <c r="T477" s="304">
        <f t="shared" ca="1" si="204"/>
        <v>31.254609517992332</v>
      </c>
      <c r="U477" s="311">
        <f t="shared" ca="1" si="205"/>
        <v>0</v>
      </c>
      <c r="V477" s="306">
        <f t="shared" ca="1" si="206"/>
        <v>1.2063284559325613</v>
      </c>
      <c r="W477" s="304">
        <f t="shared" ca="1" si="207"/>
        <v>26.917440200739311</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1.3497980994037864</v>
      </c>
      <c r="AH477" s="304">
        <f t="shared" ca="1" si="231"/>
        <v>-8.4181083981674387</v>
      </c>
    </row>
    <row r="478" spans="1:34" x14ac:dyDescent="0.2">
      <c r="A478" s="347">
        <f t="shared" ca="1" si="209"/>
        <v>0.1</v>
      </c>
      <c r="B478" s="304">
        <f t="shared" ca="1" si="210"/>
        <v>34.000000000000178</v>
      </c>
      <c r="D478" s="306">
        <f t="shared" ca="1" si="211"/>
        <v>-0.77452314754876861</v>
      </c>
      <c r="E478" s="307">
        <f t="shared" ca="1" si="212"/>
        <v>-1.3969000752748997</v>
      </c>
      <c r="F478" s="304">
        <f t="shared" ca="1" si="213"/>
        <v>1.5972526182141233</v>
      </c>
      <c r="G478" s="306">
        <f t="shared" ca="1" si="214"/>
        <v>9.5090068434098232</v>
      </c>
      <c r="H478" s="307">
        <f t="shared" ca="1" si="215"/>
        <v>-104.27064991128853</v>
      </c>
      <c r="I478" s="304">
        <f t="shared" ca="1" si="216"/>
        <v>104.70334113136271</v>
      </c>
      <c r="J478" s="306">
        <f t="shared" ca="1" si="217"/>
        <v>785.94681237246641</v>
      </c>
      <c r="K478" s="307">
        <f t="shared" ca="1" si="218"/>
        <v>143.17121254807461</v>
      </c>
      <c r="L478" s="304">
        <f t="shared" ca="1" si="203"/>
        <v>798.88070948103814</v>
      </c>
      <c r="M478" s="306">
        <f t="shared" ca="1" si="219"/>
        <v>-1.4798524540438496</v>
      </c>
      <c r="N478" s="304">
        <f t="shared" ca="1" si="220"/>
        <v>-84.789299918790192</v>
      </c>
      <c r="P478" s="310">
        <f t="shared" ca="1" si="221"/>
        <v>23</v>
      </c>
      <c r="Q478" s="304">
        <f t="shared" ca="1" si="222"/>
        <v>0</v>
      </c>
      <c r="R478" s="306">
        <f t="shared" ca="1" si="223"/>
        <v>0</v>
      </c>
      <c r="S478" s="307">
        <f t="shared" ca="1" si="224"/>
        <v>3.1859948540257217</v>
      </c>
      <c r="T478" s="304">
        <f t="shared" ca="1" si="204"/>
        <v>31.254609517992332</v>
      </c>
      <c r="U478" s="311">
        <f t="shared" ca="1" si="205"/>
        <v>0</v>
      </c>
      <c r="V478" s="306">
        <f t="shared" ca="1" si="206"/>
        <v>1.2075861843181739</v>
      </c>
      <c r="W478" s="304">
        <f t="shared" ca="1" si="207"/>
        <v>27.013594594365923</v>
      </c>
      <c r="Y478" s="314" t="str">
        <f t="shared" ca="1" si="225"/>
        <v/>
      </c>
      <c r="Z478" s="315" t="str">
        <f t="shared" ca="1" si="226"/>
        <v/>
      </c>
      <c r="AA478" s="316" t="str">
        <f t="shared" ca="1" si="227"/>
        <v/>
      </c>
      <c r="AC478" s="310">
        <f t="shared" ca="1" si="228"/>
        <v>34.000000000000178</v>
      </c>
      <c r="AD478" s="323">
        <f t="shared" ca="1" si="229"/>
        <v>785.94681237246641</v>
      </c>
      <c r="AE478" s="324" t="e">
        <f t="shared" ca="1" si="208"/>
        <v>#N/A</v>
      </c>
      <c r="AG478" s="306">
        <f t="shared" ca="1" si="230"/>
        <v>1.3200142848056622</v>
      </c>
      <c r="AH478" s="304">
        <f t="shared" ca="1" si="231"/>
        <v>-8.4486766093571344</v>
      </c>
    </row>
    <row r="479" spans="1:34" x14ac:dyDescent="0.2">
      <c r="A479" s="347">
        <f t="shared" ca="1" si="209"/>
        <v>0.1</v>
      </c>
      <c r="B479" s="304">
        <f t="shared" ca="1" si="210"/>
        <v>34.100000000000179</v>
      </c>
      <c r="D479" s="306">
        <f t="shared" ca="1" si="211"/>
        <v>-0.77003759232360358</v>
      </c>
      <c r="E479" s="307">
        <f t="shared" ca="1" si="212"/>
        <v>-1.3661823090544711</v>
      </c>
      <c r="F479" s="304">
        <f t="shared" ca="1" si="213"/>
        <v>1.568251253838153</v>
      </c>
      <c r="G479" s="306">
        <f t="shared" ca="1" si="214"/>
        <v>9.4320030841774631</v>
      </c>
      <c r="H479" s="307">
        <f t="shared" ca="1" si="215"/>
        <v>-104.40726814219397</v>
      </c>
      <c r="I479" s="304">
        <f t="shared" ca="1" si="216"/>
        <v>104.83243926903508</v>
      </c>
      <c r="J479" s="306">
        <f t="shared" ca="1" si="217"/>
        <v>786.89386286884576</v>
      </c>
      <c r="K479" s="307">
        <f t="shared" ca="1" si="218"/>
        <v>132.73731664540048</v>
      </c>
      <c r="L479" s="304">
        <f t="shared" ca="1" si="203"/>
        <v>798.01074344326662</v>
      </c>
      <c r="M479" s="306">
        <f t="shared" ca="1" si="219"/>
        <v>-1.4807023152160455</v>
      </c>
      <c r="N479" s="304">
        <f t="shared" ca="1" si="220"/>
        <v>-84.837993377129067</v>
      </c>
      <c r="P479" s="310">
        <f t="shared" ca="1" si="221"/>
        <v>23</v>
      </c>
      <c r="Q479" s="304">
        <f t="shared" ca="1" si="222"/>
        <v>0</v>
      </c>
      <c r="R479" s="306">
        <f t="shared" ca="1" si="223"/>
        <v>0</v>
      </c>
      <c r="S479" s="307">
        <f t="shared" ca="1" si="224"/>
        <v>3.1859948540257217</v>
      </c>
      <c r="T479" s="304">
        <f t="shared" ca="1" si="204"/>
        <v>31.254609517992332</v>
      </c>
      <c r="U479" s="311">
        <f t="shared" ca="1" si="205"/>
        <v>0</v>
      </c>
      <c r="V479" s="306">
        <f t="shared" ca="1" si="206"/>
        <v>1.2088468847694964</v>
      </c>
      <c r="W479" s="304">
        <f t="shared" ca="1" si="207"/>
        <v>27.108521971936028</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1.2906027932555624</v>
      </c>
      <c r="AH479" s="304">
        <f t="shared" ca="1" si="231"/>
        <v>-8.4788569448668145</v>
      </c>
    </row>
    <row r="480" spans="1:34" x14ac:dyDescent="0.2">
      <c r="A480" s="347">
        <f t="shared" ca="1" si="209"/>
        <v>0.1</v>
      </c>
      <c r="B480" s="304">
        <f t="shared" ca="1" si="210"/>
        <v>34.20000000000018</v>
      </c>
      <c r="D480" s="306">
        <f t="shared" ca="1" si="211"/>
        <v>-0.7655419820650039</v>
      </c>
      <c r="E480" s="307">
        <f t="shared" ca="1" si="212"/>
        <v>-1.3358565670265712</v>
      </c>
      <c r="F480" s="304">
        <f t="shared" ca="1" si="213"/>
        <v>1.5396646693264189</v>
      </c>
      <c r="G480" s="306">
        <f t="shared" ca="1" si="214"/>
        <v>9.3554488859709632</v>
      </c>
      <c r="H480" s="307">
        <f t="shared" ca="1" si="215"/>
        <v>-104.54085379889663</v>
      </c>
      <c r="I480" s="304">
        <f t="shared" ca="1" si="216"/>
        <v>104.95863250281178</v>
      </c>
      <c r="J480" s="306">
        <f t="shared" ca="1" si="217"/>
        <v>787.83323546735323</v>
      </c>
      <c r="K480" s="307">
        <f t="shared" ca="1" si="218"/>
        <v>122.28991054834594</v>
      </c>
      <c r="L480" s="304">
        <f t="shared" ca="1" si="203"/>
        <v>797.26785281289278</v>
      </c>
      <c r="M480" s="306">
        <f t="shared" ca="1" si="219"/>
        <v>-1.4815432438444931</v>
      </c>
      <c r="N480" s="304">
        <f t="shared" ca="1" si="220"/>
        <v>-84.88617503841084</v>
      </c>
      <c r="P480" s="310">
        <f t="shared" ca="1" si="221"/>
        <v>23</v>
      </c>
      <c r="Q480" s="304">
        <f t="shared" ca="1" si="222"/>
        <v>0</v>
      </c>
      <c r="R480" s="306">
        <f t="shared" ca="1" si="223"/>
        <v>0</v>
      </c>
      <c r="S480" s="307">
        <f t="shared" ca="1" si="224"/>
        <v>3.1859948540257217</v>
      </c>
      <c r="T480" s="304">
        <f t="shared" ca="1" si="204"/>
        <v>31.254609517992332</v>
      </c>
      <c r="U480" s="311">
        <f t="shared" ca="1" si="205"/>
        <v>0</v>
      </c>
      <c r="V480" s="306">
        <f t="shared" ca="1" si="206"/>
        <v>1.210110527570404</v>
      </c>
      <c r="W480" s="304">
        <f t="shared" ca="1" si="207"/>
        <v>27.202231222936373</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1.2615612245532652</v>
      </c>
      <c r="AH480" s="304">
        <f t="shared" ca="1" si="231"/>
        <v>-8.5086521523041885</v>
      </c>
    </row>
    <row r="481" spans="1:34" x14ac:dyDescent="0.2">
      <c r="A481" s="347">
        <f t="shared" ca="1" si="209"/>
        <v>0.1</v>
      </c>
      <c r="B481" s="304">
        <f t="shared" ca="1" si="210"/>
        <v>34.300000000000182</v>
      </c>
      <c r="D481" s="306">
        <f t="shared" ca="1" si="211"/>
        <v>-0.76103726765715174</v>
      </c>
      <c r="E481" s="307">
        <f t="shared" ca="1" si="212"/>
        <v>-1.3059200030516891</v>
      </c>
      <c r="F481" s="304">
        <f t="shared" ca="1" si="213"/>
        <v>1.5114909120248083</v>
      </c>
      <c r="G481" s="306">
        <f t="shared" ca="1" si="214"/>
        <v>9.2793451592052474</v>
      </c>
      <c r="H481" s="307">
        <f t="shared" ca="1" si="215"/>
        <v>-104.67144579920181</v>
      </c>
      <c r="I481" s="304">
        <f t="shared" ca="1" si="216"/>
        <v>105.08195759633956</v>
      </c>
      <c r="J481" s="306">
        <f t="shared" ca="1" si="217"/>
        <v>788.76497516961206</v>
      </c>
      <c r="K481" s="307">
        <f t="shared" ca="1" si="218"/>
        <v>111.82929556844103</v>
      </c>
      <c r="L481" s="304">
        <f t="shared" ca="1" si="203"/>
        <v>796.65298430474252</v>
      </c>
      <c r="M481" s="306">
        <f t="shared" ca="1" si="219"/>
        <v>-1.4823753665441299</v>
      </c>
      <c r="N481" s="304">
        <f t="shared" ca="1" si="220"/>
        <v>-84.933852157137053</v>
      </c>
      <c r="P481" s="310">
        <f t="shared" ca="1" si="221"/>
        <v>23</v>
      </c>
      <c r="Q481" s="304">
        <f t="shared" ca="1" si="222"/>
        <v>0</v>
      </c>
      <c r="R481" s="306">
        <f t="shared" ca="1" si="223"/>
        <v>0</v>
      </c>
      <c r="S481" s="307">
        <f t="shared" ca="1" si="224"/>
        <v>3.1859948540257217</v>
      </c>
      <c r="T481" s="304">
        <f t="shared" ca="1" si="204"/>
        <v>31.254609517992332</v>
      </c>
      <c r="U481" s="311">
        <f t="shared" ca="1" si="205"/>
        <v>0</v>
      </c>
      <c r="V481" s="306">
        <f t="shared" ca="1" si="206"/>
        <v>1.2113770833514856</v>
      </c>
      <c r="W481" s="304">
        <f t="shared" ca="1" si="207"/>
        <v>27.294731364933646</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1.2328871267518586</v>
      </c>
      <c r="AH481" s="304">
        <f t="shared" ca="1" si="231"/>
        <v>-8.5380650218453749</v>
      </c>
    </row>
    <row r="482" spans="1:34" x14ac:dyDescent="0.2">
      <c r="A482" s="347">
        <f t="shared" ca="1" si="209"/>
        <v>0.1</v>
      </c>
      <c r="B482" s="304">
        <f t="shared" ca="1" si="210"/>
        <v>34.400000000000183</v>
      </c>
      <c r="D482" s="306">
        <f t="shared" ca="1" si="211"/>
        <v>-0.75652438092326157</v>
      </c>
      <c r="E482" s="307">
        <f t="shared" ca="1" si="212"/>
        <v>-1.2763697303004591</v>
      </c>
      <c r="F482" s="304">
        <f t="shared" ca="1" si="213"/>
        <v>1.4837280166386935</v>
      </c>
      <c r="G482" s="306">
        <f t="shared" ca="1" si="214"/>
        <v>9.2036927211129207</v>
      </c>
      <c r="H482" s="307">
        <f t="shared" ca="1" si="215"/>
        <v>-104.79908277223186</v>
      </c>
      <c r="I482" s="304">
        <f t="shared" ca="1" si="216"/>
        <v>105.20245106272843</v>
      </c>
      <c r="J482" s="306">
        <f t="shared" ca="1" si="217"/>
        <v>789.68912706362801</v>
      </c>
      <c r="K482" s="307">
        <f t="shared" ca="1" si="218"/>
        <v>101.35576913986934</v>
      </c>
      <c r="L482" s="304">
        <f t="shared" ca="1" si="203"/>
        <v>796.1670109596663</v>
      </c>
      <c r="M482" s="306">
        <f t="shared" ca="1" si="219"/>
        <v>-1.4831988073268709</v>
      </c>
      <c r="N482" s="304">
        <f t="shared" ca="1" si="220"/>
        <v>-84.981031838667064</v>
      </c>
      <c r="P482" s="310">
        <f t="shared" ca="1" si="221"/>
        <v>23</v>
      </c>
      <c r="Q482" s="304">
        <f t="shared" ca="1" si="222"/>
        <v>0</v>
      </c>
      <c r="R482" s="306">
        <f t="shared" ca="1" si="223"/>
        <v>0</v>
      </c>
      <c r="S482" s="307">
        <f t="shared" ca="1" si="224"/>
        <v>3.1859948540257217</v>
      </c>
      <c r="T482" s="304">
        <f t="shared" ca="1" si="204"/>
        <v>31.254609517992332</v>
      </c>
      <c r="U482" s="311">
        <f t="shared" ca="1" si="205"/>
        <v>0</v>
      </c>
      <c r="V482" s="306">
        <f t="shared" ca="1" si="206"/>
        <v>1.2126465230880639</v>
      </c>
      <c r="W482" s="304">
        <f t="shared" ca="1" si="207"/>
        <v>27.386031536204452</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1.2045779988148464</v>
      </c>
      <c r="AH482" s="304">
        <f t="shared" ca="1" si="231"/>
        <v>-8.5670983838674104</v>
      </c>
    </row>
    <row r="483" spans="1:34" x14ac:dyDescent="0.2">
      <c r="A483" s="347">
        <f t="shared" ca="1" si="209"/>
        <v>0.1</v>
      </c>
      <c r="B483" s="304">
        <f t="shared" ca="1" si="210"/>
        <v>34.500000000000185</v>
      </c>
      <c r="D483" s="306">
        <f t="shared" ca="1" si="211"/>
        <v>-0.75200423477047795</v>
      </c>
      <c r="E483" s="307">
        <f t="shared" ca="1" si="212"/>
        <v>-1.2472028236020289</v>
      </c>
      <c r="F483" s="304">
        <f t="shared" ca="1" si="213"/>
        <v>1.45637400838988</v>
      </c>
      <c r="G483" s="306">
        <f t="shared" ca="1" si="214"/>
        <v>9.1284922976358729</v>
      </c>
      <c r="H483" s="307">
        <f t="shared" ca="1" si="215"/>
        <v>-104.92380305459206</v>
      </c>
      <c r="I483" s="304">
        <f t="shared" ca="1" si="216"/>
        <v>105.32014915991535</v>
      </c>
      <c r="J483" s="306">
        <f t="shared" ca="1" si="217"/>
        <v>790.60573631456543</v>
      </c>
      <c r="K483" s="307">
        <f t="shared" ca="1" si="218"/>
        <v>90.869624848528133</v>
      </c>
      <c r="L483" s="304">
        <f t="shared" ca="1" si="203"/>
        <v>795.81073064743759</v>
      </c>
      <c r="M483" s="306">
        <f t="shared" ca="1" si="219"/>
        <v>-1.4840136876710321</v>
      </c>
      <c r="N483" s="304">
        <f t="shared" ca="1" si="220"/>
        <v>-85.027721043195669</v>
      </c>
      <c r="P483" s="310">
        <f t="shared" ca="1" si="221"/>
        <v>23</v>
      </c>
      <c r="Q483" s="304">
        <f t="shared" ca="1" si="222"/>
        <v>0</v>
      </c>
      <c r="R483" s="306">
        <f t="shared" ca="1" si="223"/>
        <v>0</v>
      </c>
      <c r="S483" s="307">
        <f t="shared" ca="1" si="224"/>
        <v>3.1859948540257217</v>
      </c>
      <c r="T483" s="304">
        <f t="shared" ca="1" si="204"/>
        <v>31.254609517992332</v>
      </c>
      <c r="U483" s="311">
        <f t="shared" ca="1" si="205"/>
        <v>0</v>
      </c>
      <c r="V483" s="306">
        <f t="shared" ca="1" si="206"/>
        <v>1.2139188180981704</v>
      </c>
      <c r="W483" s="304">
        <f t="shared" ca="1" si="207"/>
        <v>27.476140988537011</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1.1766312932083576</v>
      </c>
      <c r="AH483" s="304">
        <f t="shared" ca="1" si="231"/>
        <v>-8.5957551066350071</v>
      </c>
    </row>
    <row r="484" spans="1:34" x14ac:dyDescent="0.2">
      <c r="A484" s="347">
        <f t="shared" ca="1" si="209"/>
        <v>0.1</v>
      </c>
      <c r="B484" s="304">
        <f t="shared" ca="1" si="210"/>
        <v>34.600000000000186</v>
      </c>
      <c r="D484" s="306">
        <f t="shared" ca="1" si="211"/>
        <v>-0.74747772334086016</v>
      </c>
      <c r="E484" s="307">
        <f t="shared" ca="1" si="212"/>
        <v>-1.2184163217377275</v>
      </c>
      <c r="F484" s="304">
        <f t="shared" ca="1" si="213"/>
        <v>1.4294269061297711</v>
      </c>
      <c r="G484" s="306">
        <f t="shared" ca="1" si="214"/>
        <v>9.0537445253017861</v>
      </c>
      <c r="H484" s="307">
        <f t="shared" ca="1" si="215"/>
        <v>-105.04564468676583</v>
      </c>
      <c r="I484" s="304">
        <f t="shared" ca="1" si="216"/>
        <v>105.43508788628046</v>
      </c>
      <c r="J484" s="306">
        <f t="shared" ca="1" si="217"/>
        <v>791.51484815571234</v>
      </c>
      <c r="K484" s="307">
        <f t="shared" ca="1" si="218"/>
        <v>80.371152461460241</v>
      </c>
      <c r="L484" s="304">
        <f t="shared" ca="1" si="203"/>
        <v>795.58486473722189</v>
      </c>
      <c r="M484" s="306">
        <f t="shared" ca="1" si="219"/>
        <v>-1.4848201265885812</v>
      </c>
      <c r="N484" s="304">
        <f t="shared" ca="1" si="220"/>
        <v>-85.07392658960633</v>
      </c>
      <c r="P484" s="310">
        <f t="shared" ca="1" si="221"/>
        <v>23</v>
      </c>
      <c r="Q484" s="304">
        <f t="shared" ca="1" si="222"/>
        <v>0</v>
      </c>
      <c r="R484" s="306">
        <f t="shared" ca="1" si="223"/>
        <v>0</v>
      </c>
      <c r="S484" s="307">
        <f t="shared" ca="1" si="224"/>
        <v>3.1859948540257217</v>
      </c>
      <c r="T484" s="304">
        <f t="shared" ca="1" si="204"/>
        <v>31.254609517992332</v>
      </c>
      <c r="U484" s="311">
        <f t="shared" ca="1" si="205"/>
        <v>0</v>
      </c>
      <c r="V484" s="306">
        <f t="shared" ca="1" si="206"/>
        <v>1.2151939400404741</v>
      </c>
      <c r="W484" s="304">
        <f t="shared" ca="1" si="207"/>
        <v>27.565069080203671</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1.1490444184292645</v>
      </c>
      <c r="AH484" s="304">
        <f t="shared" ca="1" si="231"/>
        <v>-8.624038094041186</v>
      </c>
    </row>
    <row r="485" spans="1:34" x14ac:dyDescent="0.2">
      <c r="A485" s="347">
        <f t="shared" ca="1" si="209"/>
        <v>0.1</v>
      </c>
      <c r="B485" s="304">
        <f t="shared" ca="1" si="210"/>
        <v>34.700000000000188</v>
      </c>
      <c r="D485" s="306">
        <f t="shared" ca="1" si="211"/>
        <v>-0.74294572216810162</v>
      </c>
      <c r="E485" s="307">
        <f t="shared" ca="1" si="212"/>
        <v>-1.1900072296802939</v>
      </c>
      <c r="F485" s="304">
        <f t="shared" ca="1" si="213"/>
        <v>1.402884725406635</v>
      </c>
      <c r="G485" s="306">
        <f t="shared" ca="1" si="214"/>
        <v>8.9794499530849752</v>
      </c>
      <c r="H485" s="307">
        <f t="shared" ca="1" si="215"/>
        <v>-105.16464540973385</v>
      </c>
      <c r="I485" s="304">
        <f t="shared" ca="1" si="216"/>
        <v>105.54730297650913</v>
      </c>
      <c r="J485" s="306">
        <f t="shared" ca="1" si="217"/>
        <v>792.41650787963169</v>
      </c>
      <c r="K485" s="307">
        <f t="shared" ca="1" si="218"/>
        <v>69.860637956635259</v>
      </c>
      <c r="L485" s="304">
        <f t="shared" ca="1" si="203"/>
        <v>795.49005694342804</v>
      </c>
      <c r="M485" s="306">
        <f t="shared" ca="1" si="219"/>
        <v>-1.4856182406902867</v>
      </c>
      <c r="N485" s="304">
        <f t="shared" ca="1" si="220"/>
        <v>-85.11965515920393</v>
      </c>
      <c r="P485" s="310">
        <f t="shared" ca="1" si="221"/>
        <v>23</v>
      </c>
      <c r="Q485" s="304">
        <f t="shared" ca="1" si="222"/>
        <v>0</v>
      </c>
      <c r="R485" s="306">
        <f t="shared" ca="1" si="223"/>
        <v>0</v>
      </c>
      <c r="S485" s="307">
        <f t="shared" ca="1" si="224"/>
        <v>3.1859948540257217</v>
      </c>
      <c r="T485" s="304">
        <f t="shared" ca="1" si="204"/>
        <v>31.254609517992332</v>
      </c>
      <c r="U485" s="311">
        <f t="shared" ca="1" si="205"/>
        <v>0</v>
      </c>
      <c r="V485" s="306">
        <f t="shared" ca="1" si="206"/>
        <v>1.2164718609121754</v>
      </c>
      <c r="W485" s="304">
        <f t="shared" ca="1" si="207"/>
        <v>27.652825269103175</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1.1218147414698905</v>
      </c>
      <c r="AH485" s="304">
        <f t="shared" ca="1" si="231"/>
        <v>-8.6519502834015345</v>
      </c>
    </row>
    <row r="486" spans="1:34" x14ac:dyDescent="0.2">
      <c r="A486" s="347">
        <f t="shared" ca="1" si="209"/>
        <v>0.1</v>
      </c>
      <c r="B486" s="304">
        <f t="shared" ca="1" si="210"/>
        <v>34.800000000000189</v>
      </c>
      <c r="D486" s="306">
        <f t="shared" ca="1" si="211"/>
        <v>-0.73840908833969077</v>
      </c>
      <c r="E486" s="307">
        <f t="shared" ca="1" si="212"/>
        <v>-1.1619725207790292</v>
      </c>
      <c r="F486" s="304">
        <f t="shared" ca="1" si="213"/>
        <v>1.3767454814845861</v>
      </c>
      <c r="G486" s="306">
        <f t="shared" ca="1" si="214"/>
        <v>8.9056090442510065</v>
      </c>
      <c r="H486" s="307">
        <f t="shared" ca="1" si="215"/>
        <v>-105.28084266181175</v>
      </c>
      <c r="I486" s="304">
        <f t="shared" ca="1" si="216"/>
        <v>105.65682989769381</v>
      </c>
      <c r="J486" s="306">
        <f t="shared" ca="1" si="217"/>
        <v>793.31076082949846</v>
      </c>
      <c r="K486" s="307">
        <f t="shared" ca="1" si="218"/>
        <v>59.338363553057981</v>
      </c>
      <c r="L486" s="304">
        <f t="shared" ca="1" si="203"/>
        <v>795.52687235380836</v>
      </c>
      <c r="M486" s="306">
        <f t="shared" ca="1" si="219"/>
        <v>-1.4864081442488473</v>
      </c>
      <c r="N486" s="304">
        <f t="shared" ca="1" si="220"/>
        <v>-85.164913299331815</v>
      </c>
      <c r="P486" s="310">
        <f t="shared" ca="1" si="221"/>
        <v>23</v>
      </c>
      <c r="Q486" s="304">
        <f t="shared" ca="1" si="222"/>
        <v>0</v>
      </c>
      <c r="R486" s="306">
        <f t="shared" ca="1" si="223"/>
        <v>0</v>
      </c>
      <c r="S486" s="307">
        <f t="shared" ca="1" si="224"/>
        <v>3.1859948540257217</v>
      </c>
      <c r="T486" s="304">
        <f t="shared" ca="1" si="204"/>
        <v>31.254609517992332</v>
      </c>
      <c r="U486" s="311">
        <f t="shared" ca="1" si="205"/>
        <v>0</v>
      </c>
      <c r="V486" s="306">
        <f t="shared" ca="1" si="206"/>
        <v>1.2177525530468571</v>
      </c>
      <c r="W486" s="304">
        <f t="shared" ca="1" si="207"/>
        <v>27.73941910607126</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1.0949395902200649</v>
      </c>
      <c r="AH486" s="304">
        <f t="shared" ca="1" si="231"/>
        <v>-8.6794946433017444</v>
      </c>
    </row>
    <row r="487" spans="1:34" x14ac:dyDescent="0.2">
      <c r="A487" s="347">
        <f t="shared" ca="1" si="209"/>
        <v>0.1</v>
      </c>
      <c r="B487" s="304">
        <f t="shared" ca="1" si="210"/>
        <v>34.90000000000019</v>
      </c>
      <c r="D487" s="306">
        <f t="shared" ca="1" si="211"/>
        <v>-0.73386866066413681</v>
      </c>
      <c r="E487" s="307">
        <f t="shared" ca="1" si="212"/>
        <v>-1.1343091388912878</v>
      </c>
      <c r="F487" s="304">
        <f t="shared" ca="1" si="213"/>
        <v>1.3510071923114506</v>
      </c>
      <c r="G487" s="306">
        <f t="shared" ca="1" si="214"/>
        <v>8.8322221781845922</v>
      </c>
      <c r="H487" s="307">
        <f t="shared" ca="1" si="215"/>
        <v>-105.39427357570088</v>
      </c>
      <c r="I487" s="304">
        <f t="shared" ca="1" si="216"/>
        <v>105.76370384566955</v>
      </c>
      <c r="J487" s="306">
        <f t="shared" ca="1" si="217"/>
        <v>794.19765239062019</v>
      </c>
      <c r="K487" s="307">
        <f t="shared" ca="1" si="218"/>
        <v>48.804607741182352</v>
      </c>
      <c r="L487" s="304">
        <f t="shared" ca="1" si="203"/>
        <v>795.69579664564208</v>
      </c>
      <c r="M487" s="306">
        <f t="shared" ca="1" si="219"/>
        <v>-1.4871899492600664</v>
      </c>
      <c r="N487" s="304">
        <f t="shared" ca="1" si="220"/>
        <v>-85.209707426876847</v>
      </c>
      <c r="P487" s="310">
        <f t="shared" ca="1" si="221"/>
        <v>23</v>
      </c>
      <c r="Q487" s="304">
        <f t="shared" ca="1" si="222"/>
        <v>0</v>
      </c>
      <c r="R487" s="306">
        <f t="shared" ca="1" si="223"/>
        <v>0</v>
      </c>
      <c r="S487" s="307">
        <f t="shared" ca="1" si="224"/>
        <v>3.1859948540257217</v>
      </c>
      <c r="T487" s="304">
        <f t="shared" ca="1" si="204"/>
        <v>31.254609517992332</v>
      </c>
      <c r="U487" s="311">
        <f t="shared" ca="1" si="205"/>
        <v>0</v>
      </c>
      <c r="V487" s="306">
        <f t="shared" ca="1" si="206"/>
        <v>1.2190359891123024</v>
      </c>
      <c r="W487" s="304">
        <f t="shared" ca="1" si="207"/>
        <v>27.824860228358553</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1.0684162558073282</v>
      </c>
      <c r="AH487" s="304">
        <f t="shared" ca="1" si="231"/>
        <v>-8.7066741714979905</v>
      </c>
    </row>
    <row r="488" spans="1:34" x14ac:dyDescent="0.2">
      <c r="A488" s="347">
        <f t="shared" ca="1" si="209"/>
        <v>0.1</v>
      </c>
      <c r="B488" s="304">
        <f t="shared" ca="1" si="210"/>
        <v>35.000000000000192</v>
      </c>
      <c r="D488" s="306">
        <f t="shared" ca="1" si="211"/>
        <v>-0.72932525984299112</v>
      </c>
      <c r="E488" s="307">
        <f t="shared" ca="1" si="212"/>
        <v>-1.1070140004606728</v>
      </c>
      <c r="F488" s="304">
        <f t="shared" ca="1" si="213"/>
        <v>1.3256678814322194</v>
      </c>
      <c r="G488" s="306">
        <f t="shared" ca="1" si="214"/>
        <v>8.7592896522002928</v>
      </c>
      <c r="H488" s="307">
        <f t="shared" ca="1" si="215"/>
        <v>-105.50497497574695</v>
      </c>
      <c r="I488" s="304">
        <f t="shared" ca="1" si="216"/>
        <v>105.86795974157683</v>
      </c>
      <c r="J488" s="306">
        <f t="shared" ca="1" si="217"/>
        <v>795.07722798213945</v>
      </c>
      <c r="K488" s="307">
        <f t="shared" ca="1" si="218"/>
        <v>38.259645313609958</v>
      </c>
      <c r="L488" s="304">
        <f t="shared" ca="1" si="203"/>
        <v>795.99723549475107</v>
      </c>
      <c r="M488" s="306">
        <f t="shared" ca="1" si="219"/>
        <v>-1.4879637655021478</v>
      </c>
      <c r="N488" s="304">
        <f t="shared" ca="1" si="220"/>
        <v>-85.254043831666792</v>
      </c>
      <c r="P488" s="310">
        <f t="shared" ca="1" si="221"/>
        <v>23</v>
      </c>
      <c r="Q488" s="304">
        <f t="shared" ca="1" si="222"/>
        <v>0</v>
      </c>
      <c r="R488" s="306">
        <f t="shared" ca="1" si="223"/>
        <v>0</v>
      </c>
      <c r="S488" s="307">
        <f t="shared" ca="1" si="224"/>
        <v>3.1859948540257217</v>
      </c>
      <c r="T488" s="304">
        <f t="shared" ca="1" si="204"/>
        <v>31.254609517992332</v>
      </c>
      <c r="U488" s="311">
        <f t="shared" ca="1" si="205"/>
        <v>0</v>
      </c>
      <c r="V488" s="306">
        <f t="shared" ca="1" si="206"/>
        <v>1.2203221421082711</v>
      </c>
      <c r="W488" s="304">
        <f t="shared" ca="1" si="207"/>
        <v>27.909158353273828</v>
      </c>
      <c r="Y488" s="314" t="str">
        <f t="shared" ca="1" si="225"/>
        <v/>
      </c>
      <c r="Z488" s="315" t="str">
        <f t="shared" ca="1" si="226"/>
        <v/>
      </c>
      <c r="AA488" s="316" t="str">
        <f t="shared" ca="1" si="227"/>
        <v/>
      </c>
      <c r="AC488" s="310">
        <f t="shared" ca="1" si="228"/>
        <v>35.000000000000192</v>
      </c>
      <c r="AD488" s="323">
        <f t="shared" ca="1" si="229"/>
        <v>795.07722798213945</v>
      </c>
      <c r="AE488" s="324" t="e">
        <f t="shared" ca="1" si="208"/>
        <v>#N/A</v>
      </c>
      <c r="AG488" s="306">
        <f t="shared" ca="1" si="230"/>
        <v>1.0422419948760258</v>
      </c>
      <c r="AH488" s="304">
        <f t="shared" ca="1" si="231"/>
        <v>-8.7334918928698038</v>
      </c>
    </row>
    <row r="489" spans="1:34" x14ac:dyDescent="0.2">
      <c r="A489" s="347">
        <f t="shared" ca="1" si="209"/>
        <v>0.1</v>
      </c>
      <c r="B489" s="304">
        <f t="shared" ca="1" si="210"/>
        <v>35.100000000000193</v>
      </c>
      <c r="D489" s="306">
        <f t="shared" ca="1" si="211"/>
        <v>-0.72477968864729836</v>
      </c>
      <c r="E489" s="307">
        <f t="shared" ca="1" si="212"/>
        <v>-1.0800839965425251</v>
      </c>
      <c r="F489" s="304">
        <f t="shared" ca="1" si="213"/>
        <v>1.3007255808443794</v>
      </c>
      <c r="G489" s="306">
        <f t="shared" ca="1" si="214"/>
        <v>8.6868116833355629</v>
      </c>
      <c r="H489" s="307">
        <f t="shared" ca="1" si="215"/>
        <v>-105.6129833754012</v>
      </c>
      <c r="I489" s="304">
        <f t="shared" ca="1" si="216"/>
        <v>105.96963222864608</v>
      </c>
      <c r="J489" s="306">
        <f t="shared" ca="1" si="217"/>
        <v>795.94953304891624</v>
      </c>
      <c r="K489" s="307">
        <f t="shared" ca="1" si="218"/>
        <v>27.703747396052549</v>
      </c>
      <c r="L489" s="304">
        <f t="shared" ca="1" si="203"/>
        <v>796.43151418095715</v>
      </c>
      <c r="M489" s="306">
        <f t="shared" ca="1" si="219"/>
        <v>-1.4887297005931699</v>
      </c>
      <c r="N489" s="304">
        <f t="shared" ca="1" si="220"/>
        <v>-85.297928679763331</v>
      </c>
      <c r="P489" s="310">
        <f t="shared" ca="1" si="221"/>
        <v>23</v>
      </c>
      <c r="Q489" s="304">
        <f t="shared" ca="1" si="222"/>
        <v>0</v>
      </c>
      <c r="R489" s="306">
        <f t="shared" ca="1" si="223"/>
        <v>0</v>
      </c>
      <c r="S489" s="307">
        <f t="shared" ca="1" si="224"/>
        <v>3.1859948540257217</v>
      </c>
      <c r="T489" s="304">
        <f t="shared" ca="1" si="204"/>
        <v>31.254609517992332</v>
      </c>
      <c r="U489" s="311">
        <f t="shared" ca="1" si="205"/>
        <v>0</v>
      </c>
      <c r="V489" s="306">
        <f t="shared" ca="1" si="206"/>
        <v>1.2216109853642534</v>
      </c>
      <c r="W489" s="304">
        <f t="shared" ca="1" si="207"/>
        <v>27.992323271991829</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1.0164140318061801</v>
      </c>
      <c r="AH489" s="304">
        <f t="shared" ca="1" si="231"/>
        <v>-8.7599508574248652</v>
      </c>
    </row>
    <row r="490" spans="1:34" x14ac:dyDescent="0.2">
      <c r="A490" s="347">
        <f t="shared" ca="1" si="209"/>
        <v>0.1</v>
      </c>
      <c r="B490" s="304">
        <f t="shared" ca="1" si="210"/>
        <v>35.200000000000195</v>
      </c>
      <c r="D490" s="306">
        <f t="shared" ca="1" si="211"/>
        <v>-0.72023273209825356</v>
      </c>
      <c r="E490" s="307">
        <f t="shared" ca="1" si="212"/>
        <v>-1.0535159947769532</v>
      </c>
      <c r="F490" s="304">
        <f t="shared" ca="1" si="213"/>
        <v>1.2761783337906141</v>
      </c>
      <c r="G490" s="306">
        <f t="shared" ca="1" si="214"/>
        <v>8.6147884101257368</v>
      </c>
      <c r="H490" s="307">
        <f t="shared" ca="1" si="215"/>
        <v>-105.7183349748789</v>
      </c>
      <c r="I490" s="304">
        <f t="shared" ca="1" si="216"/>
        <v>106.06875566919761</v>
      </c>
      <c r="J490" s="306">
        <f t="shared" ca="1" si="217"/>
        <v>796.81461305358926</v>
      </c>
      <c r="K490" s="307">
        <f t="shared" ca="1" si="218"/>
        <v>17.137181478538544</v>
      </c>
      <c r="L490" s="304">
        <f t="shared" ca="1" si="203"/>
        <v>796.9988773924149</v>
      </c>
      <c r="M490" s="306">
        <f t="shared" ca="1" si="219"/>
        <v>-1.4894878600468098</v>
      </c>
      <c r="N490" s="304">
        <f t="shared" ca="1" si="220"/>
        <v>-85.34136801665484</v>
      </c>
      <c r="P490" s="310">
        <f t="shared" ca="1" si="221"/>
        <v>23</v>
      </c>
      <c r="Q490" s="304">
        <f t="shared" ca="1" si="222"/>
        <v>0</v>
      </c>
      <c r="R490" s="306">
        <f t="shared" ca="1" si="223"/>
        <v>0</v>
      </c>
      <c r="S490" s="307">
        <f t="shared" ca="1" si="224"/>
        <v>3.1859948540257217</v>
      </c>
      <c r="T490" s="304">
        <f t="shared" ca="1" si="204"/>
        <v>31.254609517992332</v>
      </c>
      <c r="U490" s="311">
        <f t="shared" ca="1" si="205"/>
        <v>0</v>
      </c>
      <c r="V490" s="306">
        <f t="shared" ca="1" si="206"/>
        <v>1.2229024925371814</v>
      </c>
      <c r="W490" s="304">
        <f t="shared" ca="1" si="207"/>
        <v>28.074364843523206</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0.99092956087281259</v>
      </c>
      <c r="AH490" s="304">
        <f t="shared" ca="1" si="231"/>
        <v>-8.7860541383554409</v>
      </c>
    </row>
    <row r="491" spans="1:34" x14ac:dyDescent="0.2">
      <c r="A491" s="347">
        <f t="shared" ca="1" si="209"/>
        <v>0.1</v>
      </c>
      <c r="B491" s="304">
        <f t="shared" ca="1" si="210"/>
        <v>35.300000000000196</v>
      </c>
      <c r="D491" s="306">
        <f t="shared" ca="1" si="211"/>
        <v>-0.71568515765169938</v>
      </c>
      <c r="E491" s="307">
        <f t="shared" ca="1" si="212"/>
        <v>-1.0273068413102244</v>
      </c>
      <c r="F491" s="304">
        <f t="shared" ca="1" si="213"/>
        <v>1.2520241974841095</v>
      </c>
      <c r="G491" s="306">
        <f t="shared" ca="1" si="214"/>
        <v>8.5432198943605666</v>
      </c>
      <c r="H491" s="307">
        <f t="shared" ca="1" si="215"/>
        <v>-105.82106565900992</v>
      </c>
      <c r="I491" s="304">
        <f t="shared" ca="1" si="216"/>
        <v>106.1653641418513</v>
      </c>
      <c r="J491" s="306">
        <f t="shared" ca="1" si="217"/>
        <v>797.67251346881358</v>
      </c>
      <c r="K491" s="307">
        <f t="shared" ca="1" si="218"/>
        <v>6.560211446844102</v>
      </c>
      <c r="L491" s="304">
        <f t="shared" ca="1" si="203"/>
        <v>797.69948923004949</v>
      </c>
      <c r="M491" s="306">
        <f t="shared" ca="1" si="219"/>
        <v>-1.4902383473263732</v>
      </c>
      <c r="N491" s="304">
        <f t="shared" ca="1" si="220"/>
        <v>-85.384367770352071</v>
      </c>
      <c r="P491" s="310">
        <f t="shared" ca="1" si="221"/>
        <v>23</v>
      </c>
      <c r="Q491" s="304">
        <f t="shared" ca="1" si="222"/>
        <v>0</v>
      </c>
      <c r="R491" s="306">
        <f t="shared" ca="1" si="223"/>
        <v>0</v>
      </c>
      <c r="S491" s="307">
        <f t="shared" ca="1" si="224"/>
        <v>3.1859948540257217</v>
      </c>
      <c r="T491" s="304">
        <f t="shared" ca="1" si="204"/>
        <v>31.254609517992332</v>
      </c>
      <c r="U491" s="311">
        <f t="shared" ca="1" si="205"/>
        <v>0</v>
      </c>
      <c r="V491" s="306">
        <f t="shared" ca="1" si="206"/>
        <v>1.2241966376091191</v>
      </c>
      <c r="W491" s="304">
        <f t="shared" ca="1" si="207"/>
        <v>28.155292988845584</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0.96578574834672892</v>
      </c>
      <c r="AH491" s="304">
        <f t="shared" ca="1" si="231"/>
        <v>-8.8118048301457019</v>
      </c>
    </row>
    <row r="492" spans="1:34" x14ac:dyDescent="0.2">
      <c r="A492" s="347">
        <f t="shared" ca="1" si="209"/>
        <v>0.1</v>
      </c>
      <c r="B492" s="304">
        <f t="shared" ca="1" si="210"/>
        <v>35.400000000000198</v>
      </c>
      <c r="D492" s="306">
        <f t="shared" ca="1" si="211"/>
        <v>-0.71113771538623727</v>
      </c>
      <c r="E492" s="307">
        <f t="shared" ca="1" si="212"/>
        <v>-1.0014533626647619</v>
      </c>
      <c r="F492" s="304">
        <f t="shared" ca="1" si="213"/>
        <v>1.2282612457605737</v>
      </c>
      <c r="G492" s="306">
        <f t="shared" ca="1" si="214"/>
        <v>8.472106122821943</v>
      </c>
      <c r="H492" s="307">
        <f t="shared" ca="1" si="215"/>
        <v>-105.9212109952764</v>
      </c>
      <c r="I492" s="304">
        <f t="shared" ca="1" si="216"/>
        <v>106.25949143894026</v>
      </c>
      <c r="J492" s="306">
        <f t="shared" ca="1" si="217"/>
        <v>798.52327976967274</v>
      </c>
      <c r="K492" s="307">
        <f t="shared" ca="1" si="218"/>
        <v>-4.0269023858702138</v>
      </c>
      <c r="L492" s="304">
        <f t="shared" ca="1" si="203"/>
        <v>798.53343341211485</v>
      </c>
      <c r="M492" s="306">
        <f t="shared" ca="1" si="219"/>
        <v>-1.4909812638971902</v>
      </c>
      <c r="N492" s="304">
        <f t="shared" ca="1" si="220"/>
        <v>-85.42693375439022</v>
      </c>
      <c r="P492" s="310">
        <f t="shared" ca="1" si="221"/>
        <v>23</v>
      </c>
      <c r="Q492" s="304">
        <f t="shared" ca="1" si="222"/>
        <v>0</v>
      </c>
      <c r="R492" s="306">
        <f t="shared" ca="1" si="223"/>
        <v>0</v>
      </c>
      <c r="S492" s="307">
        <f t="shared" ca="1" si="224"/>
        <v>3.1859948540257217</v>
      </c>
      <c r="T492" s="304">
        <f t="shared" ca="1" si="204"/>
        <v>31.254609517992332</v>
      </c>
      <c r="U492" s="311">
        <f t="shared" ca="1" si="205"/>
        <v>0</v>
      </c>
      <c r="V492" s="306">
        <f t="shared" ca="1" si="206"/>
        <v>1.2254933948849212</v>
      </c>
      <c r="W492" s="304">
        <f t="shared" ca="1" si="207"/>
        <v>28.235117685193558</v>
      </c>
      <c r="Y492" s="314" t="str">
        <f t="shared" ca="1" si="225"/>
        <v>Impact balistique</v>
      </c>
      <c r="Z492" s="315" t="str">
        <f t="shared" ca="1" si="226"/>
        <v/>
      </c>
      <c r="AA492" s="316" t="str">
        <f t="shared" ca="1" si="227"/>
        <v/>
      </c>
      <c r="AC492" s="310" t="e">
        <f t="shared" ca="1" si="228"/>
        <v>#N/A</v>
      </c>
      <c r="AD492" s="323" t="e">
        <f t="shared" ca="1" si="229"/>
        <v>#N/A</v>
      </c>
      <c r="AE492" s="324" t="e">
        <f t="shared" ca="1" si="208"/>
        <v>#N/A</v>
      </c>
      <c r="AG492" s="306">
        <f t="shared" ca="1" si="230"/>
        <v>0.9409797345374038</v>
      </c>
      <c r="AH492" s="304">
        <f t="shared" ca="1" si="231"/>
        <v>-8.8372060467296283</v>
      </c>
    </row>
    <row r="493" spans="1:34" x14ac:dyDescent="0.2">
      <c r="A493" s="347">
        <f t="shared" ca="1" si="209"/>
        <v>1E-4</v>
      </c>
      <c r="B493" s="304">
        <f t="shared" ca="1" si="210"/>
        <v>35.400100000000201</v>
      </c>
      <c r="D493" s="306">
        <f t="shared" ca="1" si="211"/>
        <v>-0.70659113819465225</v>
      </c>
      <c r="E493" s="307">
        <f t="shared" ca="1" si="212"/>
        <v>-0.97595236755851822</v>
      </c>
      <c r="F493" s="304">
        <f t="shared" ca="1" si="213"/>
        <v>1.2048875716506877</v>
      </c>
      <c r="G493" s="306">
        <f t="shared" ca="1" si="214"/>
        <v>8.4720354637081243</v>
      </c>
      <c r="H493" s="307">
        <f t="shared" ca="1" si="215"/>
        <v>-105.92130859051315</v>
      </c>
      <c r="I493" s="304">
        <f t="shared" ca="1" si="216"/>
        <v>106.25958308983262</v>
      </c>
      <c r="J493" s="306">
        <f t="shared" ca="1" si="217"/>
        <v>798.52327976967274</v>
      </c>
      <c r="K493" s="307">
        <f t="shared" ca="1" si="218"/>
        <v>-4.0374945118495029</v>
      </c>
      <c r="L493" s="304">
        <f t="shared" ca="1" si="203"/>
        <v>798.53348689710458</v>
      </c>
      <c r="M493" s="306">
        <f t="shared" ca="1" si="219"/>
        <v>-1.4909819999764042</v>
      </c>
      <c r="N493" s="304">
        <f t="shared" ca="1" si="220"/>
        <v>-85.426975928622568</v>
      </c>
      <c r="P493" s="310">
        <f t="shared" ca="1" si="221"/>
        <v>23</v>
      </c>
      <c r="Q493" s="304">
        <f t="shared" ca="1" si="222"/>
        <v>0</v>
      </c>
      <c r="R493" s="306">
        <f t="shared" ca="1" si="223"/>
        <v>0</v>
      </c>
      <c r="S493" s="307">
        <f t="shared" ca="1" si="224"/>
        <v>3.1859948540257217</v>
      </c>
      <c r="T493" s="304">
        <f t="shared" ca="1" si="204"/>
        <v>31.254609517992332</v>
      </c>
      <c r="U493" s="311">
        <f t="shared" ca="1" si="205"/>
        <v>0</v>
      </c>
      <c r="V493" s="306">
        <f t="shared" ca="1" si="206"/>
        <v>1.2254946929437038</v>
      </c>
      <c r="W493" s="304">
        <f t="shared" ca="1" si="207"/>
        <v>28.235196298959487</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0.91650863577901198</v>
      </c>
      <c r="AH493" s="304">
        <f t="shared" ca="1" si="231"/>
        <v>-8.8622609196987749</v>
      </c>
    </row>
    <row r="494" spans="1:34" x14ac:dyDescent="0.2">
      <c r="A494" s="347">
        <f t="shared" ca="1" si="209"/>
        <v>1E-4</v>
      </c>
      <c r="B494" s="304">
        <f t="shared" ca="1" si="210"/>
        <v>35.400200000000204</v>
      </c>
      <c r="D494" s="306">
        <f t="shared" ca="1" si="211"/>
        <v>-0.70658660294738607</v>
      </c>
      <c r="E494" s="307">
        <f t="shared" ca="1" si="212"/>
        <v>-0.97592725121164037</v>
      </c>
      <c r="F494" s="304">
        <f t="shared" ca="1" si="213"/>
        <v>1.2048645679586711</v>
      </c>
      <c r="G494" s="306">
        <f t="shared" ca="1" si="214"/>
        <v>8.4719648050478291</v>
      </c>
      <c r="H494" s="307">
        <f t="shared" ca="1" si="215"/>
        <v>-105.92140618323828</v>
      </c>
      <c r="I494" s="304">
        <f t="shared" ca="1" si="216"/>
        <v>106.25967473831508</v>
      </c>
      <c r="J494" s="306">
        <f t="shared" ca="1" si="217"/>
        <v>798.52327976967274</v>
      </c>
      <c r="K494" s="307">
        <f t="shared" ca="1" si="218"/>
        <v>-4.0480866475881907</v>
      </c>
      <c r="L494" s="304">
        <f t="shared" ca="1" si="203"/>
        <v>798.53354052263921</v>
      </c>
      <c r="M494" s="306">
        <f t="shared" ca="1" si="219"/>
        <v>-1.4909827360482093</v>
      </c>
      <c r="N494" s="304">
        <f t="shared" ca="1" si="220"/>
        <v>-85.427018102430424</v>
      </c>
      <c r="P494" s="310">
        <f t="shared" ca="1" si="221"/>
        <v>23</v>
      </c>
      <c r="Q494" s="304">
        <f t="shared" ca="1" si="222"/>
        <v>0</v>
      </c>
      <c r="R494" s="306">
        <f t="shared" ca="1" si="223"/>
        <v>0</v>
      </c>
      <c r="S494" s="307">
        <f t="shared" ca="1" si="224"/>
        <v>3.1859948540257217</v>
      </c>
      <c r="T494" s="304">
        <f t="shared" ca="1" si="204"/>
        <v>31.254609517992332</v>
      </c>
      <c r="U494" s="311">
        <f t="shared" ca="1" si="205"/>
        <v>0</v>
      </c>
      <c r="V494" s="306">
        <f t="shared" ca="1" si="206"/>
        <v>1.2254959910050578</v>
      </c>
      <c r="W494" s="304">
        <f t="shared" ca="1" si="207"/>
        <v>28.235274911649132</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0.91648453671042596</v>
      </c>
      <c r="AH494" s="304">
        <f t="shared" ca="1" si="231"/>
        <v>-8.8622855944925316</v>
      </c>
    </row>
    <row r="495" spans="1:34" x14ac:dyDescent="0.2">
      <c r="A495" s="347">
        <f t="shared" ca="1" si="209"/>
        <v>1E-4</v>
      </c>
      <c r="B495" s="304">
        <f t="shared" ca="1" si="210"/>
        <v>35.400300000000207</v>
      </c>
      <c r="D495" s="306">
        <f t="shared" ca="1" si="211"/>
        <v>-0.70658206770204512</v>
      </c>
      <c r="E495" s="307">
        <f t="shared" ca="1" si="212"/>
        <v>-0.97590213520863323</v>
      </c>
      <c r="F495" s="304">
        <f t="shared" ca="1" si="213"/>
        <v>1.2048415646477619</v>
      </c>
      <c r="G495" s="306">
        <f t="shared" ca="1" si="214"/>
        <v>8.4718941468410591</v>
      </c>
      <c r="H495" s="307">
        <f t="shared" ca="1" si="215"/>
        <v>-105.92150377345179</v>
      </c>
      <c r="I495" s="304">
        <f t="shared" ca="1" si="216"/>
        <v>106.25976638438766</v>
      </c>
      <c r="J495" s="306">
        <f t="shared" ca="1" si="217"/>
        <v>798.52327976967274</v>
      </c>
      <c r="K495" s="307">
        <f t="shared" ca="1" si="218"/>
        <v>-4.0586787930860249</v>
      </c>
      <c r="L495" s="304">
        <f t="shared" ca="1" si="203"/>
        <v>798.53359428871909</v>
      </c>
      <c r="M495" s="306">
        <f t="shared" ca="1" si="219"/>
        <v>-1.4909834721126058</v>
      </c>
      <c r="N495" s="304">
        <f t="shared" ca="1" si="220"/>
        <v>-85.427060275813787</v>
      </c>
      <c r="P495" s="310">
        <f t="shared" ca="1" si="221"/>
        <v>23</v>
      </c>
      <c r="Q495" s="304">
        <f t="shared" ca="1" si="222"/>
        <v>0</v>
      </c>
      <c r="R495" s="306">
        <f t="shared" ca="1" si="223"/>
        <v>0</v>
      </c>
      <c r="S495" s="307">
        <f t="shared" ca="1" si="224"/>
        <v>3.1859948540257217</v>
      </c>
      <c r="T495" s="304">
        <f t="shared" ca="1" si="204"/>
        <v>31.254609517992332</v>
      </c>
      <c r="U495" s="311">
        <f t="shared" ca="1" si="205"/>
        <v>0</v>
      </c>
      <c r="V495" s="306">
        <f t="shared" ca="1" si="206"/>
        <v>1.2254972890689828</v>
      </c>
      <c r="W495" s="304">
        <f t="shared" ca="1" si="207"/>
        <v>28.235353523262503</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0.91646043796856524</v>
      </c>
      <c r="AH495" s="304">
        <f t="shared" ca="1" si="231"/>
        <v>-8.8623102689484696</v>
      </c>
    </row>
    <row r="496" spans="1:34" x14ac:dyDescent="0.2">
      <c r="A496" s="347">
        <f t="shared" ca="1" si="209"/>
        <v>1E-4</v>
      </c>
      <c r="B496" s="304">
        <f t="shared" ca="1" si="210"/>
        <v>35.400400000000211</v>
      </c>
      <c r="D496" s="306">
        <f t="shared" ca="1" si="211"/>
        <v>-0.70657753245862698</v>
      </c>
      <c r="E496" s="307">
        <f t="shared" ca="1" si="212"/>
        <v>-0.97587701954948969</v>
      </c>
      <c r="F496" s="304">
        <f t="shared" ca="1" si="213"/>
        <v>1.204818561717953</v>
      </c>
      <c r="G496" s="306">
        <f t="shared" ca="1" si="214"/>
        <v>8.4718234890878126</v>
      </c>
      <c r="H496" s="307">
        <f t="shared" ca="1" si="215"/>
        <v>-105.92160136115375</v>
      </c>
      <c r="I496" s="304">
        <f t="shared" ca="1" si="216"/>
        <v>106.2598580280504</v>
      </c>
      <c r="J496" s="306">
        <f t="shared" ca="1" si="217"/>
        <v>798.52327976967274</v>
      </c>
      <c r="K496" s="307">
        <f t="shared" ca="1" si="218"/>
        <v>-4.0692709483427549</v>
      </c>
      <c r="L496" s="304">
        <f t="shared" ca="1" si="203"/>
        <v>798.53364819534443</v>
      </c>
      <c r="M496" s="306">
        <f t="shared" ca="1" si="219"/>
        <v>-1.4909842081695936</v>
      </c>
      <c r="N496" s="304">
        <f t="shared" ca="1" si="220"/>
        <v>-85.427102448772672</v>
      </c>
      <c r="P496" s="310">
        <f t="shared" ca="1" si="221"/>
        <v>23</v>
      </c>
      <c r="Q496" s="304">
        <f t="shared" ca="1" si="222"/>
        <v>0</v>
      </c>
      <c r="R496" s="306">
        <f t="shared" ca="1" si="223"/>
        <v>0</v>
      </c>
      <c r="S496" s="307">
        <f t="shared" ca="1" si="224"/>
        <v>3.1859948540257217</v>
      </c>
      <c r="T496" s="304">
        <f t="shared" ca="1" si="204"/>
        <v>31.254609517992332</v>
      </c>
      <c r="U496" s="311">
        <f t="shared" ca="1" si="205"/>
        <v>0</v>
      </c>
      <c r="V496" s="306">
        <f t="shared" ca="1" si="206"/>
        <v>1.2254985871354791</v>
      </c>
      <c r="W496" s="304">
        <f t="shared" ca="1" si="207"/>
        <v>28.235432133799602</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0.91643633955342629</v>
      </c>
      <c r="AH496" s="304">
        <f t="shared" ca="1" si="231"/>
        <v>-8.8623349430665925</v>
      </c>
    </row>
    <row r="497" spans="1:34" x14ac:dyDescent="0.2">
      <c r="A497" s="347">
        <f t="shared" ca="1" si="209"/>
        <v>1E-4</v>
      </c>
      <c r="B497" s="304">
        <f t="shared" ca="1" si="210"/>
        <v>35.400500000000214</v>
      </c>
      <c r="D497" s="306">
        <f t="shared" ca="1" si="211"/>
        <v>-0.7065729972171354</v>
      </c>
      <c r="E497" s="307">
        <f t="shared" ca="1" si="212"/>
        <v>-0.9758519042342062</v>
      </c>
      <c r="F497" s="304">
        <f t="shared" ca="1" si="213"/>
        <v>1.2047955591692445</v>
      </c>
      <c r="G497" s="306">
        <f t="shared" ca="1" si="214"/>
        <v>8.4717528317880912</v>
      </c>
      <c r="H497" s="307">
        <f t="shared" ca="1" si="215"/>
        <v>-105.92169894634416</v>
      </c>
      <c r="I497" s="304">
        <f t="shared" ca="1" si="216"/>
        <v>106.25994966930332</v>
      </c>
      <c r="J497" s="306">
        <f t="shared" ca="1" si="217"/>
        <v>798.52327976967274</v>
      </c>
      <c r="K497" s="307">
        <f t="shared" ca="1" si="218"/>
        <v>-4.0798631133581296</v>
      </c>
      <c r="L497" s="304">
        <f t="shared" ca="1" si="203"/>
        <v>798.53370224251569</v>
      </c>
      <c r="M497" s="306">
        <f t="shared" ca="1" si="219"/>
        <v>-1.4909849442191729</v>
      </c>
      <c r="N497" s="304">
        <f t="shared" ca="1" si="220"/>
        <v>-85.427144621307079</v>
      </c>
      <c r="P497" s="310">
        <f t="shared" ca="1" si="221"/>
        <v>23</v>
      </c>
      <c r="Q497" s="304">
        <f t="shared" ca="1" si="222"/>
        <v>0</v>
      </c>
      <c r="R497" s="306">
        <f t="shared" ca="1" si="223"/>
        <v>0</v>
      </c>
      <c r="S497" s="307">
        <f t="shared" ca="1" si="224"/>
        <v>3.1859948540257217</v>
      </c>
      <c r="T497" s="304">
        <f t="shared" ca="1" si="204"/>
        <v>31.254609517992332</v>
      </c>
      <c r="U497" s="311">
        <f t="shared" ca="1" si="205"/>
        <v>0</v>
      </c>
      <c r="V497" s="306">
        <f t="shared" ca="1" si="206"/>
        <v>1.2254998852045469</v>
      </c>
      <c r="W497" s="304">
        <f t="shared" ca="1" si="207"/>
        <v>28.235510743260456</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0.9164122414650091</v>
      </c>
      <c r="AH497" s="304">
        <f t="shared" ca="1" si="231"/>
        <v>-8.8623596168469039</v>
      </c>
    </row>
    <row r="498" spans="1:34" x14ac:dyDescent="0.2">
      <c r="A498" s="347">
        <f t="shared" ca="1" si="209"/>
        <v>1E-4</v>
      </c>
      <c r="B498" s="304">
        <f t="shared" ca="1" si="210"/>
        <v>35.400600000000217</v>
      </c>
      <c r="D498" s="306">
        <f t="shared" ca="1" si="211"/>
        <v>-0.70656846197756973</v>
      </c>
      <c r="E498" s="307">
        <f t="shared" ca="1" si="212"/>
        <v>-0.97582678926278099</v>
      </c>
      <c r="F498" s="304">
        <f t="shared" ca="1" si="213"/>
        <v>1.2047725570016343</v>
      </c>
      <c r="G498" s="306">
        <f t="shared" ca="1" si="214"/>
        <v>8.4716821749418934</v>
      </c>
      <c r="H498" s="307">
        <f t="shared" ca="1" si="215"/>
        <v>-105.9217965290231</v>
      </c>
      <c r="I498" s="304">
        <f t="shared" ca="1" si="216"/>
        <v>106.26004130814648</v>
      </c>
      <c r="J498" s="306">
        <f t="shared" ca="1" si="217"/>
        <v>798.52327976967274</v>
      </c>
      <c r="K498" s="307">
        <f t="shared" ca="1" si="218"/>
        <v>-4.0904552881318983</v>
      </c>
      <c r="L498" s="304">
        <f t="shared" ca="1" si="203"/>
        <v>798.53375643023332</v>
      </c>
      <c r="M498" s="306">
        <f t="shared" ca="1" si="219"/>
        <v>-1.4909856802613439</v>
      </c>
      <c r="N498" s="304">
        <f t="shared" ca="1" si="220"/>
        <v>-85.427186793417022</v>
      </c>
      <c r="P498" s="310">
        <f t="shared" ca="1" si="221"/>
        <v>23</v>
      </c>
      <c r="Q498" s="304">
        <f t="shared" ca="1" si="222"/>
        <v>0</v>
      </c>
      <c r="R498" s="306">
        <f t="shared" ca="1" si="223"/>
        <v>0</v>
      </c>
      <c r="S498" s="307">
        <f t="shared" ca="1" si="224"/>
        <v>3.1859948540257217</v>
      </c>
      <c r="T498" s="304">
        <f t="shared" ca="1" si="204"/>
        <v>31.254609517992332</v>
      </c>
      <c r="U498" s="311">
        <f t="shared" ca="1" si="205"/>
        <v>0</v>
      </c>
      <c r="V498" s="306">
        <f t="shared" ca="1" si="206"/>
        <v>1.2255011832761855</v>
      </c>
      <c r="W498" s="304">
        <f t="shared" ca="1" si="207"/>
        <v>28.235589351645057</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0.91638814370330302</v>
      </c>
      <c r="AH498" s="304">
        <f t="shared" ca="1" si="231"/>
        <v>-8.862384290289409</v>
      </c>
    </row>
    <row r="499" spans="1:34" x14ac:dyDescent="0.2">
      <c r="A499" s="347">
        <f t="shared" ca="1" si="209"/>
        <v>1E-4</v>
      </c>
      <c r="B499" s="304">
        <f t="shared" ca="1" si="210"/>
        <v>35.400700000000221</v>
      </c>
      <c r="D499" s="306">
        <f t="shared" ca="1" si="211"/>
        <v>-0.70656392673992963</v>
      </c>
      <c r="E499" s="307">
        <f t="shared" ca="1" si="212"/>
        <v>-0.97580167463520873</v>
      </c>
      <c r="F499" s="304">
        <f t="shared" ca="1" si="213"/>
        <v>1.2047495552151186</v>
      </c>
      <c r="G499" s="306">
        <f t="shared" ca="1" si="214"/>
        <v>8.4716115185492189</v>
      </c>
      <c r="H499" s="307">
        <f t="shared" ca="1" si="215"/>
        <v>-105.92189410919056</v>
      </c>
      <c r="I499" s="304">
        <f t="shared" ca="1" si="216"/>
        <v>106.26013294457989</v>
      </c>
      <c r="J499" s="306">
        <f t="shared" ca="1" si="217"/>
        <v>798.52327976967274</v>
      </c>
      <c r="K499" s="307">
        <f t="shared" ca="1" si="218"/>
        <v>-4.1010474726638089</v>
      </c>
      <c r="L499" s="304">
        <f t="shared" ca="1" si="203"/>
        <v>798.53381075849768</v>
      </c>
      <c r="M499" s="306">
        <f t="shared" ca="1" si="219"/>
        <v>-1.4909864162961066</v>
      </c>
      <c r="N499" s="304">
        <f t="shared" ca="1" si="220"/>
        <v>-85.427228965102501</v>
      </c>
      <c r="P499" s="310">
        <f t="shared" ca="1" si="221"/>
        <v>23</v>
      </c>
      <c r="Q499" s="304">
        <f t="shared" ca="1" si="222"/>
        <v>0</v>
      </c>
      <c r="R499" s="306">
        <f t="shared" ca="1" si="223"/>
        <v>0</v>
      </c>
      <c r="S499" s="307">
        <f t="shared" ca="1" si="224"/>
        <v>3.1859948540257217</v>
      </c>
      <c r="T499" s="304">
        <f t="shared" ca="1" si="204"/>
        <v>31.254609517992332</v>
      </c>
      <c r="U499" s="311">
        <f t="shared" ca="1" si="205"/>
        <v>0</v>
      </c>
      <c r="V499" s="306">
        <f t="shared" ca="1" si="206"/>
        <v>1.225502481350395</v>
      </c>
      <c r="W499" s="304">
        <f t="shared" ca="1" si="207"/>
        <v>28.235667958953414</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0.91636404626831158</v>
      </c>
      <c r="AH499" s="304">
        <f t="shared" ca="1" si="231"/>
        <v>-8.8624089633941079</v>
      </c>
    </row>
    <row r="500" spans="1:34" x14ac:dyDescent="0.2">
      <c r="A500" s="347">
        <f t="shared" ca="1" si="209"/>
        <v>1E-4</v>
      </c>
      <c r="B500" s="304">
        <f t="shared" ca="1" si="210"/>
        <v>35.400800000000224</v>
      </c>
      <c r="D500" s="306">
        <f t="shared" ca="1" si="211"/>
        <v>-0.70655939150421643</v>
      </c>
      <c r="E500" s="307">
        <f t="shared" ca="1" si="212"/>
        <v>-0.97577656035149474</v>
      </c>
      <c r="F500" s="304">
        <f t="shared" ca="1" si="213"/>
        <v>1.2047265538097027</v>
      </c>
      <c r="G500" s="306">
        <f t="shared" ca="1" si="214"/>
        <v>8.4715408626100679</v>
      </c>
      <c r="H500" s="307">
        <f t="shared" ca="1" si="215"/>
        <v>-105.9219916868466</v>
      </c>
      <c r="I500" s="304">
        <f t="shared" ca="1" si="216"/>
        <v>106.2602245786036</v>
      </c>
      <c r="J500" s="306">
        <f t="shared" ca="1" si="217"/>
        <v>798.52327976967274</v>
      </c>
      <c r="K500" s="307">
        <f t="shared" ca="1" si="218"/>
        <v>-4.1116396669536108</v>
      </c>
      <c r="L500" s="304">
        <f t="shared" ca="1" si="203"/>
        <v>798.53386522730898</v>
      </c>
      <c r="M500" s="306">
        <f t="shared" ca="1" si="219"/>
        <v>-1.490987152323461</v>
      </c>
      <c r="N500" s="304">
        <f t="shared" ca="1" si="220"/>
        <v>-85.427271136363515</v>
      </c>
      <c r="P500" s="310">
        <f t="shared" ca="1" si="221"/>
        <v>23</v>
      </c>
      <c r="Q500" s="304">
        <f t="shared" ca="1" si="222"/>
        <v>0</v>
      </c>
      <c r="R500" s="306">
        <f t="shared" ca="1" si="223"/>
        <v>0</v>
      </c>
      <c r="S500" s="307">
        <f t="shared" ca="1" si="224"/>
        <v>3.1859948540257217</v>
      </c>
      <c r="T500" s="304">
        <f t="shared" ca="1" si="204"/>
        <v>31.254609517992332</v>
      </c>
      <c r="U500" s="311">
        <f t="shared" ca="1" si="205"/>
        <v>0</v>
      </c>
      <c r="V500" s="306">
        <f t="shared" ca="1" si="206"/>
        <v>1.2255037794271755</v>
      </c>
      <c r="W500" s="304">
        <f t="shared" ca="1" si="207"/>
        <v>28.235746565185547</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0.91633994916003481</v>
      </c>
      <c r="AH500" s="304">
        <f t="shared" ca="1" si="231"/>
        <v>-8.8624336361610005</v>
      </c>
    </row>
    <row r="501" spans="1:34" x14ac:dyDescent="0.2">
      <c r="A501" s="347">
        <f t="shared" ca="1" si="209"/>
        <v>1E-4</v>
      </c>
      <c r="B501" s="304">
        <f t="shared" ca="1" si="210"/>
        <v>35.400900000000227</v>
      </c>
      <c r="D501" s="306">
        <f t="shared" ca="1" si="211"/>
        <v>-0.70655485627043213</v>
      </c>
      <c r="E501" s="307">
        <f t="shared" ca="1" si="212"/>
        <v>-0.97575144641162481</v>
      </c>
      <c r="F501" s="304">
        <f t="shared" ca="1" si="213"/>
        <v>1.2047035527853767</v>
      </c>
      <c r="G501" s="306">
        <f t="shared" ca="1" si="214"/>
        <v>8.4714702071244403</v>
      </c>
      <c r="H501" s="307">
        <f t="shared" ca="1" si="215"/>
        <v>-105.92208926199123</v>
      </c>
      <c r="I501" s="304">
        <f t="shared" ca="1" si="216"/>
        <v>106.26031621021761</v>
      </c>
      <c r="J501" s="306">
        <f t="shared" ca="1" si="217"/>
        <v>798.52327976967274</v>
      </c>
      <c r="K501" s="307">
        <f t="shared" ca="1" si="218"/>
        <v>-4.1222318710010528</v>
      </c>
      <c r="L501" s="304">
        <f t="shared" ca="1" si="203"/>
        <v>798.53391983666756</v>
      </c>
      <c r="M501" s="306">
        <f t="shared" ca="1" si="219"/>
        <v>-1.4909878883434073</v>
      </c>
      <c r="N501" s="304">
        <f t="shared" ca="1" si="220"/>
        <v>-85.427313307200066</v>
      </c>
      <c r="P501" s="310">
        <f t="shared" ca="1" si="221"/>
        <v>23</v>
      </c>
      <c r="Q501" s="304">
        <f t="shared" ca="1" si="222"/>
        <v>0</v>
      </c>
      <c r="R501" s="306">
        <f t="shared" ca="1" si="223"/>
        <v>0</v>
      </c>
      <c r="S501" s="307">
        <f t="shared" ca="1" si="224"/>
        <v>3.1859948540257217</v>
      </c>
      <c r="T501" s="304">
        <f t="shared" ca="1" si="204"/>
        <v>31.254609517992332</v>
      </c>
      <c r="U501" s="311">
        <f t="shared" ca="1" si="205"/>
        <v>0</v>
      </c>
      <c r="V501" s="306">
        <f t="shared" ca="1" si="206"/>
        <v>1.2255050775065275</v>
      </c>
      <c r="W501" s="304">
        <f t="shared" ca="1" si="207"/>
        <v>28.235825170341464</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0.91631585237846558</v>
      </c>
      <c r="AH501" s="304">
        <f t="shared" ca="1" si="231"/>
        <v>-8.8624583085900959</v>
      </c>
    </row>
    <row r="502" spans="1:34" x14ac:dyDescent="0.2">
      <c r="A502" s="347">
        <f t="shared" ca="1" si="209"/>
        <v>1E-4</v>
      </c>
      <c r="B502" s="304">
        <f t="shared" ca="1" si="210"/>
        <v>35.401000000000231</v>
      </c>
      <c r="D502" s="306">
        <f t="shared" ca="1" si="211"/>
        <v>-0.70655032103857596</v>
      </c>
      <c r="E502" s="307">
        <f t="shared" ca="1" si="212"/>
        <v>-0.9757263328156025</v>
      </c>
      <c r="F502" s="304">
        <f t="shared" ca="1" si="213"/>
        <v>1.2046805521421431</v>
      </c>
      <c r="G502" s="306">
        <f t="shared" ca="1" si="214"/>
        <v>8.4713995520923362</v>
      </c>
      <c r="H502" s="307">
        <f t="shared" ca="1" si="215"/>
        <v>-105.92218683462451</v>
      </c>
      <c r="I502" s="304">
        <f t="shared" ca="1" si="216"/>
        <v>106.26040783942197</v>
      </c>
      <c r="J502" s="306">
        <f t="shared" ca="1" si="217"/>
        <v>798.52327976967274</v>
      </c>
      <c r="K502" s="307">
        <f t="shared" ca="1" si="218"/>
        <v>-4.1328240848058835</v>
      </c>
      <c r="L502" s="304">
        <f t="shared" ca="1" si="203"/>
        <v>798.53397458657389</v>
      </c>
      <c r="M502" s="306">
        <f t="shared" ca="1" si="219"/>
        <v>-1.4909886243559456</v>
      </c>
      <c r="N502" s="304">
        <f t="shared" ca="1" si="220"/>
        <v>-85.427355477612181</v>
      </c>
      <c r="P502" s="310">
        <f t="shared" ca="1" si="221"/>
        <v>23</v>
      </c>
      <c r="Q502" s="304">
        <f t="shared" ca="1" si="222"/>
        <v>0</v>
      </c>
      <c r="R502" s="306">
        <f t="shared" ca="1" si="223"/>
        <v>0</v>
      </c>
      <c r="S502" s="307">
        <f t="shared" ca="1" si="224"/>
        <v>3.1859948540257217</v>
      </c>
      <c r="T502" s="304">
        <f t="shared" ca="1" si="204"/>
        <v>31.254609517992332</v>
      </c>
      <c r="U502" s="311">
        <f t="shared" ca="1" si="205"/>
        <v>0</v>
      </c>
      <c r="V502" s="306">
        <f t="shared" ca="1" si="206"/>
        <v>1.2255063755884501</v>
      </c>
      <c r="W502" s="304">
        <f t="shared" ca="1" si="207"/>
        <v>28.235903774421161</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0.91629175592359857</v>
      </c>
      <c r="AH502" s="304">
        <f t="shared" ca="1" si="231"/>
        <v>-8.8624829806813956</v>
      </c>
    </row>
    <row r="503" spans="1:34" x14ac:dyDescent="0.2">
      <c r="A503" s="347">
        <f t="shared" ca="1" si="209"/>
        <v>1E-4</v>
      </c>
      <c r="B503" s="304">
        <f t="shared" ca="1" si="210"/>
        <v>35.401100000000234</v>
      </c>
      <c r="D503" s="306">
        <f t="shared" ca="1" si="211"/>
        <v>-0.70654578580864913</v>
      </c>
      <c r="E503" s="307">
        <f t="shared" ca="1" si="212"/>
        <v>-0.97570121956342604</v>
      </c>
      <c r="F503" s="304">
        <f t="shared" ca="1" si="213"/>
        <v>1.2046575518800013</v>
      </c>
      <c r="G503" s="306">
        <f t="shared" ca="1" si="214"/>
        <v>8.4713288975137555</v>
      </c>
      <c r="H503" s="307">
        <f t="shared" ca="1" si="215"/>
        <v>-105.92228440474646</v>
      </c>
      <c r="I503" s="304">
        <f t="shared" ca="1" si="216"/>
        <v>106.26049946621673</v>
      </c>
      <c r="J503" s="306">
        <f t="shared" ca="1" si="217"/>
        <v>798.52327976967274</v>
      </c>
      <c r="K503" s="307">
        <f t="shared" ca="1" si="218"/>
        <v>-4.1434163083678524</v>
      </c>
      <c r="L503" s="304">
        <f t="shared" ca="1" si="203"/>
        <v>798.5340294770283</v>
      </c>
      <c r="M503" s="306">
        <f t="shared" ca="1" si="219"/>
        <v>-1.490989360361076</v>
      </c>
      <c r="N503" s="304">
        <f t="shared" ca="1" si="220"/>
        <v>-85.427397647599861</v>
      </c>
      <c r="P503" s="310">
        <f t="shared" ca="1" si="221"/>
        <v>23</v>
      </c>
      <c r="Q503" s="304">
        <f t="shared" ca="1" si="222"/>
        <v>0</v>
      </c>
      <c r="R503" s="306">
        <f t="shared" ca="1" si="223"/>
        <v>0</v>
      </c>
      <c r="S503" s="307">
        <f t="shared" ca="1" si="224"/>
        <v>3.1859948540257217</v>
      </c>
      <c r="T503" s="304">
        <f t="shared" ca="1" si="204"/>
        <v>31.254609517992332</v>
      </c>
      <c r="U503" s="311">
        <f t="shared" ca="1" si="205"/>
        <v>0</v>
      </c>
      <c r="V503" s="306">
        <f t="shared" ca="1" si="206"/>
        <v>1.225507673672944</v>
      </c>
      <c r="W503" s="304">
        <f t="shared" ca="1" si="207"/>
        <v>28.235982377424676</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0.91626765979543912</v>
      </c>
      <c r="AH503" s="304">
        <f t="shared" ca="1" si="231"/>
        <v>-8.8625076524348962</v>
      </c>
    </row>
    <row r="504" spans="1:34" x14ac:dyDescent="0.2">
      <c r="A504" s="347">
        <f t="shared" ca="1" si="209"/>
        <v>1E-4</v>
      </c>
      <c r="B504" s="304">
        <f t="shared" ca="1" si="210"/>
        <v>35.401200000000237</v>
      </c>
      <c r="D504" s="306">
        <f t="shared" ca="1" si="211"/>
        <v>-0.70654125058065231</v>
      </c>
      <c r="E504" s="307">
        <f t="shared" ca="1" si="212"/>
        <v>-0.97567610665508475</v>
      </c>
      <c r="F504" s="304">
        <f t="shared" ca="1" si="213"/>
        <v>1.2046345519989439</v>
      </c>
      <c r="G504" s="306">
        <f t="shared" ca="1" si="214"/>
        <v>8.4712582433886983</v>
      </c>
      <c r="H504" s="307">
        <f t="shared" ca="1" si="215"/>
        <v>-105.92238197235713</v>
      </c>
      <c r="I504" s="304">
        <f t="shared" ca="1" si="216"/>
        <v>106.26059109060192</v>
      </c>
      <c r="J504" s="306">
        <f t="shared" ca="1" si="217"/>
        <v>798.52327976967274</v>
      </c>
      <c r="K504" s="307">
        <f t="shared" ca="1" si="218"/>
        <v>-4.1540085416867072</v>
      </c>
      <c r="L504" s="304">
        <f t="shared" ca="1" si="203"/>
        <v>798.53408450803124</v>
      </c>
      <c r="M504" s="306">
        <f t="shared" ca="1" si="219"/>
        <v>-1.4909900963587985</v>
      </c>
      <c r="N504" s="304">
        <f t="shared" ca="1" si="220"/>
        <v>-85.427439817163091</v>
      </c>
      <c r="P504" s="310">
        <f t="shared" ca="1" si="221"/>
        <v>23</v>
      </c>
      <c r="Q504" s="304">
        <f t="shared" ca="1" si="222"/>
        <v>0</v>
      </c>
      <c r="R504" s="306">
        <f t="shared" ca="1" si="223"/>
        <v>0</v>
      </c>
      <c r="S504" s="307">
        <f t="shared" ca="1" si="224"/>
        <v>3.1859948540257217</v>
      </c>
      <c r="T504" s="304">
        <f t="shared" ca="1" si="204"/>
        <v>31.254609517992332</v>
      </c>
      <c r="U504" s="311">
        <f t="shared" ca="1" si="205"/>
        <v>0</v>
      </c>
      <c r="V504" s="306">
        <f t="shared" ca="1" si="206"/>
        <v>1.2255089717600085</v>
      </c>
      <c r="W504" s="304">
        <f t="shared" ca="1" si="207"/>
        <v>28.236060979351993</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0.916243563993973</v>
      </c>
      <c r="AH504" s="304">
        <f t="shared" ca="1" si="231"/>
        <v>-8.8625323238506137</v>
      </c>
    </row>
    <row r="505" spans="1:34" x14ac:dyDescent="0.2">
      <c r="A505" s="347">
        <f t="shared" ca="1" si="209"/>
        <v>1E-4</v>
      </c>
      <c r="B505" s="304">
        <f t="shared" ca="1" si="210"/>
        <v>35.401300000000241</v>
      </c>
      <c r="D505" s="306">
        <f t="shared" ca="1" si="211"/>
        <v>-0.70653671535458618</v>
      </c>
      <c r="E505" s="307">
        <f t="shared" ca="1" si="212"/>
        <v>-0.97565099409058043</v>
      </c>
      <c r="F505" s="304">
        <f t="shared" ca="1" si="213"/>
        <v>1.2046115524989727</v>
      </c>
      <c r="G505" s="306">
        <f t="shared" ca="1" si="214"/>
        <v>8.4711875897171627</v>
      </c>
      <c r="H505" s="307">
        <f t="shared" ca="1" si="215"/>
        <v>-105.92247953745654</v>
      </c>
      <c r="I505" s="304">
        <f t="shared" ca="1" si="216"/>
        <v>106.26068271257755</v>
      </c>
      <c r="J505" s="306">
        <f t="shared" ca="1" si="217"/>
        <v>798.52327976967274</v>
      </c>
      <c r="K505" s="307">
        <f t="shared" ca="1" si="218"/>
        <v>-4.1646007847621975</v>
      </c>
      <c r="L505" s="304">
        <f t="shared" ca="1" si="203"/>
        <v>798.53413967958284</v>
      </c>
      <c r="M505" s="306">
        <f t="shared" ca="1" si="219"/>
        <v>-1.4909908323491134</v>
      </c>
      <c r="N505" s="304">
        <f t="shared" ca="1" si="220"/>
        <v>-85.427481986301899</v>
      </c>
      <c r="P505" s="310">
        <f t="shared" ca="1" si="221"/>
        <v>23</v>
      </c>
      <c r="Q505" s="304">
        <f t="shared" ca="1" si="222"/>
        <v>0</v>
      </c>
      <c r="R505" s="306">
        <f t="shared" ca="1" si="223"/>
        <v>0</v>
      </c>
      <c r="S505" s="307">
        <f t="shared" ca="1" si="224"/>
        <v>3.1859948540257217</v>
      </c>
      <c r="T505" s="304">
        <f t="shared" ca="1" si="204"/>
        <v>31.254609517992332</v>
      </c>
      <c r="U505" s="311">
        <f t="shared" ca="1" si="205"/>
        <v>0</v>
      </c>
      <c r="V505" s="306">
        <f t="shared" ca="1" si="206"/>
        <v>1.2255102698496443</v>
      </c>
      <c r="W505" s="304">
        <f t="shared" ca="1" si="207"/>
        <v>28.23613958020314</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0.91621946851920733</v>
      </c>
      <c r="AH505" s="304">
        <f t="shared" ca="1" si="231"/>
        <v>-8.862556994928541</v>
      </c>
    </row>
    <row r="506" spans="1:34" x14ac:dyDescent="0.2">
      <c r="A506" s="347">
        <f t="shared" ca="1" si="209"/>
        <v>1E-4</v>
      </c>
      <c r="B506" s="304">
        <f t="shared" ca="1" si="210"/>
        <v>35.401400000000244</v>
      </c>
      <c r="D506" s="306">
        <f t="shared" ca="1" si="211"/>
        <v>-0.7065321801304506</v>
      </c>
      <c r="E506" s="307">
        <f t="shared" ca="1" si="212"/>
        <v>-0.97562588186990773</v>
      </c>
      <c r="F506" s="304">
        <f t="shared" ca="1" si="213"/>
        <v>1.2045885533800837</v>
      </c>
      <c r="G506" s="306">
        <f t="shared" ca="1" si="214"/>
        <v>8.4711169364991488</v>
      </c>
      <c r="H506" s="307">
        <f t="shared" ca="1" si="215"/>
        <v>-105.92257710004472</v>
      </c>
      <c r="I506" s="304">
        <f t="shared" ca="1" si="216"/>
        <v>106.26077433214365</v>
      </c>
      <c r="J506" s="306">
        <f t="shared" ca="1" si="217"/>
        <v>798.52327976967274</v>
      </c>
      <c r="K506" s="307">
        <f t="shared" ca="1" si="218"/>
        <v>-4.1751930375940729</v>
      </c>
      <c r="L506" s="304">
        <f t="shared" ca="1" si="203"/>
        <v>798.53419499168365</v>
      </c>
      <c r="M506" s="306">
        <f t="shared" ca="1" si="219"/>
        <v>-1.4909915683320207</v>
      </c>
      <c r="N506" s="304">
        <f t="shared" ca="1" si="220"/>
        <v>-85.427524155016272</v>
      </c>
      <c r="P506" s="310">
        <f t="shared" ca="1" si="221"/>
        <v>23</v>
      </c>
      <c r="Q506" s="304">
        <f t="shared" ca="1" si="222"/>
        <v>0</v>
      </c>
      <c r="R506" s="306">
        <f t="shared" ca="1" si="223"/>
        <v>0</v>
      </c>
      <c r="S506" s="307">
        <f t="shared" ca="1" si="224"/>
        <v>3.1859948540257217</v>
      </c>
      <c r="T506" s="304">
        <f t="shared" ca="1" si="204"/>
        <v>31.254609517992332</v>
      </c>
      <c r="U506" s="311">
        <f t="shared" ca="1" si="205"/>
        <v>0</v>
      </c>
      <c r="V506" s="306">
        <f t="shared" ca="1" si="206"/>
        <v>1.2255115679418507</v>
      </c>
      <c r="W506" s="304">
        <f t="shared" ca="1" si="207"/>
        <v>28.23621817997811</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0.91619537337113321</v>
      </c>
      <c r="AH506" s="304">
        <f t="shared" ca="1" si="231"/>
        <v>-8.8625816656686851</v>
      </c>
    </row>
    <row r="507" spans="1:34" x14ac:dyDescent="0.2">
      <c r="A507" s="347">
        <f t="shared" ca="1" si="209"/>
        <v>1E-4</v>
      </c>
      <c r="B507" s="304">
        <f t="shared" ca="1" si="210"/>
        <v>35.401500000000247</v>
      </c>
      <c r="D507" s="306">
        <f t="shared" ca="1" si="211"/>
        <v>-0.70652764490824682</v>
      </c>
      <c r="E507" s="307">
        <f t="shared" ca="1" si="212"/>
        <v>-0.97560076999306844</v>
      </c>
      <c r="F507" s="304">
        <f t="shared" ca="1" si="213"/>
        <v>1.2045655546422791</v>
      </c>
      <c r="G507" s="306">
        <f t="shared" ca="1" si="214"/>
        <v>8.4710462837346583</v>
      </c>
      <c r="H507" s="307">
        <f t="shared" ca="1" si="215"/>
        <v>-105.92267466012171</v>
      </c>
      <c r="I507" s="304">
        <f t="shared" ca="1" si="216"/>
        <v>106.26086594930028</v>
      </c>
      <c r="J507" s="306">
        <f t="shared" ca="1" si="217"/>
        <v>798.52327976967274</v>
      </c>
      <c r="K507" s="307">
        <f t="shared" ca="1" si="218"/>
        <v>-4.1857853001820811</v>
      </c>
      <c r="L507" s="304">
        <f t="shared" ca="1" si="203"/>
        <v>798.53425044433402</v>
      </c>
      <c r="M507" s="306">
        <f t="shared" ca="1" si="219"/>
        <v>-1.4909923043075204</v>
      </c>
      <c r="N507" s="304">
        <f t="shared" ca="1" si="220"/>
        <v>-85.427566323306237</v>
      </c>
      <c r="P507" s="310">
        <f t="shared" ca="1" si="221"/>
        <v>23</v>
      </c>
      <c r="Q507" s="304">
        <f t="shared" ca="1" si="222"/>
        <v>0</v>
      </c>
      <c r="R507" s="306">
        <f t="shared" ca="1" si="223"/>
        <v>0</v>
      </c>
      <c r="S507" s="307">
        <f t="shared" ca="1" si="224"/>
        <v>3.1859948540257217</v>
      </c>
      <c r="T507" s="304">
        <f t="shared" ca="1" si="204"/>
        <v>31.254609517992332</v>
      </c>
      <c r="U507" s="311">
        <f t="shared" ca="1" si="205"/>
        <v>0</v>
      </c>
      <c r="V507" s="306">
        <f t="shared" ca="1" si="206"/>
        <v>1.2255128660366281</v>
      </c>
      <c r="W507" s="304">
        <f t="shared" ca="1" si="207"/>
        <v>28.236296778676916</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0.91617127854975244</v>
      </c>
      <c r="AH507" s="304">
        <f t="shared" ca="1" si="231"/>
        <v>-8.8626063360710461</v>
      </c>
    </row>
    <row r="508" spans="1:34" x14ac:dyDescent="0.2">
      <c r="A508" s="347">
        <f t="shared" ca="1" si="209"/>
        <v>1E-4</v>
      </c>
      <c r="B508" s="304">
        <f t="shared" ca="1" si="210"/>
        <v>35.401600000000251</v>
      </c>
      <c r="D508" s="306">
        <f t="shared" ca="1" si="211"/>
        <v>-0.7065231096879766</v>
      </c>
      <c r="E508" s="307">
        <f t="shared" ca="1" si="212"/>
        <v>-0.975575658460059</v>
      </c>
      <c r="F508" s="304">
        <f t="shared" ca="1" si="213"/>
        <v>1.2045425562855578</v>
      </c>
      <c r="G508" s="306">
        <f t="shared" ca="1" si="214"/>
        <v>8.4709756314236895</v>
      </c>
      <c r="H508" s="307">
        <f t="shared" ca="1" si="215"/>
        <v>-105.92277221768757</v>
      </c>
      <c r="I508" s="304">
        <f t="shared" ca="1" si="216"/>
        <v>106.26095756404747</v>
      </c>
      <c r="J508" s="306">
        <f t="shared" ca="1" si="217"/>
        <v>798.52327976967274</v>
      </c>
      <c r="K508" s="307">
        <f t="shared" ca="1" si="218"/>
        <v>-4.1963775725259715</v>
      </c>
      <c r="L508" s="304">
        <f t="shared" ca="1" si="203"/>
        <v>798.53430603753418</v>
      </c>
      <c r="M508" s="306">
        <f t="shared" ca="1" si="219"/>
        <v>-1.4909930402756129</v>
      </c>
      <c r="N508" s="304">
        <f t="shared" ca="1" si="220"/>
        <v>-85.427608491171782</v>
      </c>
      <c r="P508" s="310">
        <f t="shared" ca="1" si="221"/>
        <v>23</v>
      </c>
      <c r="Q508" s="304">
        <f t="shared" ca="1" si="222"/>
        <v>0</v>
      </c>
      <c r="R508" s="306">
        <f t="shared" ca="1" si="223"/>
        <v>0</v>
      </c>
      <c r="S508" s="307">
        <f t="shared" ca="1" si="224"/>
        <v>3.1859948540257217</v>
      </c>
      <c r="T508" s="304">
        <f t="shared" ca="1" si="204"/>
        <v>31.254609517992332</v>
      </c>
      <c r="U508" s="311">
        <f t="shared" ca="1" si="205"/>
        <v>0</v>
      </c>
      <c r="V508" s="306">
        <f t="shared" ca="1" si="206"/>
        <v>1.2255141641339766</v>
      </c>
      <c r="W508" s="304">
        <f t="shared" ca="1" si="207"/>
        <v>28.236375376299598</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0.91614718405506146</v>
      </c>
      <c r="AH508" s="304">
        <f t="shared" ca="1" si="231"/>
        <v>-8.8626310061356275</v>
      </c>
    </row>
    <row r="509" spans="1:34" x14ac:dyDescent="0.2">
      <c r="A509" s="347">
        <f t="shared" ca="1" si="209"/>
        <v>1E-4</v>
      </c>
      <c r="B509" s="304">
        <f t="shared" ca="1" si="210"/>
        <v>35.401700000000254</v>
      </c>
      <c r="D509" s="306">
        <f t="shared" ca="1" si="211"/>
        <v>-0.70651857446963817</v>
      </c>
      <c r="E509" s="307">
        <f t="shared" ca="1" si="212"/>
        <v>-0.97555054727086166</v>
      </c>
      <c r="F509" s="304">
        <f t="shared" ca="1" si="213"/>
        <v>1.2045195583099044</v>
      </c>
      <c r="G509" s="306">
        <f t="shared" ca="1" si="214"/>
        <v>8.4709049795662423</v>
      </c>
      <c r="H509" s="307">
        <f t="shared" ca="1" si="215"/>
        <v>-105.92286977274229</v>
      </c>
      <c r="I509" s="304">
        <f t="shared" ca="1" si="216"/>
        <v>106.26104917638523</v>
      </c>
      <c r="J509" s="306">
        <f t="shared" ca="1" si="217"/>
        <v>798.52327976967274</v>
      </c>
      <c r="K509" s="307">
        <f t="shared" ca="1" si="218"/>
        <v>-4.206969854625493</v>
      </c>
      <c r="L509" s="304">
        <f t="shared" ca="1" si="203"/>
        <v>798.53436177128458</v>
      </c>
      <c r="M509" s="306">
        <f t="shared" ca="1" si="219"/>
        <v>-1.4909937762362977</v>
      </c>
      <c r="N509" s="304">
        <f t="shared" ca="1" si="220"/>
        <v>-85.427650658612919</v>
      </c>
      <c r="P509" s="310">
        <f t="shared" ca="1" si="221"/>
        <v>23</v>
      </c>
      <c r="Q509" s="304">
        <f t="shared" ca="1" si="222"/>
        <v>0</v>
      </c>
      <c r="R509" s="306">
        <f t="shared" ca="1" si="223"/>
        <v>0</v>
      </c>
      <c r="S509" s="307">
        <f t="shared" ca="1" si="224"/>
        <v>3.1859948540257217</v>
      </c>
      <c r="T509" s="304">
        <f t="shared" ca="1" si="204"/>
        <v>31.254609517992332</v>
      </c>
      <c r="U509" s="311">
        <f t="shared" ca="1" si="205"/>
        <v>0</v>
      </c>
      <c r="V509" s="306">
        <f t="shared" ca="1" si="206"/>
        <v>1.2255154622338957</v>
      </c>
      <c r="W509" s="304">
        <f t="shared" ca="1" si="207"/>
        <v>28.236453972846114</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0.91612308988704605</v>
      </c>
      <c r="AH509" s="304">
        <f t="shared" ca="1" si="231"/>
        <v>-8.8626556758624435</v>
      </c>
    </row>
    <row r="510" spans="1:34" x14ac:dyDescent="0.2">
      <c r="A510" s="347">
        <f t="shared" ca="1" si="209"/>
        <v>1E-4</v>
      </c>
      <c r="B510" s="304">
        <f t="shared" ca="1" si="210"/>
        <v>35.401800000000257</v>
      </c>
      <c r="D510" s="306">
        <f t="shared" ca="1" si="211"/>
        <v>-0.70651403925323597</v>
      </c>
      <c r="E510" s="307">
        <f t="shared" ca="1" si="212"/>
        <v>-0.97552543642549594</v>
      </c>
      <c r="F510" s="304">
        <f t="shared" ca="1" si="213"/>
        <v>1.2044965607153377</v>
      </c>
      <c r="G510" s="306">
        <f t="shared" ca="1" si="214"/>
        <v>8.4708343281623169</v>
      </c>
      <c r="H510" s="307">
        <f t="shared" ca="1" si="215"/>
        <v>-105.92296732528592</v>
      </c>
      <c r="I510" s="304">
        <f t="shared" ca="1" si="216"/>
        <v>106.26114078631362</v>
      </c>
      <c r="J510" s="306">
        <f t="shared" ca="1" si="217"/>
        <v>798.52327976967274</v>
      </c>
      <c r="K510" s="307">
        <f t="shared" ca="1" si="218"/>
        <v>-4.2175621464803941</v>
      </c>
      <c r="L510" s="304">
        <f t="shared" ca="1" si="203"/>
        <v>798.53441764558556</v>
      </c>
      <c r="M510" s="306">
        <f t="shared" ca="1" si="219"/>
        <v>-1.4909945121895756</v>
      </c>
      <c r="N510" s="304">
        <f t="shared" ca="1" si="220"/>
        <v>-85.427692825629663</v>
      </c>
      <c r="P510" s="310">
        <f t="shared" ca="1" si="221"/>
        <v>23</v>
      </c>
      <c r="Q510" s="304">
        <f t="shared" ca="1" si="222"/>
        <v>0</v>
      </c>
      <c r="R510" s="306">
        <f t="shared" ca="1" si="223"/>
        <v>0</v>
      </c>
      <c r="S510" s="307">
        <f t="shared" ca="1" si="224"/>
        <v>3.1859948540257217</v>
      </c>
      <c r="T510" s="304">
        <f t="shared" ca="1" si="204"/>
        <v>31.254609517992332</v>
      </c>
      <c r="U510" s="311">
        <f t="shared" ca="1" si="205"/>
        <v>0</v>
      </c>
      <c r="V510" s="306">
        <f t="shared" ca="1" si="206"/>
        <v>1.2255167603363857</v>
      </c>
      <c r="W510" s="304">
        <f t="shared" ca="1" si="207"/>
        <v>28.236532568316523</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0.9160989960457222</v>
      </c>
      <c r="AH510" s="304">
        <f t="shared" ca="1" si="231"/>
        <v>-8.8626803452514782</v>
      </c>
    </row>
    <row r="511" spans="1:34" x14ac:dyDescent="0.2">
      <c r="A511" s="347">
        <f t="shared" ca="1" si="209"/>
        <v>1E-4</v>
      </c>
      <c r="B511" s="304">
        <f t="shared" ca="1" si="210"/>
        <v>35.401900000000261</v>
      </c>
      <c r="D511" s="306">
        <f t="shared" ca="1" si="211"/>
        <v>-0.70650950403876644</v>
      </c>
      <c r="E511" s="307">
        <f t="shared" ca="1" si="212"/>
        <v>-0.97550032592394054</v>
      </c>
      <c r="F511" s="304">
        <f t="shared" ca="1" si="213"/>
        <v>1.2044735635018387</v>
      </c>
      <c r="G511" s="306">
        <f t="shared" ca="1" si="214"/>
        <v>8.470763677211913</v>
      </c>
      <c r="H511" s="307">
        <f t="shared" ca="1" si="215"/>
        <v>-105.92306487531852</v>
      </c>
      <c r="I511" s="304">
        <f t="shared" ca="1" si="216"/>
        <v>106.26123239383264</v>
      </c>
      <c r="J511" s="306">
        <f t="shared" ca="1" si="217"/>
        <v>798.52327976967274</v>
      </c>
      <c r="K511" s="307">
        <f t="shared" ca="1" si="218"/>
        <v>-4.2281544480904243</v>
      </c>
      <c r="L511" s="304">
        <f t="shared" ca="1" si="203"/>
        <v>798.53447366043747</v>
      </c>
      <c r="M511" s="306">
        <f t="shared" ca="1" si="219"/>
        <v>-1.490995248135446</v>
      </c>
      <c r="N511" s="304">
        <f t="shared" ca="1" si="220"/>
        <v>-85.427734992221986</v>
      </c>
      <c r="P511" s="310">
        <f t="shared" ca="1" si="221"/>
        <v>23</v>
      </c>
      <c r="Q511" s="304">
        <f t="shared" ca="1" si="222"/>
        <v>0</v>
      </c>
      <c r="R511" s="306">
        <f t="shared" ca="1" si="223"/>
        <v>0</v>
      </c>
      <c r="S511" s="307">
        <f t="shared" ca="1" si="224"/>
        <v>3.1859948540257217</v>
      </c>
      <c r="T511" s="304">
        <f t="shared" ca="1" si="204"/>
        <v>31.254609517992332</v>
      </c>
      <c r="U511" s="311">
        <f t="shared" ca="1" si="205"/>
        <v>0</v>
      </c>
      <c r="V511" s="306">
        <f t="shared" ca="1" si="206"/>
        <v>1.2255180584414462</v>
      </c>
      <c r="W511" s="304">
        <f t="shared" ca="1" si="207"/>
        <v>28.236611162710798</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0.91607490253107215</v>
      </c>
      <c r="AH511" s="304">
        <f t="shared" ca="1" si="231"/>
        <v>-8.862705014302751</v>
      </c>
    </row>
    <row r="512" spans="1:34" x14ac:dyDescent="0.2">
      <c r="A512" s="347">
        <f t="shared" ca="1" si="209"/>
        <v>1E-4</v>
      </c>
      <c r="B512" s="304">
        <f t="shared" ca="1" si="210"/>
        <v>35.402000000000264</v>
      </c>
      <c r="D512" s="306">
        <f t="shared" ca="1" si="211"/>
        <v>-0.70650496882623437</v>
      </c>
      <c r="E512" s="307">
        <f t="shared" ca="1" si="212"/>
        <v>-0.97547521576620255</v>
      </c>
      <c r="F512" s="304">
        <f t="shared" ca="1" si="213"/>
        <v>1.2044505666694163</v>
      </c>
      <c r="G512" s="306">
        <f t="shared" ca="1" si="214"/>
        <v>8.4706930267150309</v>
      </c>
      <c r="H512" s="307">
        <f t="shared" ca="1" si="215"/>
        <v>-105.92316242284009</v>
      </c>
      <c r="I512" s="304">
        <f t="shared" ca="1" si="216"/>
        <v>106.26132399894236</v>
      </c>
      <c r="J512" s="306">
        <f t="shared" ca="1" si="217"/>
        <v>798.52327976967274</v>
      </c>
      <c r="K512" s="307">
        <f t="shared" ca="1" si="218"/>
        <v>-4.2387467594553323</v>
      </c>
      <c r="L512" s="304">
        <f t="shared" ca="1" si="203"/>
        <v>798.53452981584076</v>
      </c>
      <c r="M512" s="306">
        <f t="shared" ca="1" si="219"/>
        <v>-1.4909959840739095</v>
      </c>
      <c r="N512" s="304">
        <f t="shared" ca="1" si="220"/>
        <v>-85.427777158389929</v>
      </c>
      <c r="P512" s="310">
        <f t="shared" ca="1" si="221"/>
        <v>23</v>
      </c>
      <c r="Q512" s="304">
        <f t="shared" ca="1" si="222"/>
        <v>0</v>
      </c>
      <c r="R512" s="306">
        <f t="shared" ca="1" si="223"/>
        <v>0</v>
      </c>
      <c r="S512" s="307">
        <f t="shared" ca="1" si="224"/>
        <v>3.1859948540257217</v>
      </c>
      <c r="T512" s="304">
        <f t="shared" ca="1" si="204"/>
        <v>31.254609517992332</v>
      </c>
      <c r="U512" s="311">
        <f t="shared" ca="1" si="205"/>
        <v>0</v>
      </c>
      <c r="V512" s="306">
        <f t="shared" ca="1" si="206"/>
        <v>1.2255193565490778</v>
      </c>
      <c r="W512" s="304">
        <f t="shared" ca="1" si="207"/>
        <v>28.236689756028969</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0.91605080934310301</v>
      </c>
      <c r="AH512" s="304">
        <f t="shared" ca="1" si="231"/>
        <v>-8.8627296830162532</v>
      </c>
    </row>
    <row r="513" spans="1:34" x14ac:dyDescent="0.2">
      <c r="A513" s="347">
        <f t="shared" ca="1" si="209"/>
        <v>1E-4</v>
      </c>
      <c r="B513" s="304">
        <f t="shared" ca="1" si="210"/>
        <v>35.402100000000267</v>
      </c>
      <c r="D513" s="306">
        <f t="shared" ca="1" si="211"/>
        <v>-0.70650043361563797</v>
      </c>
      <c r="E513" s="307">
        <f t="shared" ca="1" si="212"/>
        <v>-0.97545010595227488</v>
      </c>
      <c r="F513" s="304">
        <f t="shared" ca="1" si="213"/>
        <v>1.2044275702180638</v>
      </c>
      <c r="G513" s="306">
        <f t="shared" ca="1" si="214"/>
        <v>8.4706223766716686</v>
      </c>
      <c r="H513" s="307">
        <f t="shared" ca="1" si="215"/>
        <v>-105.92325996785068</v>
      </c>
      <c r="I513" s="304">
        <f t="shared" ca="1" si="216"/>
        <v>106.26141560164278</v>
      </c>
      <c r="J513" s="306">
        <f t="shared" ca="1" si="217"/>
        <v>798.52327976967274</v>
      </c>
      <c r="K513" s="307">
        <f t="shared" ca="1" si="218"/>
        <v>-4.2493390805748668</v>
      </c>
      <c r="L513" s="304">
        <f t="shared" ca="1" si="203"/>
        <v>798.53458611179565</v>
      </c>
      <c r="M513" s="306">
        <f t="shared" ca="1" si="219"/>
        <v>-1.4909967200049663</v>
      </c>
      <c r="N513" s="304">
        <f t="shared" ca="1" si="220"/>
        <v>-85.427819324133495</v>
      </c>
      <c r="P513" s="310">
        <f t="shared" ca="1" si="221"/>
        <v>23</v>
      </c>
      <c r="Q513" s="304">
        <f t="shared" ca="1" si="222"/>
        <v>0</v>
      </c>
      <c r="R513" s="306">
        <f t="shared" ca="1" si="223"/>
        <v>0</v>
      </c>
      <c r="S513" s="307">
        <f t="shared" ca="1" si="224"/>
        <v>3.1859948540257217</v>
      </c>
      <c r="T513" s="304">
        <f t="shared" ca="1" si="204"/>
        <v>31.254609517992332</v>
      </c>
      <c r="U513" s="311">
        <f t="shared" ca="1" si="205"/>
        <v>0</v>
      </c>
      <c r="V513" s="306">
        <f t="shared" ca="1" si="206"/>
        <v>1.2255206546592801</v>
      </c>
      <c r="W513" s="304">
        <f t="shared" ca="1" si="207"/>
        <v>28.236768348271045</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0.91602671648180589</v>
      </c>
      <c r="AH513" s="304">
        <f t="shared" ca="1" si="231"/>
        <v>-8.8627543513919953</v>
      </c>
    </row>
    <row r="514" spans="1:34" x14ac:dyDescent="0.2">
      <c r="A514" s="347">
        <f t="shared" ca="1" si="209"/>
        <v>1E-4</v>
      </c>
      <c r="B514" s="304">
        <f t="shared" ca="1" si="210"/>
        <v>35.402200000000271</v>
      </c>
      <c r="D514" s="306">
        <f t="shared" ca="1" si="211"/>
        <v>-0.70649589840697669</v>
      </c>
      <c r="E514" s="307">
        <f t="shared" ca="1" si="212"/>
        <v>-0.97542499648215575</v>
      </c>
      <c r="F514" s="304">
        <f t="shared" ca="1" si="213"/>
        <v>1.2044045741477798</v>
      </c>
      <c r="G514" s="306">
        <f t="shared" ca="1" si="214"/>
        <v>8.470551727081828</v>
      </c>
      <c r="H514" s="307">
        <f t="shared" ca="1" si="215"/>
        <v>-105.92335751035033</v>
      </c>
      <c r="I514" s="304">
        <f t="shared" ca="1" si="216"/>
        <v>106.26150720193394</v>
      </c>
      <c r="J514" s="306">
        <f t="shared" ca="1" si="217"/>
        <v>798.52327976967274</v>
      </c>
      <c r="K514" s="307">
        <f t="shared" ca="1" si="218"/>
        <v>-4.2599314114487772</v>
      </c>
      <c r="L514" s="304">
        <f t="shared" ca="1" si="203"/>
        <v>798.5346425483026</v>
      </c>
      <c r="M514" s="306">
        <f t="shared" ca="1" si="219"/>
        <v>-1.4909974559286161</v>
      </c>
      <c r="N514" s="304">
        <f t="shared" ca="1" si="220"/>
        <v>-85.427861489452667</v>
      </c>
      <c r="P514" s="310">
        <f t="shared" ca="1" si="221"/>
        <v>23</v>
      </c>
      <c r="Q514" s="304">
        <f t="shared" ca="1" si="222"/>
        <v>0</v>
      </c>
      <c r="R514" s="306">
        <f t="shared" ca="1" si="223"/>
        <v>0</v>
      </c>
      <c r="S514" s="307">
        <f t="shared" ca="1" si="224"/>
        <v>3.1859948540257217</v>
      </c>
      <c r="T514" s="304">
        <f t="shared" ca="1" si="204"/>
        <v>31.254609517992332</v>
      </c>
      <c r="U514" s="311">
        <f t="shared" ca="1" si="205"/>
        <v>0</v>
      </c>
      <c r="V514" s="306">
        <f t="shared" ca="1" si="206"/>
        <v>1.2255219527720531</v>
      </c>
      <c r="W514" s="304">
        <f t="shared" ca="1" si="207"/>
        <v>28.236846939437026</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0.91600262394717724</v>
      </c>
      <c r="AH514" s="304">
        <f t="shared" ca="1" si="231"/>
        <v>-8.8627790194299791</v>
      </c>
    </row>
    <row r="515" spans="1:34" x14ac:dyDescent="0.2">
      <c r="A515" s="347">
        <f t="shared" ca="1" si="209"/>
        <v>1E-4</v>
      </c>
      <c r="B515" s="304">
        <f t="shared" ca="1" si="210"/>
        <v>35.402300000000274</v>
      </c>
      <c r="D515" s="306">
        <f t="shared" ca="1" si="211"/>
        <v>-0.70649136320025374</v>
      </c>
      <c r="E515" s="307">
        <f t="shared" ca="1" si="212"/>
        <v>-0.9753998873558416</v>
      </c>
      <c r="F515" s="304">
        <f t="shared" ca="1" si="213"/>
        <v>1.2043815784585636</v>
      </c>
      <c r="G515" s="306">
        <f t="shared" ca="1" si="214"/>
        <v>8.4704810779455073</v>
      </c>
      <c r="H515" s="307">
        <f t="shared" ca="1" si="215"/>
        <v>-105.92345505033906</v>
      </c>
      <c r="I515" s="304">
        <f t="shared" ca="1" si="216"/>
        <v>106.26159879981587</v>
      </c>
      <c r="J515" s="306">
        <f t="shared" ca="1" si="217"/>
        <v>798.52327976967274</v>
      </c>
      <c r="K515" s="307">
        <f t="shared" ca="1" si="218"/>
        <v>-4.2705237520768113</v>
      </c>
      <c r="L515" s="304">
        <f t="shared" ca="1" si="203"/>
        <v>798.53469912536184</v>
      </c>
      <c r="M515" s="306">
        <f t="shared" ca="1" si="219"/>
        <v>-1.4909981918448592</v>
      </c>
      <c r="N515" s="304">
        <f t="shared" ca="1" si="220"/>
        <v>-85.427903654347475</v>
      </c>
      <c r="P515" s="310">
        <f t="shared" ca="1" si="221"/>
        <v>23</v>
      </c>
      <c r="Q515" s="304">
        <f t="shared" ca="1" si="222"/>
        <v>0</v>
      </c>
      <c r="R515" s="306">
        <f t="shared" ca="1" si="223"/>
        <v>0</v>
      </c>
      <c r="S515" s="307">
        <f t="shared" ca="1" si="224"/>
        <v>3.1859948540257217</v>
      </c>
      <c r="T515" s="304">
        <f t="shared" ca="1" si="204"/>
        <v>31.254609517992332</v>
      </c>
      <c r="U515" s="311">
        <f t="shared" ca="1" si="205"/>
        <v>0</v>
      </c>
      <c r="V515" s="306">
        <f t="shared" ca="1" si="206"/>
        <v>1.225523250887397</v>
      </c>
      <c r="W515" s="304">
        <f t="shared" ca="1" si="207"/>
        <v>28.236925529526921</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0.91597853173921884</v>
      </c>
      <c r="AH515" s="304">
        <f t="shared" ca="1" si="231"/>
        <v>-8.8628036871302047</v>
      </c>
    </row>
    <row r="516" spans="1:34" x14ac:dyDescent="0.2">
      <c r="A516" s="347">
        <f t="shared" ca="1" si="209"/>
        <v>1E-4</v>
      </c>
      <c r="B516" s="304">
        <f t="shared" ca="1" si="210"/>
        <v>35.402400000000277</v>
      </c>
      <c r="D516" s="306">
        <f t="shared" ca="1" si="211"/>
        <v>-0.70648682799546891</v>
      </c>
      <c r="E516" s="307">
        <f t="shared" ca="1" si="212"/>
        <v>-0.97537477857333066</v>
      </c>
      <c r="F516" s="304">
        <f t="shared" ca="1" si="213"/>
        <v>1.2043585831504142</v>
      </c>
      <c r="G516" s="306">
        <f t="shared" ca="1" si="214"/>
        <v>8.4704104292627083</v>
      </c>
      <c r="H516" s="307">
        <f t="shared" ca="1" si="215"/>
        <v>-105.92355258781691</v>
      </c>
      <c r="I516" s="304">
        <f t="shared" ca="1" si="216"/>
        <v>106.26169039528864</v>
      </c>
      <c r="J516" s="306">
        <f t="shared" ca="1" si="217"/>
        <v>798.52327976967274</v>
      </c>
      <c r="K516" s="307">
        <f t="shared" ca="1" si="218"/>
        <v>-4.2811161024587188</v>
      </c>
      <c r="L516" s="304">
        <f t="shared" ref="L516:L579" ca="1" si="232">SQRT(pos_x^2+pos_z^2)</f>
        <v>798.53475584297382</v>
      </c>
      <c r="M516" s="306">
        <f t="shared" ca="1" si="219"/>
        <v>-1.4909989277536955</v>
      </c>
      <c r="N516" s="304">
        <f t="shared" ca="1" si="220"/>
        <v>-85.427945818817889</v>
      </c>
      <c r="P516" s="310">
        <f t="shared" ca="1" si="221"/>
        <v>23</v>
      </c>
      <c r="Q516" s="304">
        <f t="shared" ca="1" si="222"/>
        <v>0</v>
      </c>
      <c r="R516" s="306">
        <f t="shared" ca="1" si="223"/>
        <v>0</v>
      </c>
      <c r="S516" s="307">
        <f t="shared" ca="1" si="224"/>
        <v>3.1859948540257217</v>
      </c>
      <c r="T516" s="304">
        <f t="shared" ref="T516:T579" ca="1" si="233">m*g</f>
        <v>31.254609517992332</v>
      </c>
      <c r="U516" s="311">
        <f t="shared" ref="U516:U579" ca="1" si="234">IF(pos_xz&lt;L_rampe,Poids*COS(Beta),0)</f>
        <v>0</v>
      </c>
      <c r="V516" s="306">
        <f t="shared" ref="V516:V579" ca="1" si="235">Rho_moyen*(20000-Alt_rampe-pos_z)/(20000+Alt_rampe+pos_z)</f>
        <v>1.2255245490053108</v>
      </c>
      <c r="W516" s="304">
        <f t="shared" ref="W516:W579" ca="1" si="236">1/2*Rho*Sref*Cx*vit_xz^2</f>
        <v>28.237004118540749</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0.91595443985792713</v>
      </c>
      <c r="AH516" s="304">
        <f t="shared" ca="1" si="231"/>
        <v>-8.8628283544926756</v>
      </c>
    </row>
    <row r="517" spans="1:34" x14ac:dyDescent="0.2">
      <c r="A517" s="347">
        <f t="shared" ref="A517:A580" ca="1" si="238">IF(B516+0.01&lt;=T_ini+ROUNDUP(Temps_fin_propu,0), 0.01, IF(K516&gt;0, 0.1, 0.0001))</f>
        <v>1E-4</v>
      </c>
      <c r="B517" s="304">
        <f t="shared" ref="B517:B580" ca="1" si="239">B516+pas</f>
        <v>35.402500000000281</v>
      </c>
      <c r="D517" s="306">
        <f t="shared" ref="D517:D580" ca="1" si="240">IF(AND(L516&lt;L_rampe,Poussee&lt;Poids*SIN(M516)),0,(-W516+Poussee)/m*COS(M516)-U516/m*SIN(M516))</f>
        <v>-0.70648229279262398</v>
      </c>
      <c r="E517" s="307">
        <f t="shared" ref="E517:E580" ca="1" si="241">IF(AND(L516&lt;L_rampe,Poussee&lt;Poids*SIN(M516)),0,(-W516+Poussee)/m*SIN(M516)+U516/m*COS(M516)-Poids/m)</f>
        <v>-0.97534967013461582</v>
      </c>
      <c r="F517" s="304">
        <f t="shared" ref="F517:F580" ca="1" si="242">SQRT(acc_x^2+acc_z^2)</f>
        <v>1.2043355882233269</v>
      </c>
      <c r="G517" s="306">
        <f t="shared" ref="G517:G580" ca="1" si="243">G516+acc_x*pas</f>
        <v>8.4703397810334291</v>
      </c>
      <c r="H517" s="307">
        <f t="shared" ref="H517:H580" ca="1" si="244">H516+acc_z*pas</f>
        <v>-105.92365012278393</v>
      </c>
      <c r="I517" s="304">
        <f t="shared" ref="I517:I580" ca="1" si="245">SQRT(vit_x^2+vit_z^2)</f>
        <v>106.26178198835224</v>
      </c>
      <c r="J517" s="306">
        <f t="shared" ref="J517:J580" ca="1" si="246">J516+0.5*(vit_x+G516)*pas*(K516&gt;=0)</f>
        <v>798.52327976967274</v>
      </c>
      <c r="K517" s="307">
        <f t="shared" ref="K517:K580" ca="1" si="247">K516+0.5*(vit_z+H516)*pas</f>
        <v>-4.291708462594249</v>
      </c>
      <c r="L517" s="304">
        <f t="shared" ca="1" si="232"/>
        <v>798.53481270113889</v>
      </c>
      <c r="M517" s="306">
        <f t="shared" ref="M517:M580" ca="1" si="248">IF(AND(L516&gt;L_rampe,G517&gt;0),ATAN2(G517,H517),$M$4)</f>
        <v>-1.4909996636551253</v>
      </c>
      <c r="N517" s="304">
        <f t="shared" ref="N517:N580" ca="1" si="249">DEGREES(Beta)</f>
        <v>-85.427987982863954</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3.1859948540257217</v>
      </c>
      <c r="T517" s="304">
        <f t="shared" ca="1" si="233"/>
        <v>31.254609517992332</v>
      </c>
      <c r="U517" s="311">
        <f t="shared" ca="1" si="234"/>
        <v>0</v>
      </c>
      <c r="V517" s="306">
        <f t="shared" ca="1" si="235"/>
        <v>1.2255258471257959</v>
      </c>
      <c r="W517" s="304">
        <f t="shared" ca="1" si="236"/>
        <v>28.237082706478525</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0.91593034830329501</v>
      </c>
      <c r="AH517" s="304">
        <f t="shared" ref="AH517:AH580" ca="1" si="260">IF(AND(L516&lt;L_rampe,Poussee&lt;Poids*SIN(M516)), g*SIN(M516), (-W516+Poussee)/m)</f>
        <v>-8.8628530215173988</v>
      </c>
    </row>
    <row r="518" spans="1:34" x14ac:dyDescent="0.2">
      <c r="A518" s="347">
        <f t="shared" ca="1" si="238"/>
        <v>1E-4</v>
      </c>
      <c r="B518" s="304">
        <f t="shared" ca="1" si="239"/>
        <v>35.402600000000284</v>
      </c>
      <c r="D518" s="306">
        <f t="shared" ca="1" si="240"/>
        <v>-0.70647775759171827</v>
      </c>
      <c r="E518" s="307">
        <f t="shared" ca="1" si="241"/>
        <v>-0.97532456203969708</v>
      </c>
      <c r="F518" s="304">
        <f t="shared" ca="1" si="242"/>
        <v>1.2043125936773018</v>
      </c>
      <c r="G518" s="306">
        <f t="shared" ca="1" si="243"/>
        <v>8.4702691332576698</v>
      </c>
      <c r="H518" s="307">
        <f t="shared" ca="1" si="244"/>
        <v>-105.92374765524013</v>
      </c>
      <c r="I518" s="304">
        <f t="shared" ca="1" si="245"/>
        <v>106.26187357900673</v>
      </c>
      <c r="J518" s="306">
        <f t="shared" ca="1" si="246"/>
        <v>798.52327976967274</v>
      </c>
      <c r="K518" s="307">
        <f t="shared" ca="1" si="247"/>
        <v>-4.3023008324831498</v>
      </c>
      <c r="L518" s="304">
        <f t="shared" ca="1" si="232"/>
        <v>798.53486969985738</v>
      </c>
      <c r="M518" s="306">
        <f t="shared" ca="1" si="248"/>
        <v>-1.4910003995491488</v>
      </c>
      <c r="N518" s="304">
        <f t="shared" ca="1" si="249"/>
        <v>-85.428030146485682</v>
      </c>
      <c r="P518" s="310">
        <f t="shared" ca="1" si="250"/>
        <v>23</v>
      </c>
      <c r="Q518" s="304">
        <f t="shared" ca="1" si="251"/>
        <v>0</v>
      </c>
      <c r="R518" s="306">
        <f t="shared" ca="1" si="252"/>
        <v>0</v>
      </c>
      <c r="S518" s="307">
        <f t="shared" ca="1" si="253"/>
        <v>3.1859948540257217</v>
      </c>
      <c r="T518" s="304">
        <f t="shared" ca="1" si="233"/>
        <v>31.254609517992332</v>
      </c>
      <c r="U518" s="311">
        <f t="shared" ca="1" si="234"/>
        <v>0</v>
      </c>
      <c r="V518" s="306">
        <f t="shared" ca="1" si="235"/>
        <v>1.2255271452488514</v>
      </c>
      <c r="W518" s="304">
        <f t="shared" ca="1" si="236"/>
        <v>28.237161293340254</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0.91590625707532425</v>
      </c>
      <c r="AH518" s="304">
        <f t="shared" ca="1" si="260"/>
        <v>-8.8628776882043745</v>
      </c>
    </row>
    <row r="519" spans="1:34" x14ac:dyDescent="0.2">
      <c r="A519" s="347">
        <f t="shared" ca="1" si="238"/>
        <v>1E-4</v>
      </c>
      <c r="B519" s="304">
        <f t="shared" ca="1" si="239"/>
        <v>35.402700000000287</v>
      </c>
      <c r="D519" s="306">
        <f t="shared" ca="1" si="240"/>
        <v>-0.70647322239275157</v>
      </c>
      <c r="E519" s="307">
        <f t="shared" ca="1" si="241"/>
        <v>-0.97529945428856557</v>
      </c>
      <c r="F519" s="304">
        <f t="shared" ca="1" si="242"/>
        <v>1.2042895995123317</v>
      </c>
      <c r="G519" s="306">
        <f t="shared" ca="1" si="243"/>
        <v>8.4701984859354305</v>
      </c>
      <c r="H519" s="307">
        <f t="shared" ca="1" si="244"/>
        <v>-105.92384518518557</v>
      </c>
      <c r="I519" s="304">
        <f t="shared" ca="1" si="245"/>
        <v>106.26196516725213</v>
      </c>
      <c r="J519" s="306">
        <f t="shared" ca="1" si="246"/>
        <v>798.52327976967274</v>
      </c>
      <c r="K519" s="307">
        <f t="shared" ca="1" si="247"/>
        <v>-4.3128932121251706</v>
      </c>
      <c r="L519" s="304">
        <f t="shared" ca="1" si="232"/>
        <v>798.53492683912975</v>
      </c>
      <c r="M519" s="306">
        <f t="shared" ca="1" si="248"/>
        <v>-1.4910011354357657</v>
      </c>
      <c r="N519" s="304">
        <f t="shared" ca="1" si="249"/>
        <v>-85.428072309683031</v>
      </c>
      <c r="P519" s="310">
        <f t="shared" ca="1" si="250"/>
        <v>23</v>
      </c>
      <c r="Q519" s="304">
        <f t="shared" ca="1" si="251"/>
        <v>0</v>
      </c>
      <c r="R519" s="306">
        <f t="shared" ca="1" si="252"/>
        <v>0</v>
      </c>
      <c r="S519" s="307">
        <f t="shared" ca="1" si="253"/>
        <v>3.1859948540257217</v>
      </c>
      <c r="T519" s="304">
        <f t="shared" ca="1" si="233"/>
        <v>31.254609517992332</v>
      </c>
      <c r="U519" s="311">
        <f t="shared" ca="1" si="234"/>
        <v>0</v>
      </c>
      <c r="V519" s="306">
        <f t="shared" ca="1" si="235"/>
        <v>1.2255284433744775</v>
      </c>
      <c r="W519" s="304">
        <f t="shared" ca="1" si="236"/>
        <v>28.237239879125937</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0.91588216617400597</v>
      </c>
      <c r="AH519" s="304">
        <f t="shared" ca="1" si="260"/>
        <v>-8.8629023545536096</v>
      </c>
    </row>
    <row r="520" spans="1:34" x14ac:dyDescent="0.2">
      <c r="A520" s="347">
        <f t="shared" ca="1" si="238"/>
        <v>1E-4</v>
      </c>
      <c r="B520" s="304">
        <f t="shared" ca="1" si="239"/>
        <v>35.40280000000029</v>
      </c>
      <c r="D520" s="306">
        <f t="shared" ca="1" si="240"/>
        <v>-0.70646868719572709</v>
      </c>
      <c r="E520" s="307">
        <f t="shared" ca="1" si="241"/>
        <v>-0.97527434688122661</v>
      </c>
      <c r="F520" s="304">
        <f t="shared" ca="1" si="242"/>
        <v>1.204266605728423</v>
      </c>
      <c r="G520" s="306">
        <f t="shared" ca="1" si="243"/>
        <v>8.470127839066711</v>
      </c>
      <c r="H520" s="307">
        <f t="shared" ca="1" si="244"/>
        <v>-105.92394271262026</v>
      </c>
      <c r="I520" s="304">
        <f t="shared" ca="1" si="245"/>
        <v>106.26205675308846</v>
      </c>
      <c r="J520" s="306">
        <f t="shared" ca="1" si="246"/>
        <v>798.52327976967274</v>
      </c>
      <c r="K520" s="307">
        <f t="shared" ca="1" si="247"/>
        <v>-4.3234856015200611</v>
      </c>
      <c r="L520" s="304">
        <f t="shared" ca="1" si="232"/>
        <v>798.53498411895623</v>
      </c>
      <c r="M520" s="306">
        <f t="shared" ca="1" si="248"/>
        <v>-1.4910018713149764</v>
      </c>
      <c r="N520" s="304">
        <f t="shared" ca="1" si="249"/>
        <v>-85.428114472456031</v>
      </c>
      <c r="P520" s="310">
        <f t="shared" ca="1" si="250"/>
        <v>23</v>
      </c>
      <c r="Q520" s="304">
        <f t="shared" ca="1" si="251"/>
        <v>0</v>
      </c>
      <c r="R520" s="306">
        <f t="shared" ca="1" si="252"/>
        <v>0</v>
      </c>
      <c r="S520" s="307">
        <f t="shared" ca="1" si="253"/>
        <v>3.1859948540257217</v>
      </c>
      <c r="T520" s="304">
        <f t="shared" ca="1" si="233"/>
        <v>31.254609517992332</v>
      </c>
      <c r="U520" s="311">
        <f t="shared" ca="1" si="234"/>
        <v>0</v>
      </c>
      <c r="V520" s="306">
        <f t="shared" ca="1" si="235"/>
        <v>1.225529741502674</v>
      </c>
      <c r="W520" s="304">
        <f t="shared" ca="1" si="236"/>
        <v>28.237318463835578</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0.91585807559934374</v>
      </c>
      <c r="AH520" s="304">
        <f t="shared" ca="1" si="260"/>
        <v>-8.8629270205651025</v>
      </c>
    </row>
    <row r="521" spans="1:34" x14ac:dyDescent="0.2">
      <c r="A521" s="347">
        <f t="shared" ca="1" si="238"/>
        <v>1E-4</v>
      </c>
      <c r="B521" s="304">
        <f t="shared" ca="1" si="239"/>
        <v>35.402900000000294</v>
      </c>
      <c r="D521" s="306">
        <f t="shared" ca="1" si="240"/>
        <v>-0.70646415200064439</v>
      </c>
      <c r="E521" s="307">
        <f t="shared" ca="1" si="241"/>
        <v>-0.97524923981767841</v>
      </c>
      <c r="F521" s="304">
        <f t="shared" ca="1" si="242"/>
        <v>1.2042436123255749</v>
      </c>
      <c r="G521" s="306">
        <f t="shared" ca="1" si="243"/>
        <v>8.4700571926515114</v>
      </c>
      <c r="H521" s="307">
        <f t="shared" ca="1" si="244"/>
        <v>-105.92404023754425</v>
      </c>
      <c r="I521" s="304">
        <f t="shared" ca="1" si="245"/>
        <v>106.26214833651576</v>
      </c>
      <c r="J521" s="306">
        <f t="shared" ca="1" si="246"/>
        <v>798.52327976967274</v>
      </c>
      <c r="K521" s="307">
        <f t="shared" ca="1" si="247"/>
        <v>-4.334078000667569</v>
      </c>
      <c r="L521" s="304">
        <f t="shared" ca="1" si="232"/>
        <v>798.53504153933716</v>
      </c>
      <c r="M521" s="306">
        <f t="shared" ca="1" si="248"/>
        <v>-1.491002607186781</v>
      </c>
      <c r="N521" s="304">
        <f t="shared" ca="1" si="249"/>
        <v>-85.428156634804694</v>
      </c>
      <c r="P521" s="310">
        <f t="shared" ca="1" si="250"/>
        <v>23</v>
      </c>
      <c r="Q521" s="304">
        <f t="shared" ca="1" si="251"/>
        <v>0</v>
      </c>
      <c r="R521" s="306">
        <f t="shared" ca="1" si="252"/>
        <v>0</v>
      </c>
      <c r="S521" s="307">
        <f t="shared" ca="1" si="253"/>
        <v>3.1859948540257217</v>
      </c>
      <c r="T521" s="304">
        <f t="shared" ca="1" si="233"/>
        <v>31.254609517992332</v>
      </c>
      <c r="U521" s="311">
        <f t="shared" ca="1" si="234"/>
        <v>0</v>
      </c>
      <c r="V521" s="306">
        <f t="shared" ca="1" si="235"/>
        <v>1.2255310396334418</v>
      </c>
      <c r="W521" s="304">
        <f t="shared" ca="1" si="236"/>
        <v>28.237397047469226</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0.91583398535133576</v>
      </c>
      <c r="AH521" s="304">
        <f t="shared" ca="1" si="260"/>
        <v>-8.8629516862388531</v>
      </c>
    </row>
    <row r="522" spans="1:34" x14ac:dyDescent="0.2">
      <c r="A522" s="347">
        <f t="shared" ca="1" si="238"/>
        <v>1E-4</v>
      </c>
      <c r="B522" s="304">
        <f t="shared" ca="1" si="239"/>
        <v>35.403000000000297</v>
      </c>
      <c r="D522" s="306">
        <f t="shared" ca="1" si="240"/>
        <v>-0.7064596168075038</v>
      </c>
      <c r="E522" s="307">
        <f t="shared" ca="1" si="241"/>
        <v>-0.97522413309790146</v>
      </c>
      <c r="F522" s="304">
        <f t="shared" ca="1" si="242"/>
        <v>1.2042206193037712</v>
      </c>
      <c r="G522" s="306">
        <f t="shared" ca="1" si="243"/>
        <v>8.4699865466898299</v>
      </c>
      <c r="H522" s="307">
        <f t="shared" ca="1" si="244"/>
        <v>-105.92413775995756</v>
      </c>
      <c r="I522" s="304">
        <f t="shared" ca="1" si="245"/>
        <v>106.26223991753407</v>
      </c>
      <c r="J522" s="306">
        <f t="shared" ca="1" si="246"/>
        <v>798.52327976967274</v>
      </c>
      <c r="K522" s="307">
        <f t="shared" ca="1" si="247"/>
        <v>-4.3446704095674438</v>
      </c>
      <c r="L522" s="304">
        <f t="shared" ca="1" si="232"/>
        <v>798.53509910027299</v>
      </c>
      <c r="M522" s="306">
        <f t="shared" ca="1" si="248"/>
        <v>-1.4910033430511795</v>
      </c>
      <c r="N522" s="304">
        <f t="shared" ca="1" si="249"/>
        <v>-85.428198796729021</v>
      </c>
      <c r="P522" s="310">
        <f t="shared" ca="1" si="250"/>
        <v>23</v>
      </c>
      <c r="Q522" s="304">
        <f t="shared" ca="1" si="251"/>
        <v>0</v>
      </c>
      <c r="R522" s="306">
        <f t="shared" ca="1" si="252"/>
        <v>0</v>
      </c>
      <c r="S522" s="307">
        <f t="shared" ca="1" si="253"/>
        <v>3.1859948540257217</v>
      </c>
      <c r="T522" s="304">
        <f t="shared" ca="1" si="233"/>
        <v>31.254609517992332</v>
      </c>
      <c r="U522" s="311">
        <f t="shared" ca="1" si="234"/>
        <v>0</v>
      </c>
      <c r="V522" s="306">
        <f t="shared" ca="1" si="235"/>
        <v>1.2255323377667791</v>
      </c>
      <c r="W522" s="304">
        <f t="shared" ca="1" si="236"/>
        <v>28.237475630026832</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0.91580989542996782</v>
      </c>
      <c r="AH522" s="304">
        <f t="shared" ca="1" si="260"/>
        <v>-8.8629763515748774</v>
      </c>
    </row>
    <row r="523" spans="1:34" x14ac:dyDescent="0.2">
      <c r="A523" s="347">
        <f t="shared" ca="1" si="238"/>
        <v>1E-4</v>
      </c>
      <c r="B523" s="304">
        <f t="shared" ca="1" si="239"/>
        <v>35.4031000000003</v>
      </c>
      <c r="D523" s="306">
        <f t="shared" ca="1" si="240"/>
        <v>-0.70645508161630555</v>
      </c>
      <c r="E523" s="307">
        <f t="shared" ca="1" si="241"/>
        <v>-0.97519902672191527</v>
      </c>
      <c r="F523" s="304">
        <f t="shared" ca="1" si="242"/>
        <v>1.204197626663029</v>
      </c>
      <c r="G523" s="306">
        <f t="shared" ca="1" si="243"/>
        <v>8.4699159011816683</v>
      </c>
      <c r="H523" s="307">
        <f t="shared" ca="1" si="244"/>
        <v>-105.92423527986023</v>
      </c>
      <c r="I523" s="304">
        <f t="shared" ca="1" si="245"/>
        <v>106.26233149614343</v>
      </c>
      <c r="J523" s="306">
        <f t="shared" ca="1" si="246"/>
        <v>798.52327976967274</v>
      </c>
      <c r="K523" s="307">
        <f t="shared" ca="1" si="247"/>
        <v>-4.355262828219435</v>
      </c>
      <c r="L523" s="304">
        <f t="shared" ca="1" si="232"/>
        <v>798.53515680176406</v>
      </c>
      <c r="M523" s="306">
        <f t="shared" ca="1" si="248"/>
        <v>-1.4910040789081722</v>
      </c>
      <c r="N523" s="304">
        <f t="shared" ca="1" si="249"/>
        <v>-85.428240958229026</v>
      </c>
      <c r="P523" s="310">
        <f t="shared" ca="1" si="250"/>
        <v>23</v>
      </c>
      <c r="Q523" s="304">
        <f t="shared" ca="1" si="251"/>
        <v>0</v>
      </c>
      <c r="R523" s="306">
        <f t="shared" ca="1" si="252"/>
        <v>0</v>
      </c>
      <c r="S523" s="307">
        <f t="shared" ca="1" si="253"/>
        <v>3.1859948540257217</v>
      </c>
      <c r="T523" s="304">
        <f t="shared" ca="1" si="233"/>
        <v>31.254609517992332</v>
      </c>
      <c r="U523" s="311">
        <f t="shared" ca="1" si="234"/>
        <v>0</v>
      </c>
      <c r="V523" s="306">
        <f t="shared" ca="1" si="235"/>
        <v>1.2255336359026874</v>
      </c>
      <c r="W523" s="304">
        <f t="shared" ca="1" si="236"/>
        <v>28.237554211508453</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0.91578580583525415</v>
      </c>
      <c r="AH523" s="304">
        <f t="shared" ca="1" si="260"/>
        <v>-8.8630010165731612</v>
      </c>
    </row>
    <row r="524" spans="1:34" x14ac:dyDescent="0.2">
      <c r="A524" s="347">
        <f t="shared" ca="1" si="238"/>
        <v>1E-4</v>
      </c>
      <c r="B524" s="304">
        <f t="shared" ca="1" si="239"/>
        <v>35.403200000000304</v>
      </c>
      <c r="D524" s="306">
        <f t="shared" ca="1" si="240"/>
        <v>-0.70645054642705041</v>
      </c>
      <c r="E524" s="307">
        <f t="shared" ca="1" si="241"/>
        <v>-0.97517392068970032</v>
      </c>
      <c r="F524" s="304">
        <f t="shared" ca="1" si="242"/>
        <v>1.2041746344033326</v>
      </c>
      <c r="G524" s="306">
        <f t="shared" ca="1" si="243"/>
        <v>8.4698452561270248</v>
      </c>
      <c r="H524" s="307">
        <f t="shared" ca="1" si="244"/>
        <v>-105.92433279725229</v>
      </c>
      <c r="I524" s="304">
        <f t="shared" ca="1" si="245"/>
        <v>106.26242307234385</v>
      </c>
      <c r="J524" s="306">
        <f t="shared" ca="1" si="246"/>
        <v>798.52327976967274</v>
      </c>
      <c r="K524" s="307">
        <f t="shared" ca="1" si="247"/>
        <v>-4.3658552566232904</v>
      </c>
      <c r="L524" s="304">
        <f t="shared" ca="1" si="232"/>
        <v>798.53521464381072</v>
      </c>
      <c r="M524" s="306">
        <f t="shared" ca="1" si="248"/>
        <v>-1.4910048147577588</v>
      </c>
      <c r="N524" s="304">
        <f t="shared" ca="1" si="249"/>
        <v>-85.428283119304695</v>
      </c>
      <c r="P524" s="310">
        <f t="shared" ca="1" si="250"/>
        <v>23</v>
      </c>
      <c r="Q524" s="304">
        <f t="shared" ca="1" si="251"/>
        <v>0</v>
      </c>
      <c r="R524" s="306">
        <f t="shared" ca="1" si="252"/>
        <v>0</v>
      </c>
      <c r="S524" s="307">
        <f t="shared" ca="1" si="253"/>
        <v>3.1859948540257217</v>
      </c>
      <c r="T524" s="304">
        <f t="shared" ca="1" si="233"/>
        <v>31.254609517992332</v>
      </c>
      <c r="U524" s="311">
        <f t="shared" ca="1" si="234"/>
        <v>0</v>
      </c>
      <c r="V524" s="306">
        <f t="shared" ca="1" si="235"/>
        <v>1.2255349340411663</v>
      </c>
      <c r="W524" s="304">
        <f t="shared" ca="1" si="236"/>
        <v>28.237632791914073</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0.91576171656717698</v>
      </c>
      <c r="AH524" s="304">
        <f t="shared" ca="1" si="260"/>
        <v>-8.8630256812337223</v>
      </c>
    </row>
    <row r="525" spans="1:34" x14ac:dyDescent="0.2">
      <c r="A525" s="347">
        <f t="shared" ca="1" si="238"/>
        <v>1E-4</v>
      </c>
      <c r="B525" s="304">
        <f t="shared" ca="1" si="239"/>
        <v>35.403300000000307</v>
      </c>
      <c r="D525" s="306">
        <f t="shared" ca="1" si="240"/>
        <v>-0.70644601123974116</v>
      </c>
      <c r="E525" s="307">
        <f t="shared" ca="1" si="241"/>
        <v>-0.97514881500126371</v>
      </c>
      <c r="F525" s="304">
        <f t="shared" ca="1" si="242"/>
        <v>1.2041516425246901</v>
      </c>
      <c r="G525" s="306">
        <f t="shared" ca="1" si="243"/>
        <v>8.4697746115259012</v>
      </c>
      <c r="H525" s="307">
        <f t="shared" ca="1" si="244"/>
        <v>-105.92443031213379</v>
      </c>
      <c r="I525" s="304">
        <f t="shared" ca="1" si="245"/>
        <v>106.26251464613539</v>
      </c>
      <c r="J525" s="306">
        <f t="shared" ca="1" si="246"/>
        <v>798.52327976967274</v>
      </c>
      <c r="K525" s="307">
        <f t="shared" ca="1" si="247"/>
        <v>-4.3764476947787596</v>
      </c>
      <c r="L525" s="304">
        <f t="shared" ca="1" si="232"/>
        <v>798.5352726264133</v>
      </c>
      <c r="M525" s="306">
        <f t="shared" ca="1" si="248"/>
        <v>-1.4910055505999398</v>
      </c>
      <c r="N525" s="304">
        <f t="shared" ca="1" si="249"/>
        <v>-85.428325279956056</v>
      </c>
      <c r="P525" s="310">
        <f t="shared" ca="1" si="250"/>
        <v>23</v>
      </c>
      <c r="Q525" s="304">
        <f t="shared" ca="1" si="251"/>
        <v>0</v>
      </c>
      <c r="R525" s="306">
        <f t="shared" ca="1" si="252"/>
        <v>0</v>
      </c>
      <c r="S525" s="307">
        <f t="shared" ca="1" si="253"/>
        <v>3.1859948540257217</v>
      </c>
      <c r="T525" s="304">
        <f t="shared" ca="1" si="233"/>
        <v>31.254609517992332</v>
      </c>
      <c r="U525" s="311">
        <f t="shared" ca="1" si="234"/>
        <v>0</v>
      </c>
      <c r="V525" s="306">
        <f t="shared" ca="1" si="235"/>
        <v>1.2255362321822154</v>
      </c>
      <c r="W525" s="304">
        <f t="shared" ca="1" si="236"/>
        <v>28.23771137124373</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0.9157376276257434</v>
      </c>
      <c r="AH525" s="304">
        <f t="shared" ca="1" si="260"/>
        <v>-8.8630503455565535</v>
      </c>
    </row>
    <row r="526" spans="1:34" x14ac:dyDescent="0.2">
      <c r="A526" s="347">
        <f t="shared" ca="1" si="238"/>
        <v>1E-4</v>
      </c>
      <c r="B526" s="304">
        <f t="shared" ca="1" si="239"/>
        <v>35.40340000000031</v>
      </c>
      <c r="D526" s="306">
        <f t="shared" ca="1" si="240"/>
        <v>-0.70644147605437624</v>
      </c>
      <c r="E526" s="307">
        <f t="shared" ca="1" si="241"/>
        <v>-0.97512370965658945</v>
      </c>
      <c r="F526" s="304">
        <f t="shared" ca="1" si="242"/>
        <v>1.2041286510270879</v>
      </c>
      <c r="G526" s="306">
        <f t="shared" ca="1" si="243"/>
        <v>8.4697039673782957</v>
      </c>
      <c r="H526" s="307">
        <f t="shared" ca="1" si="244"/>
        <v>-105.92452782450476</v>
      </c>
      <c r="I526" s="304">
        <f t="shared" ca="1" si="245"/>
        <v>106.26260621751806</v>
      </c>
      <c r="J526" s="306">
        <f t="shared" ca="1" si="246"/>
        <v>798.52327976967274</v>
      </c>
      <c r="K526" s="307">
        <f t="shared" ca="1" si="247"/>
        <v>-4.3870401426855912</v>
      </c>
      <c r="L526" s="304">
        <f t="shared" ca="1" si="232"/>
        <v>798.53533074957215</v>
      </c>
      <c r="M526" s="306">
        <f t="shared" ca="1" si="248"/>
        <v>-1.4910062864347149</v>
      </c>
      <c r="N526" s="304">
        <f t="shared" ca="1" si="249"/>
        <v>-85.428367440183095</v>
      </c>
      <c r="P526" s="310">
        <f t="shared" ca="1" si="250"/>
        <v>23</v>
      </c>
      <c r="Q526" s="304">
        <f t="shared" ca="1" si="251"/>
        <v>0</v>
      </c>
      <c r="R526" s="306">
        <f t="shared" ca="1" si="252"/>
        <v>0</v>
      </c>
      <c r="S526" s="307">
        <f t="shared" ca="1" si="253"/>
        <v>3.1859948540257217</v>
      </c>
      <c r="T526" s="304">
        <f t="shared" ca="1" si="233"/>
        <v>31.254609517992332</v>
      </c>
      <c r="U526" s="311">
        <f t="shared" ca="1" si="234"/>
        <v>0</v>
      </c>
      <c r="V526" s="306">
        <f t="shared" ca="1" si="235"/>
        <v>1.2255375303258351</v>
      </c>
      <c r="W526" s="304">
        <f t="shared" ca="1" si="236"/>
        <v>28.237789949497397</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0.91571353901093921</v>
      </c>
      <c r="AH526" s="304">
        <f t="shared" ca="1" si="260"/>
        <v>-8.863075009541669</v>
      </c>
    </row>
    <row r="527" spans="1:34" x14ac:dyDescent="0.2">
      <c r="A527" s="347">
        <f t="shared" ca="1" si="238"/>
        <v>1E-4</v>
      </c>
      <c r="B527" s="304">
        <f t="shared" ca="1" si="239"/>
        <v>35.403500000000314</v>
      </c>
      <c r="D527" s="306">
        <f t="shared" ca="1" si="240"/>
        <v>-0.7064369408709581</v>
      </c>
      <c r="E527" s="307">
        <f t="shared" ca="1" si="241"/>
        <v>-0.97509860465568821</v>
      </c>
      <c r="F527" s="304">
        <f t="shared" ca="1" si="242"/>
        <v>1.204105659910536</v>
      </c>
      <c r="G527" s="306">
        <f t="shared" ca="1" si="243"/>
        <v>8.4696333236842083</v>
      </c>
      <c r="H527" s="307">
        <f t="shared" ca="1" si="244"/>
        <v>-105.92462533436523</v>
      </c>
      <c r="I527" s="304">
        <f t="shared" ca="1" si="245"/>
        <v>106.2626977864919</v>
      </c>
      <c r="J527" s="306">
        <f t="shared" ca="1" si="246"/>
        <v>798.52327976967274</v>
      </c>
      <c r="K527" s="307">
        <f t="shared" ca="1" si="247"/>
        <v>-4.3976326003435346</v>
      </c>
      <c r="L527" s="304">
        <f t="shared" ca="1" si="232"/>
        <v>798.53538901328773</v>
      </c>
      <c r="M527" s="306">
        <f t="shared" ca="1" si="248"/>
        <v>-1.4910070222620846</v>
      </c>
      <c r="N527" s="304">
        <f t="shared" ca="1" si="249"/>
        <v>-85.428409599985827</v>
      </c>
      <c r="P527" s="310">
        <f t="shared" ca="1" si="250"/>
        <v>23</v>
      </c>
      <c r="Q527" s="304">
        <f t="shared" ca="1" si="251"/>
        <v>0</v>
      </c>
      <c r="R527" s="306">
        <f t="shared" ca="1" si="252"/>
        <v>0</v>
      </c>
      <c r="S527" s="307">
        <f t="shared" ca="1" si="253"/>
        <v>3.1859948540257217</v>
      </c>
      <c r="T527" s="304">
        <f t="shared" ca="1" si="233"/>
        <v>31.254609517992332</v>
      </c>
      <c r="U527" s="311">
        <f t="shared" ca="1" si="234"/>
        <v>0</v>
      </c>
      <c r="V527" s="306">
        <f t="shared" ca="1" si="235"/>
        <v>1.2255388284720248</v>
      </c>
      <c r="W527" s="304">
        <f t="shared" ca="1" si="236"/>
        <v>28.237868526675108</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0.91568945072277685</v>
      </c>
      <c r="AH527" s="304">
        <f t="shared" ca="1" si="260"/>
        <v>-8.8630996731890583</v>
      </c>
    </row>
    <row r="528" spans="1:34" x14ac:dyDescent="0.2">
      <c r="A528" s="347">
        <f t="shared" ca="1" si="238"/>
        <v>1E-4</v>
      </c>
      <c r="B528" s="304">
        <f t="shared" ca="1" si="239"/>
        <v>35.403600000000317</v>
      </c>
      <c r="D528" s="306">
        <f t="shared" ca="1" si="240"/>
        <v>-0.70643240568948507</v>
      </c>
      <c r="E528" s="307">
        <f t="shared" ca="1" si="241"/>
        <v>-0.97507349999854753</v>
      </c>
      <c r="F528" s="304">
        <f t="shared" ca="1" si="242"/>
        <v>1.2040826691750242</v>
      </c>
      <c r="G528" s="306">
        <f t="shared" ca="1" si="243"/>
        <v>8.469562680443639</v>
      </c>
      <c r="H528" s="307">
        <f t="shared" ca="1" si="244"/>
        <v>-105.92472284171524</v>
      </c>
      <c r="I528" s="304">
        <f t="shared" ca="1" si="245"/>
        <v>106.26278935305695</v>
      </c>
      <c r="J528" s="306">
        <f t="shared" ca="1" si="246"/>
        <v>798.52327976967274</v>
      </c>
      <c r="K528" s="307">
        <f t="shared" ca="1" si="247"/>
        <v>-4.4082250677523387</v>
      </c>
      <c r="L528" s="304">
        <f t="shared" ca="1" si="232"/>
        <v>798.53544741756014</v>
      </c>
      <c r="M528" s="306">
        <f t="shared" ca="1" si="248"/>
        <v>-1.4910077580820489</v>
      </c>
      <c r="N528" s="304">
        <f t="shared" ca="1" si="249"/>
        <v>-85.428451759364265</v>
      </c>
      <c r="P528" s="310">
        <f t="shared" ca="1" si="250"/>
        <v>23</v>
      </c>
      <c r="Q528" s="304">
        <f t="shared" ca="1" si="251"/>
        <v>0</v>
      </c>
      <c r="R528" s="306">
        <f t="shared" ca="1" si="252"/>
        <v>0</v>
      </c>
      <c r="S528" s="307">
        <f t="shared" ca="1" si="253"/>
        <v>3.1859948540257217</v>
      </c>
      <c r="T528" s="304">
        <f t="shared" ca="1" si="233"/>
        <v>31.254609517992332</v>
      </c>
      <c r="U528" s="311">
        <f t="shared" ca="1" si="234"/>
        <v>0</v>
      </c>
      <c r="V528" s="306">
        <f t="shared" ca="1" si="235"/>
        <v>1.2255401266207853</v>
      </c>
      <c r="W528" s="304">
        <f t="shared" ca="1" si="236"/>
        <v>28.237947102776872</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0.91566536276124211</v>
      </c>
      <c r="AH528" s="304">
        <f t="shared" ca="1" si="260"/>
        <v>-8.8631243364987355</v>
      </c>
    </row>
    <row r="529" spans="1:34" x14ac:dyDescent="0.2">
      <c r="A529" s="347">
        <f t="shared" ca="1" si="238"/>
        <v>1E-4</v>
      </c>
      <c r="B529" s="304">
        <f t="shared" ca="1" si="239"/>
        <v>35.40370000000032</v>
      </c>
      <c r="D529" s="306">
        <f t="shared" ca="1" si="240"/>
        <v>-0.70642787050995859</v>
      </c>
      <c r="E529" s="307">
        <f t="shared" ca="1" si="241"/>
        <v>-0.97504839568516921</v>
      </c>
      <c r="F529" s="304">
        <f t="shared" ca="1" si="242"/>
        <v>1.2040596788205546</v>
      </c>
      <c r="G529" s="306">
        <f t="shared" ca="1" si="243"/>
        <v>8.4694920376565879</v>
      </c>
      <c r="H529" s="307">
        <f t="shared" ca="1" si="244"/>
        <v>-105.92482034655481</v>
      </c>
      <c r="I529" s="304">
        <f t="shared" ca="1" si="245"/>
        <v>106.26288091721324</v>
      </c>
      <c r="J529" s="306">
        <f t="shared" ca="1" si="246"/>
        <v>798.52327976967274</v>
      </c>
      <c r="K529" s="307">
        <f t="shared" ca="1" si="247"/>
        <v>-4.4188175449117519</v>
      </c>
      <c r="L529" s="304">
        <f t="shared" ca="1" si="232"/>
        <v>798.53550596239006</v>
      </c>
      <c r="M529" s="306">
        <f t="shared" ca="1" si="248"/>
        <v>-1.4910084938946075</v>
      </c>
      <c r="N529" s="304">
        <f t="shared" ca="1" si="249"/>
        <v>-85.428493918318381</v>
      </c>
      <c r="P529" s="310">
        <f t="shared" ca="1" si="250"/>
        <v>23</v>
      </c>
      <c r="Q529" s="304">
        <f t="shared" ca="1" si="251"/>
        <v>0</v>
      </c>
      <c r="R529" s="306">
        <f t="shared" ca="1" si="252"/>
        <v>0</v>
      </c>
      <c r="S529" s="307">
        <f t="shared" ca="1" si="253"/>
        <v>3.1859948540257217</v>
      </c>
      <c r="T529" s="304">
        <f t="shared" ca="1" si="233"/>
        <v>31.254609517992332</v>
      </c>
      <c r="U529" s="311">
        <f t="shared" ca="1" si="234"/>
        <v>0</v>
      </c>
      <c r="V529" s="306">
        <f t="shared" ca="1" si="235"/>
        <v>1.2255414247721159</v>
      </c>
      <c r="W529" s="304">
        <f t="shared" ca="1" si="236"/>
        <v>28.238025677802703</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0.91564127512633497</v>
      </c>
      <c r="AH529" s="304">
        <f t="shared" ca="1" si="260"/>
        <v>-8.8631489994706989</v>
      </c>
    </row>
    <row r="530" spans="1:34" x14ac:dyDescent="0.2">
      <c r="A530" s="347">
        <f t="shared" ca="1" si="238"/>
        <v>1E-4</v>
      </c>
      <c r="B530" s="304">
        <f t="shared" ca="1" si="239"/>
        <v>35.403800000000324</v>
      </c>
      <c r="D530" s="306">
        <f t="shared" ca="1" si="240"/>
        <v>-0.70642333533238244</v>
      </c>
      <c r="E530" s="307">
        <f t="shared" ca="1" si="241"/>
        <v>-0.97502329171554258</v>
      </c>
      <c r="F530" s="304">
        <f t="shared" ca="1" si="242"/>
        <v>1.2040366888471212</v>
      </c>
      <c r="G530" s="306">
        <f t="shared" ca="1" si="243"/>
        <v>8.4694213953230548</v>
      </c>
      <c r="H530" s="307">
        <f t="shared" ca="1" si="244"/>
        <v>-105.92491784888398</v>
      </c>
      <c r="I530" s="304">
        <f t="shared" ca="1" si="245"/>
        <v>106.26297247896078</v>
      </c>
      <c r="J530" s="306">
        <f t="shared" ca="1" si="246"/>
        <v>798.52327976967274</v>
      </c>
      <c r="K530" s="307">
        <f t="shared" ca="1" si="247"/>
        <v>-4.4294100318215239</v>
      </c>
      <c r="L530" s="304">
        <f t="shared" ca="1" si="232"/>
        <v>798.53556464777762</v>
      </c>
      <c r="M530" s="306">
        <f t="shared" ca="1" si="248"/>
        <v>-1.491009229699761</v>
      </c>
      <c r="N530" s="304">
        <f t="shared" ca="1" si="249"/>
        <v>-85.428536076848218</v>
      </c>
      <c r="P530" s="310">
        <f t="shared" ca="1" si="250"/>
        <v>23</v>
      </c>
      <c r="Q530" s="304">
        <f t="shared" ca="1" si="251"/>
        <v>0</v>
      </c>
      <c r="R530" s="306">
        <f t="shared" ca="1" si="252"/>
        <v>0</v>
      </c>
      <c r="S530" s="307">
        <f t="shared" ca="1" si="253"/>
        <v>3.1859948540257217</v>
      </c>
      <c r="T530" s="304">
        <f t="shared" ca="1" si="233"/>
        <v>31.254609517992332</v>
      </c>
      <c r="U530" s="311">
        <f t="shared" ca="1" si="234"/>
        <v>0</v>
      </c>
      <c r="V530" s="306">
        <f t="shared" ca="1" si="235"/>
        <v>1.225542722926017</v>
      </c>
      <c r="W530" s="304">
        <f t="shared" ca="1" si="236"/>
        <v>28.238104251752581</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0.91561718781804835</v>
      </c>
      <c r="AH530" s="304">
        <f t="shared" ca="1" si="260"/>
        <v>-8.8631736621049573</v>
      </c>
    </row>
    <row r="531" spans="1:34" x14ac:dyDescent="0.2">
      <c r="A531" s="347">
        <f t="shared" ca="1" si="238"/>
        <v>1E-4</v>
      </c>
      <c r="B531" s="304">
        <f t="shared" ca="1" si="239"/>
        <v>35.403900000000327</v>
      </c>
      <c r="D531" s="306">
        <f t="shared" ca="1" si="240"/>
        <v>-0.70641880015675329</v>
      </c>
      <c r="E531" s="307">
        <f t="shared" ca="1" si="241"/>
        <v>-0.97499818808967831</v>
      </c>
      <c r="F531" s="304">
        <f t="shared" ca="1" si="242"/>
        <v>1.2040136992547315</v>
      </c>
      <c r="G531" s="306">
        <f t="shared" ca="1" si="243"/>
        <v>8.4693507534430399</v>
      </c>
      <c r="H531" s="307">
        <f t="shared" ca="1" si="244"/>
        <v>-105.92501534870279</v>
      </c>
      <c r="I531" s="304">
        <f t="shared" ca="1" si="245"/>
        <v>106.26306403829963</v>
      </c>
      <c r="J531" s="306">
        <f t="shared" ca="1" si="246"/>
        <v>798.52327976967274</v>
      </c>
      <c r="K531" s="307">
        <f t="shared" ca="1" si="247"/>
        <v>-4.4400025284814033</v>
      </c>
      <c r="L531" s="304">
        <f t="shared" ca="1" si="232"/>
        <v>798.53562347372326</v>
      </c>
      <c r="M531" s="306">
        <f t="shared" ca="1" si="248"/>
        <v>-1.4910099654975093</v>
      </c>
      <c r="N531" s="304">
        <f t="shared" ca="1" si="249"/>
        <v>-85.428578234953775</v>
      </c>
      <c r="P531" s="310">
        <f t="shared" ca="1" si="250"/>
        <v>23</v>
      </c>
      <c r="Q531" s="304">
        <f t="shared" ca="1" si="251"/>
        <v>0</v>
      </c>
      <c r="R531" s="306">
        <f t="shared" ca="1" si="252"/>
        <v>0</v>
      </c>
      <c r="S531" s="307">
        <f t="shared" ca="1" si="253"/>
        <v>3.1859948540257217</v>
      </c>
      <c r="T531" s="304">
        <f t="shared" ca="1" si="233"/>
        <v>31.254609517992332</v>
      </c>
      <c r="U531" s="311">
        <f t="shared" ca="1" si="234"/>
        <v>0</v>
      </c>
      <c r="V531" s="306">
        <f t="shared" ca="1" si="235"/>
        <v>1.2255440210824882</v>
      </c>
      <c r="W531" s="304">
        <f t="shared" ca="1" si="236"/>
        <v>28.238182824626556</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0.91559310083639112</v>
      </c>
      <c r="AH531" s="304">
        <f t="shared" ca="1" si="260"/>
        <v>-8.8631983244015018</v>
      </c>
    </row>
    <row r="532" spans="1:34" x14ac:dyDescent="0.2">
      <c r="A532" s="347">
        <f t="shared" ca="1" si="238"/>
        <v>1E-4</v>
      </c>
      <c r="B532" s="304">
        <f t="shared" ca="1" si="239"/>
        <v>35.40400000000033</v>
      </c>
      <c r="D532" s="306">
        <f t="shared" ca="1" si="240"/>
        <v>-0.70641426498307369</v>
      </c>
      <c r="E532" s="307">
        <f t="shared" ca="1" si="241"/>
        <v>-0.9749730848075604</v>
      </c>
      <c r="F532" s="304">
        <f t="shared" ca="1" si="242"/>
        <v>1.2039907100433735</v>
      </c>
      <c r="G532" s="306">
        <f t="shared" ca="1" si="243"/>
        <v>8.4692801120165413</v>
      </c>
      <c r="H532" s="307">
        <f t="shared" ca="1" si="244"/>
        <v>-105.92511284601126</v>
      </c>
      <c r="I532" s="304">
        <f t="shared" ca="1" si="245"/>
        <v>106.2631555952298</v>
      </c>
      <c r="J532" s="306">
        <f t="shared" ca="1" si="246"/>
        <v>798.52327976967274</v>
      </c>
      <c r="K532" s="307">
        <f t="shared" ca="1" si="247"/>
        <v>-4.4505950348911387</v>
      </c>
      <c r="L532" s="304">
        <f t="shared" ca="1" si="232"/>
        <v>798.53568244022745</v>
      </c>
      <c r="M532" s="306">
        <f t="shared" ca="1" si="248"/>
        <v>-1.4910107012878526</v>
      </c>
      <c r="N532" s="304">
        <f t="shared" ca="1" si="249"/>
        <v>-85.428620392635054</v>
      </c>
      <c r="P532" s="310">
        <f t="shared" ca="1" si="250"/>
        <v>23</v>
      </c>
      <c r="Q532" s="304">
        <f t="shared" ca="1" si="251"/>
        <v>0</v>
      </c>
      <c r="R532" s="306">
        <f t="shared" ca="1" si="252"/>
        <v>0</v>
      </c>
      <c r="S532" s="307">
        <f t="shared" ca="1" si="253"/>
        <v>3.1859948540257217</v>
      </c>
      <c r="T532" s="304">
        <f t="shared" ca="1" si="233"/>
        <v>31.254609517992332</v>
      </c>
      <c r="U532" s="311">
        <f t="shared" ca="1" si="234"/>
        <v>0</v>
      </c>
      <c r="V532" s="306">
        <f t="shared" ca="1" si="235"/>
        <v>1.2255453192415295</v>
      </c>
      <c r="W532" s="304">
        <f t="shared" ca="1" si="236"/>
        <v>28.238261396424598</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0.91556901418135084</v>
      </c>
      <c r="AH532" s="304">
        <f t="shared" ca="1" si="260"/>
        <v>-8.8632229863603467</v>
      </c>
    </row>
    <row r="533" spans="1:34" x14ac:dyDescent="0.2">
      <c r="A533" s="347">
        <f t="shared" ca="1" si="238"/>
        <v>1E-4</v>
      </c>
      <c r="B533" s="304">
        <f t="shared" ca="1" si="239"/>
        <v>35.404100000000334</v>
      </c>
      <c r="D533" s="306">
        <f t="shared" ca="1" si="240"/>
        <v>-0.70640972981134253</v>
      </c>
      <c r="E533" s="307">
        <f t="shared" ca="1" si="241"/>
        <v>-0.97494798186919418</v>
      </c>
      <c r="F533" s="304">
        <f t="shared" ca="1" si="242"/>
        <v>1.2039677212130517</v>
      </c>
      <c r="G533" s="306">
        <f t="shared" ca="1" si="243"/>
        <v>8.4692094710435608</v>
      </c>
      <c r="H533" s="307">
        <f t="shared" ca="1" si="244"/>
        <v>-105.92521034080944</v>
      </c>
      <c r="I533" s="304">
        <f t="shared" ca="1" si="245"/>
        <v>106.26324714975135</v>
      </c>
      <c r="J533" s="306">
        <f t="shared" ca="1" si="246"/>
        <v>798.52327976967274</v>
      </c>
      <c r="K533" s="307">
        <f t="shared" ca="1" si="247"/>
        <v>-4.4611875510504797</v>
      </c>
      <c r="L533" s="304">
        <f t="shared" ca="1" si="232"/>
        <v>798.53574154729029</v>
      </c>
      <c r="M533" s="306">
        <f t="shared" ca="1" si="248"/>
        <v>-1.4910114370707908</v>
      </c>
      <c r="N533" s="304">
        <f t="shared" ca="1" si="249"/>
        <v>-85.428662549892053</v>
      </c>
      <c r="P533" s="310">
        <f t="shared" ca="1" si="250"/>
        <v>23</v>
      </c>
      <c r="Q533" s="304">
        <f t="shared" ca="1" si="251"/>
        <v>0</v>
      </c>
      <c r="R533" s="306">
        <f t="shared" ca="1" si="252"/>
        <v>0</v>
      </c>
      <c r="S533" s="307">
        <f t="shared" ca="1" si="253"/>
        <v>3.1859948540257217</v>
      </c>
      <c r="T533" s="304">
        <f t="shared" ca="1" si="233"/>
        <v>31.254609517992332</v>
      </c>
      <c r="U533" s="311">
        <f t="shared" ca="1" si="234"/>
        <v>0</v>
      </c>
      <c r="V533" s="306">
        <f t="shared" ca="1" si="235"/>
        <v>1.2255466174031413</v>
      </c>
      <c r="W533" s="304">
        <f t="shared" ca="1" si="236"/>
        <v>28.238339967146736</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0.91554492785292929</v>
      </c>
      <c r="AH533" s="304">
        <f t="shared" ca="1" si="260"/>
        <v>-8.8632476479814866</v>
      </c>
    </row>
    <row r="534" spans="1:34" x14ac:dyDescent="0.2">
      <c r="A534" s="347">
        <f t="shared" ca="1" si="238"/>
        <v>1E-4</v>
      </c>
      <c r="B534" s="304">
        <f t="shared" ca="1" si="239"/>
        <v>35.404200000000337</v>
      </c>
      <c r="D534" s="306">
        <f t="shared" ca="1" si="240"/>
        <v>-0.70640519464156371</v>
      </c>
      <c r="E534" s="307">
        <f t="shared" ca="1" si="241"/>
        <v>-0.97492287927457433</v>
      </c>
      <c r="F534" s="304">
        <f t="shared" ca="1" si="242"/>
        <v>1.2039447327637642</v>
      </c>
      <c r="G534" s="306">
        <f t="shared" ca="1" si="243"/>
        <v>8.4691388305240967</v>
      </c>
      <c r="H534" s="307">
        <f t="shared" ca="1" si="244"/>
        <v>-105.92530783309736</v>
      </c>
      <c r="I534" s="304">
        <f t="shared" ca="1" si="245"/>
        <v>106.26333870186428</v>
      </c>
      <c r="J534" s="306">
        <f t="shared" ca="1" si="246"/>
        <v>798.52327976967274</v>
      </c>
      <c r="K534" s="307">
        <f t="shared" ca="1" si="247"/>
        <v>-4.4717800769591749</v>
      </c>
      <c r="L534" s="304">
        <f t="shared" ca="1" si="232"/>
        <v>798.53580079491223</v>
      </c>
      <c r="M534" s="306">
        <f t="shared" ca="1" si="248"/>
        <v>-1.4910121728463241</v>
      </c>
      <c r="N534" s="304">
        <f t="shared" ca="1" si="249"/>
        <v>-85.428704706724773</v>
      </c>
      <c r="P534" s="310">
        <f t="shared" ca="1" si="250"/>
        <v>23</v>
      </c>
      <c r="Q534" s="304">
        <f t="shared" ca="1" si="251"/>
        <v>0</v>
      </c>
      <c r="R534" s="306">
        <f t="shared" ca="1" si="252"/>
        <v>0</v>
      </c>
      <c r="S534" s="307">
        <f t="shared" ca="1" si="253"/>
        <v>3.1859948540257217</v>
      </c>
      <c r="T534" s="304">
        <f t="shared" ca="1" si="233"/>
        <v>31.254609517992332</v>
      </c>
      <c r="U534" s="311">
        <f t="shared" ca="1" si="234"/>
        <v>0</v>
      </c>
      <c r="V534" s="306">
        <f t="shared" ca="1" si="235"/>
        <v>1.2255479155673232</v>
      </c>
      <c r="W534" s="304">
        <f t="shared" ca="1" si="236"/>
        <v>28.238418536792988</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0.91552084185112292</v>
      </c>
      <c r="AH534" s="304">
        <f t="shared" ca="1" si="260"/>
        <v>-8.8632723092649286</v>
      </c>
    </row>
    <row r="535" spans="1:34" x14ac:dyDescent="0.2">
      <c r="A535" s="347">
        <f t="shared" ca="1" si="238"/>
        <v>1E-4</v>
      </c>
      <c r="B535" s="304">
        <f t="shared" ca="1" si="239"/>
        <v>35.40430000000034</v>
      </c>
      <c r="D535" s="306">
        <f t="shared" ca="1" si="240"/>
        <v>-0.70640065947373476</v>
      </c>
      <c r="E535" s="307">
        <f t="shared" ca="1" si="241"/>
        <v>-0.97489777702369373</v>
      </c>
      <c r="F535" s="304">
        <f t="shared" ca="1" si="242"/>
        <v>1.2039217446955042</v>
      </c>
      <c r="G535" s="306">
        <f t="shared" ca="1" si="243"/>
        <v>8.4690681904581488</v>
      </c>
      <c r="H535" s="307">
        <f t="shared" ca="1" si="244"/>
        <v>-105.92540532287506</v>
      </c>
      <c r="I535" s="304">
        <f t="shared" ca="1" si="245"/>
        <v>106.26343025156866</v>
      </c>
      <c r="J535" s="306">
        <f t="shared" ca="1" si="246"/>
        <v>798.52327976967274</v>
      </c>
      <c r="K535" s="307">
        <f t="shared" ca="1" si="247"/>
        <v>-4.4823726126169738</v>
      </c>
      <c r="L535" s="304">
        <f t="shared" ca="1" si="232"/>
        <v>798.53586018309375</v>
      </c>
      <c r="M535" s="306">
        <f t="shared" ca="1" si="248"/>
        <v>-1.4910129086144526</v>
      </c>
      <c r="N535" s="304">
        <f t="shared" ca="1" si="249"/>
        <v>-85.428746863133242</v>
      </c>
      <c r="P535" s="310">
        <f t="shared" ca="1" si="250"/>
        <v>23</v>
      </c>
      <c r="Q535" s="304">
        <f t="shared" ca="1" si="251"/>
        <v>0</v>
      </c>
      <c r="R535" s="306">
        <f t="shared" ca="1" si="252"/>
        <v>0</v>
      </c>
      <c r="S535" s="307">
        <f t="shared" ca="1" si="253"/>
        <v>3.1859948540257217</v>
      </c>
      <c r="T535" s="304">
        <f t="shared" ca="1" si="233"/>
        <v>31.254609517992332</v>
      </c>
      <c r="U535" s="311">
        <f t="shared" ca="1" si="234"/>
        <v>0</v>
      </c>
      <c r="V535" s="306">
        <f t="shared" ca="1" si="235"/>
        <v>1.2255492137340755</v>
      </c>
      <c r="W535" s="304">
        <f t="shared" ca="1" si="236"/>
        <v>28.238497105363368</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0.91549675617592641</v>
      </c>
      <c r="AH535" s="304">
        <f t="shared" ca="1" si="260"/>
        <v>-8.8632969702106781</v>
      </c>
    </row>
    <row r="536" spans="1:34" x14ac:dyDescent="0.2">
      <c r="A536" s="347">
        <f t="shared" ca="1" si="238"/>
        <v>1E-4</v>
      </c>
      <c r="B536" s="304">
        <f t="shared" ca="1" si="239"/>
        <v>35.404400000000344</v>
      </c>
      <c r="D536" s="306">
        <f t="shared" ca="1" si="240"/>
        <v>-0.70639612430785936</v>
      </c>
      <c r="E536" s="307">
        <f t="shared" ca="1" si="241"/>
        <v>-0.97487267511655062</v>
      </c>
      <c r="F536" s="304">
        <f t="shared" ca="1" si="242"/>
        <v>1.2038987570082729</v>
      </c>
      <c r="G536" s="306">
        <f t="shared" ca="1" si="243"/>
        <v>8.4689975508457174</v>
      </c>
      <c r="H536" s="307">
        <f t="shared" ca="1" si="244"/>
        <v>-105.92550281014258</v>
      </c>
      <c r="I536" s="304">
        <f t="shared" ca="1" si="245"/>
        <v>106.26352179886452</v>
      </c>
      <c r="J536" s="306">
        <f t="shared" ca="1" si="246"/>
        <v>798.52327976967274</v>
      </c>
      <c r="K536" s="307">
        <f t="shared" ca="1" si="247"/>
        <v>-4.4929651580236243</v>
      </c>
      <c r="L536" s="304">
        <f t="shared" ca="1" si="232"/>
        <v>798.53591971183505</v>
      </c>
      <c r="M536" s="306">
        <f t="shared" ca="1" si="248"/>
        <v>-1.4910136443751765</v>
      </c>
      <c r="N536" s="304">
        <f t="shared" ca="1" si="249"/>
        <v>-85.428789019117445</v>
      </c>
      <c r="P536" s="310">
        <f t="shared" ca="1" si="250"/>
        <v>23</v>
      </c>
      <c r="Q536" s="304">
        <f t="shared" ca="1" si="251"/>
        <v>0</v>
      </c>
      <c r="R536" s="306">
        <f t="shared" ca="1" si="252"/>
        <v>0</v>
      </c>
      <c r="S536" s="307">
        <f t="shared" ca="1" si="253"/>
        <v>3.1859948540257217</v>
      </c>
      <c r="T536" s="304">
        <f t="shared" ca="1" si="233"/>
        <v>31.254609517992332</v>
      </c>
      <c r="U536" s="311">
        <f t="shared" ca="1" si="234"/>
        <v>0</v>
      </c>
      <c r="V536" s="306">
        <f t="shared" ca="1" si="235"/>
        <v>1.2255505119033983</v>
      </c>
      <c r="W536" s="304">
        <f t="shared" ca="1" si="236"/>
        <v>28.238575672857873</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0.91547267082733264</v>
      </c>
      <c r="AH536" s="304">
        <f t="shared" ca="1" si="260"/>
        <v>-8.8633216308187386</v>
      </c>
    </row>
    <row r="537" spans="1:34" x14ac:dyDescent="0.2">
      <c r="A537" s="347">
        <f t="shared" ca="1" si="238"/>
        <v>1E-4</v>
      </c>
      <c r="B537" s="304">
        <f t="shared" ca="1" si="239"/>
        <v>35.404500000000347</v>
      </c>
      <c r="D537" s="306">
        <f t="shared" ca="1" si="240"/>
        <v>-0.70639158914393507</v>
      </c>
      <c r="E537" s="307">
        <f t="shared" ca="1" si="241"/>
        <v>-0.97484757355314322</v>
      </c>
      <c r="F537" s="304">
        <f t="shared" ca="1" si="242"/>
        <v>1.2038757697020672</v>
      </c>
      <c r="G537" s="306">
        <f t="shared" ca="1" si="243"/>
        <v>8.4689269116868022</v>
      </c>
      <c r="H537" s="307">
        <f t="shared" ca="1" si="244"/>
        <v>-105.92560029489994</v>
      </c>
      <c r="I537" s="304">
        <f t="shared" ca="1" si="245"/>
        <v>106.26361334375186</v>
      </c>
      <c r="J537" s="306">
        <f t="shared" ca="1" si="246"/>
        <v>798.52327976967274</v>
      </c>
      <c r="K537" s="307">
        <f t="shared" ca="1" si="247"/>
        <v>-4.5035577131788767</v>
      </c>
      <c r="L537" s="304">
        <f t="shared" ca="1" si="232"/>
        <v>798.5359793811366</v>
      </c>
      <c r="M537" s="306">
        <f t="shared" ca="1" si="248"/>
        <v>-1.4910143801284956</v>
      </c>
      <c r="N537" s="304">
        <f t="shared" ca="1" si="249"/>
        <v>-85.428831174677399</v>
      </c>
      <c r="P537" s="310">
        <f t="shared" ca="1" si="250"/>
        <v>23</v>
      </c>
      <c r="Q537" s="304">
        <f t="shared" ca="1" si="251"/>
        <v>0</v>
      </c>
      <c r="R537" s="306">
        <f t="shared" ca="1" si="252"/>
        <v>0</v>
      </c>
      <c r="S537" s="307">
        <f t="shared" ca="1" si="253"/>
        <v>3.1859948540257217</v>
      </c>
      <c r="T537" s="304">
        <f t="shared" ca="1" si="233"/>
        <v>31.254609517992332</v>
      </c>
      <c r="U537" s="311">
        <f t="shared" ca="1" si="234"/>
        <v>0</v>
      </c>
      <c r="V537" s="306">
        <f t="shared" ca="1" si="235"/>
        <v>1.2255518100752905</v>
      </c>
      <c r="W537" s="304">
        <f t="shared" ca="1" si="236"/>
        <v>28.238654239276507</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0.91544858580534694</v>
      </c>
      <c r="AH537" s="304">
        <f t="shared" ca="1" si="260"/>
        <v>-8.8633462910891101</v>
      </c>
    </row>
    <row r="538" spans="1:34" x14ac:dyDescent="0.2">
      <c r="A538" s="347">
        <f t="shared" ca="1" si="238"/>
        <v>1E-4</v>
      </c>
      <c r="B538" s="304">
        <f t="shared" ca="1" si="239"/>
        <v>35.40460000000035</v>
      </c>
      <c r="D538" s="306">
        <f t="shared" ca="1" si="240"/>
        <v>-0.706387053981965</v>
      </c>
      <c r="E538" s="307">
        <f t="shared" ca="1" si="241"/>
        <v>-0.97482247233346975</v>
      </c>
      <c r="F538" s="304">
        <f t="shared" ca="1" si="242"/>
        <v>1.2038527827768883</v>
      </c>
      <c r="G538" s="306">
        <f t="shared" ca="1" si="243"/>
        <v>8.4688562729814034</v>
      </c>
      <c r="H538" s="307">
        <f t="shared" ca="1" si="244"/>
        <v>-105.92569777714716</v>
      </c>
      <c r="I538" s="304">
        <f t="shared" ca="1" si="245"/>
        <v>106.26370488623073</v>
      </c>
      <c r="J538" s="306">
        <f t="shared" ca="1" si="246"/>
        <v>798.52327976967274</v>
      </c>
      <c r="K538" s="307">
        <f t="shared" ca="1" si="247"/>
        <v>-4.5141502780824787</v>
      </c>
      <c r="L538" s="304">
        <f t="shared" ca="1" si="232"/>
        <v>798.53603919099862</v>
      </c>
      <c r="M538" s="306">
        <f t="shared" ca="1" si="248"/>
        <v>-1.4910151158744103</v>
      </c>
      <c r="N538" s="304">
        <f t="shared" ca="1" si="249"/>
        <v>-85.428873329813101</v>
      </c>
      <c r="P538" s="310">
        <f t="shared" ca="1" si="250"/>
        <v>23</v>
      </c>
      <c r="Q538" s="304">
        <f t="shared" ca="1" si="251"/>
        <v>0</v>
      </c>
      <c r="R538" s="306">
        <f t="shared" ca="1" si="252"/>
        <v>0</v>
      </c>
      <c r="S538" s="307">
        <f t="shared" ca="1" si="253"/>
        <v>3.1859948540257217</v>
      </c>
      <c r="T538" s="304">
        <f t="shared" ca="1" si="233"/>
        <v>31.254609517992332</v>
      </c>
      <c r="U538" s="311">
        <f t="shared" ca="1" si="234"/>
        <v>0</v>
      </c>
      <c r="V538" s="306">
        <f t="shared" ca="1" si="235"/>
        <v>1.2255531082497531</v>
      </c>
      <c r="W538" s="304">
        <f t="shared" ca="1" si="236"/>
        <v>28.238732804619293</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0.91542450110996576</v>
      </c>
      <c r="AH538" s="304">
        <f t="shared" ca="1" si="260"/>
        <v>-8.8633709510217944</v>
      </c>
    </row>
    <row r="539" spans="1:34" x14ac:dyDescent="0.2">
      <c r="A539" s="347">
        <f t="shared" ca="1" si="238"/>
        <v>1E-4</v>
      </c>
      <c r="B539" s="304">
        <f t="shared" ca="1" si="239"/>
        <v>35.404700000000354</v>
      </c>
      <c r="D539" s="306">
        <f t="shared" ca="1" si="240"/>
        <v>-0.70638251882194936</v>
      </c>
      <c r="E539" s="307">
        <f t="shared" ca="1" si="241"/>
        <v>-0.9747973714575231</v>
      </c>
      <c r="F539" s="304">
        <f t="shared" ca="1" si="242"/>
        <v>1.2038297962327307</v>
      </c>
      <c r="G539" s="306">
        <f t="shared" ca="1" si="243"/>
        <v>8.468785634729521</v>
      </c>
      <c r="H539" s="307">
        <f t="shared" ca="1" si="244"/>
        <v>-105.92579525688431</v>
      </c>
      <c r="I539" s="304">
        <f t="shared" ca="1" si="245"/>
        <v>106.26379642630117</v>
      </c>
      <c r="J539" s="306">
        <f t="shared" ca="1" si="246"/>
        <v>798.52327976967274</v>
      </c>
      <c r="K539" s="307">
        <f t="shared" ca="1" si="247"/>
        <v>-4.52474285273418</v>
      </c>
      <c r="L539" s="304">
        <f t="shared" ca="1" si="232"/>
        <v>798.53609914142169</v>
      </c>
      <c r="M539" s="306">
        <f t="shared" ca="1" si="248"/>
        <v>-1.4910158516129206</v>
      </c>
      <c r="N539" s="304">
        <f t="shared" ca="1" si="249"/>
        <v>-85.428915484524566</v>
      </c>
      <c r="P539" s="310">
        <f t="shared" ca="1" si="250"/>
        <v>23</v>
      </c>
      <c r="Q539" s="304">
        <f t="shared" ca="1" si="251"/>
        <v>0</v>
      </c>
      <c r="R539" s="306">
        <f t="shared" ca="1" si="252"/>
        <v>0</v>
      </c>
      <c r="S539" s="307">
        <f t="shared" ca="1" si="253"/>
        <v>3.1859948540257217</v>
      </c>
      <c r="T539" s="304">
        <f t="shared" ca="1" si="233"/>
        <v>31.254609517992332</v>
      </c>
      <c r="U539" s="311">
        <f t="shared" ca="1" si="234"/>
        <v>0</v>
      </c>
      <c r="V539" s="306">
        <f t="shared" ca="1" si="235"/>
        <v>1.2255544064267858</v>
      </c>
      <c r="W539" s="304">
        <f t="shared" ca="1" si="236"/>
        <v>28.238811368886243</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0.91540041674117845</v>
      </c>
      <c r="AH539" s="304">
        <f t="shared" ca="1" si="260"/>
        <v>-8.8633956106168004</v>
      </c>
    </row>
    <row r="540" spans="1:34" x14ac:dyDescent="0.2">
      <c r="A540" s="347">
        <f t="shared" ca="1" si="238"/>
        <v>1E-4</v>
      </c>
      <c r="B540" s="304">
        <f t="shared" ca="1" si="239"/>
        <v>35.404800000000357</v>
      </c>
      <c r="D540" s="306">
        <f t="shared" ca="1" si="240"/>
        <v>-0.7063779836638876</v>
      </c>
      <c r="E540" s="307">
        <f t="shared" ca="1" si="241"/>
        <v>-0.97477227092529972</v>
      </c>
      <c r="F540" s="304">
        <f t="shared" ca="1" si="242"/>
        <v>1.2038068100695916</v>
      </c>
      <c r="G540" s="306">
        <f t="shared" ca="1" si="243"/>
        <v>8.4687149969311548</v>
      </c>
      <c r="H540" s="307">
        <f t="shared" ca="1" si="244"/>
        <v>-105.9258927341114</v>
      </c>
      <c r="I540" s="304">
        <f t="shared" ca="1" si="245"/>
        <v>106.2638879639632</v>
      </c>
      <c r="J540" s="306">
        <f t="shared" ca="1" si="246"/>
        <v>798.52327976967274</v>
      </c>
      <c r="K540" s="307">
        <f t="shared" ca="1" si="247"/>
        <v>-4.53533543713373</v>
      </c>
      <c r="L540" s="304">
        <f t="shared" ca="1" si="232"/>
        <v>798.53615923240591</v>
      </c>
      <c r="M540" s="306">
        <f t="shared" ca="1" si="248"/>
        <v>-1.4910165873440264</v>
      </c>
      <c r="N540" s="304">
        <f t="shared" ca="1" si="249"/>
        <v>-85.428957638811795</v>
      </c>
      <c r="P540" s="310">
        <f t="shared" ca="1" si="250"/>
        <v>23</v>
      </c>
      <c r="Q540" s="304">
        <f t="shared" ca="1" si="251"/>
        <v>0</v>
      </c>
      <c r="R540" s="306">
        <f t="shared" ca="1" si="252"/>
        <v>0</v>
      </c>
      <c r="S540" s="307">
        <f t="shared" ca="1" si="253"/>
        <v>3.1859948540257217</v>
      </c>
      <c r="T540" s="304">
        <f t="shared" ca="1" si="233"/>
        <v>31.254609517992332</v>
      </c>
      <c r="U540" s="311">
        <f t="shared" ca="1" si="234"/>
        <v>0</v>
      </c>
      <c r="V540" s="306">
        <f t="shared" ca="1" si="235"/>
        <v>1.2255557046063885</v>
      </c>
      <c r="W540" s="304">
        <f t="shared" ca="1" si="236"/>
        <v>28.238889932077345</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0.91537633269899032</v>
      </c>
      <c r="AH540" s="304">
        <f t="shared" ca="1" si="260"/>
        <v>-8.863420269874128</v>
      </c>
    </row>
    <row r="541" spans="1:34" x14ac:dyDescent="0.2">
      <c r="A541" s="347">
        <f t="shared" ca="1" si="238"/>
        <v>1E-4</v>
      </c>
      <c r="B541" s="304">
        <f t="shared" ca="1" si="239"/>
        <v>35.40490000000036</v>
      </c>
      <c r="D541" s="306">
        <f t="shared" ca="1" si="240"/>
        <v>-0.70637344850778261</v>
      </c>
      <c r="E541" s="307">
        <f t="shared" ca="1" si="241"/>
        <v>-0.97474717073680317</v>
      </c>
      <c r="F541" s="304">
        <f t="shared" ca="1" si="242"/>
        <v>1.2037838242874754</v>
      </c>
      <c r="G541" s="306">
        <f t="shared" ca="1" si="243"/>
        <v>8.4686443595863032</v>
      </c>
      <c r="H541" s="307">
        <f t="shared" ca="1" si="244"/>
        <v>-105.92599020882848</v>
      </c>
      <c r="I541" s="304">
        <f t="shared" ca="1" si="245"/>
        <v>106.26397949921686</v>
      </c>
      <c r="J541" s="306">
        <f t="shared" ca="1" si="246"/>
        <v>798.52327976967274</v>
      </c>
      <c r="K541" s="307">
        <f t="shared" ca="1" si="247"/>
        <v>-4.5459280312808774</v>
      </c>
      <c r="L541" s="304">
        <f t="shared" ca="1" si="232"/>
        <v>798.53621946395185</v>
      </c>
      <c r="M541" s="306">
        <f t="shared" ca="1" si="248"/>
        <v>-1.4910173230677284</v>
      </c>
      <c r="N541" s="304">
        <f t="shared" ca="1" si="249"/>
        <v>-85.428999792674801</v>
      </c>
      <c r="P541" s="310">
        <f t="shared" ca="1" si="250"/>
        <v>23</v>
      </c>
      <c r="Q541" s="304">
        <f t="shared" ca="1" si="251"/>
        <v>0</v>
      </c>
      <c r="R541" s="306">
        <f t="shared" ca="1" si="252"/>
        <v>0</v>
      </c>
      <c r="S541" s="307">
        <f t="shared" ca="1" si="253"/>
        <v>3.1859948540257217</v>
      </c>
      <c r="T541" s="304">
        <f t="shared" ca="1" si="233"/>
        <v>31.254609517992332</v>
      </c>
      <c r="U541" s="311">
        <f t="shared" ca="1" si="234"/>
        <v>0</v>
      </c>
      <c r="V541" s="306">
        <f t="shared" ca="1" si="235"/>
        <v>1.2255570027885618</v>
      </c>
      <c r="W541" s="304">
        <f t="shared" ca="1" si="236"/>
        <v>28.238968494192637</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0.91535224898339784</v>
      </c>
      <c r="AH541" s="304">
        <f t="shared" ca="1" si="260"/>
        <v>-8.8634449287937755</v>
      </c>
    </row>
    <row r="542" spans="1:34" x14ac:dyDescent="0.2">
      <c r="A542" s="347">
        <f t="shared" ca="1" si="238"/>
        <v>1E-4</v>
      </c>
      <c r="B542" s="304">
        <f t="shared" ca="1" si="239"/>
        <v>35.405000000000364</v>
      </c>
      <c r="D542" s="306">
        <f t="shared" ca="1" si="240"/>
        <v>-0.70636891335363083</v>
      </c>
      <c r="E542" s="307">
        <f t="shared" ca="1" si="241"/>
        <v>-0.97472207089202456</v>
      </c>
      <c r="F542" s="304">
        <f t="shared" ca="1" si="242"/>
        <v>1.2037608388863736</v>
      </c>
      <c r="G542" s="306">
        <f t="shared" ca="1" si="243"/>
        <v>8.468573722694968</v>
      </c>
      <c r="H542" s="307">
        <f t="shared" ca="1" si="244"/>
        <v>-105.92608768103557</v>
      </c>
      <c r="I542" s="304">
        <f t="shared" ca="1" si="245"/>
        <v>106.26407103206218</v>
      </c>
      <c r="J542" s="306">
        <f t="shared" ca="1" si="246"/>
        <v>798.52327976967274</v>
      </c>
      <c r="K542" s="307">
        <f t="shared" ca="1" si="247"/>
        <v>-4.5565206351753709</v>
      </c>
      <c r="L542" s="304">
        <f t="shared" ca="1" si="232"/>
        <v>798.53627983605963</v>
      </c>
      <c r="M542" s="306">
        <f t="shared" ca="1" si="248"/>
        <v>-1.4910180587840258</v>
      </c>
      <c r="N542" s="304">
        <f t="shared" ca="1" si="249"/>
        <v>-85.429041946113557</v>
      </c>
      <c r="P542" s="310">
        <f t="shared" ca="1" si="250"/>
        <v>23</v>
      </c>
      <c r="Q542" s="304">
        <f t="shared" ca="1" si="251"/>
        <v>0</v>
      </c>
      <c r="R542" s="306">
        <f t="shared" ca="1" si="252"/>
        <v>0</v>
      </c>
      <c r="S542" s="307">
        <f t="shared" ca="1" si="253"/>
        <v>3.1859948540257217</v>
      </c>
      <c r="T542" s="304">
        <f t="shared" ca="1" si="233"/>
        <v>31.254609517992332</v>
      </c>
      <c r="U542" s="311">
        <f t="shared" ca="1" si="234"/>
        <v>0</v>
      </c>
      <c r="V542" s="306">
        <f t="shared" ca="1" si="235"/>
        <v>1.2255583009733042</v>
      </c>
      <c r="W542" s="304">
        <f t="shared" ca="1" si="236"/>
        <v>28.239047055232099</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0.91532816559439212</v>
      </c>
      <c r="AH542" s="304">
        <f t="shared" ca="1" si="260"/>
        <v>-8.8634695873757536</v>
      </c>
    </row>
    <row r="543" spans="1:34" x14ac:dyDescent="0.2">
      <c r="A543" s="347">
        <f t="shared" ca="1" si="238"/>
        <v>1E-4</v>
      </c>
      <c r="B543" s="304">
        <f t="shared" ca="1" si="239"/>
        <v>35.405100000000367</v>
      </c>
      <c r="D543" s="306">
        <f t="shared" ca="1" si="240"/>
        <v>-0.70636437820143894</v>
      </c>
      <c r="E543" s="307">
        <f t="shared" ca="1" si="241"/>
        <v>-0.97469697139096745</v>
      </c>
      <c r="F543" s="304">
        <f t="shared" ca="1" si="242"/>
        <v>1.2037378538662935</v>
      </c>
      <c r="G543" s="306">
        <f t="shared" ca="1" si="243"/>
        <v>8.4685030862571473</v>
      </c>
      <c r="H543" s="307">
        <f t="shared" ca="1" si="244"/>
        <v>-105.92618515073271</v>
      </c>
      <c r="I543" s="304">
        <f t="shared" ca="1" si="245"/>
        <v>106.26416256249918</v>
      </c>
      <c r="J543" s="306">
        <f t="shared" ca="1" si="246"/>
        <v>798.52327976967274</v>
      </c>
      <c r="K543" s="307">
        <f t="shared" ca="1" si="247"/>
        <v>-4.567113248816959</v>
      </c>
      <c r="L543" s="304">
        <f t="shared" ca="1" si="232"/>
        <v>798.53634034872994</v>
      </c>
      <c r="M543" s="306">
        <f t="shared" ca="1" si="248"/>
        <v>-1.4910187944929194</v>
      </c>
      <c r="N543" s="304">
        <f t="shared" ca="1" si="249"/>
        <v>-85.429084099128119</v>
      </c>
      <c r="P543" s="310">
        <f t="shared" ca="1" si="250"/>
        <v>23</v>
      </c>
      <c r="Q543" s="304">
        <f t="shared" ca="1" si="251"/>
        <v>0</v>
      </c>
      <c r="R543" s="306">
        <f t="shared" ca="1" si="252"/>
        <v>0</v>
      </c>
      <c r="S543" s="307">
        <f t="shared" ca="1" si="253"/>
        <v>3.1859948540257217</v>
      </c>
      <c r="T543" s="304">
        <f t="shared" ca="1" si="233"/>
        <v>31.254609517992332</v>
      </c>
      <c r="U543" s="311">
        <f t="shared" ca="1" si="234"/>
        <v>0</v>
      </c>
      <c r="V543" s="306">
        <f t="shared" ca="1" si="235"/>
        <v>1.2255595991606172</v>
      </c>
      <c r="W543" s="304">
        <f t="shared" ca="1" si="236"/>
        <v>28.239125615195757</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0.91530408253198026</v>
      </c>
      <c r="AH543" s="304">
        <f t="shared" ca="1" si="260"/>
        <v>-8.8634942456200569</v>
      </c>
    </row>
    <row r="544" spans="1:34" x14ac:dyDescent="0.2">
      <c r="A544" s="347">
        <f t="shared" ca="1" si="238"/>
        <v>1E-4</v>
      </c>
      <c r="B544" s="304">
        <f t="shared" ca="1" si="239"/>
        <v>35.40520000000037</v>
      </c>
      <c r="D544" s="306">
        <f t="shared" ca="1" si="240"/>
        <v>-0.70635984305120303</v>
      </c>
      <c r="E544" s="307">
        <f t="shared" ca="1" si="241"/>
        <v>-0.97467187223362295</v>
      </c>
      <c r="F544" s="304">
        <f t="shared" ca="1" si="242"/>
        <v>1.2037148692272253</v>
      </c>
      <c r="G544" s="306">
        <f t="shared" ca="1" si="243"/>
        <v>8.468432450272843</v>
      </c>
      <c r="H544" s="307">
        <f t="shared" ca="1" si="244"/>
        <v>-105.92628261791992</v>
      </c>
      <c r="I544" s="304">
        <f t="shared" ca="1" si="245"/>
        <v>106.26425409052791</v>
      </c>
      <c r="J544" s="306">
        <f t="shared" ca="1" si="246"/>
        <v>798.52327976967274</v>
      </c>
      <c r="K544" s="307">
        <f t="shared" ca="1" si="247"/>
        <v>-4.5777058722053914</v>
      </c>
      <c r="L544" s="304">
        <f t="shared" ca="1" si="232"/>
        <v>798.53640100196276</v>
      </c>
      <c r="M544" s="306">
        <f t="shared" ca="1" si="248"/>
        <v>-1.4910195301944091</v>
      </c>
      <c r="N544" s="304">
        <f t="shared" ca="1" si="249"/>
        <v>-85.429126251718458</v>
      </c>
      <c r="P544" s="310">
        <f t="shared" ca="1" si="250"/>
        <v>23</v>
      </c>
      <c r="Q544" s="304">
        <f t="shared" ca="1" si="251"/>
        <v>0</v>
      </c>
      <c r="R544" s="306">
        <f t="shared" ca="1" si="252"/>
        <v>0</v>
      </c>
      <c r="S544" s="307">
        <f t="shared" ca="1" si="253"/>
        <v>3.1859948540257217</v>
      </c>
      <c r="T544" s="304">
        <f t="shared" ca="1" si="233"/>
        <v>31.254609517992332</v>
      </c>
      <c r="U544" s="311">
        <f t="shared" ca="1" si="234"/>
        <v>0</v>
      </c>
      <c r="V544" s="306">
        <f t="shared" ca="1" si="235"/>
        <v>1.2255608973505001</v>
      </c>
      <c r="W544" s="304">
        <f t="shared" ca="1" si="236"/>
        <v>28.239204174083639</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0.91527999979615515</v>
      </c>
      <c r="AH544" s="304">
        <f t="shared" ca="1" si="260"/>
        <v>-8.8635189035266944</v>
      </c>
    </row>
    <row r="545" spans="1:34" x14ac:dyDescent="0.2">
      <c r="A545" s="347">
        <f t="shared" ca="1" si="238"/>
        <v>1E-4</v>
      </c>
      <c r="B545" s="304">
        <f t="shared" ca="1" si="239"/>
        <v>35.405300000000373</v>
      </c>
      <c r="D545" s="306">
        <f t="shared" ca="1" si="240"/>
        <v>-0.70635530790292511</v>
      </c>
      <c r="E545" s="307">
        <f t="shared" ca="1" si="241"/>
        <v>-0.97464677341998041</v>
      </c>
      <c r="F545" s="304">
        <f t="shared" ca="1" si="242"/>
        <v>1.2036918849691622</v>
      </c>
      <c r="G545" s="306">
        <f t="shared" ca="1" si="243"/>
        <v>8.4683618147420532</v>
      </c>
      <c r="H545" s="307">
        <f t="shared" ca="1" si="244"/>
        <v>-105.92638008259726</v>
      </c>
      <c r="I545" s="304">
        <f t="shared" ca="1" si="245"/>
        <v>106.2643456161484</v>
      </c>
      <c r="J545" s="306">
        <f t="shared" ca="1" si="246"/>
        <v>798.52327976967274</v>
      </c>
      <c r="K545" s="307">
        <f t="shared" ca="1" si="247"/>
        <v>-4.5882985053404175</v>
      </c>
      <c r="L545" s="304">
        <f t="shared" ca="1" si="232"/>
        <v>798.53646179575867</v>
      </c>
      <c r="M545" s="306">
        <f t="shared" ca="1" si="248"/>
        <v>-1.491020265888495</v>
      </c>
      <c r="N545" s="304">
        <f t="shared" ca="1" si="249"/>
        <v>-85.429168403884589</v>
      </c>
      <c r="P545" s="310">
        <f t="shared" ca="1" si="250"/>
        <v>23</v>
      </c>
      <c r="Q545" s="304">
        <f t="shared" ca="1" si="251"/>
        <v>0</v>
      </c>
      <c r="R545" s="306">
        <f t="shared" ca="1" si="252"/>
        <v>0</v>
      </c>
      <c r="S545" s="307">
        <f t="shared" ca="1" si="253"/>
        <v>3.1859948540257217</v>
      </c>
      <c r="T545" s="304">
        <f t="shared" ca="1" si="233"/>
        <v>31.254609517992332</v>
      </c>
      <c r="U545" s="311">
        <f t="shared" ca="1" si="234"/>
        <v>0</v>
      </c>
      <c r="V545" s="306">
        <f t="shared" ca="1" si="235"/>
        <v>1.2255621955429525</v>
      </c>
      <c r="W545" s="304">
        <f t="shared" ca="1" si="236"/>
        <v>28.239282731895713</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0.9152559173869026</v>
      </c>
      <c r="AH545" s="304">
        <f t="shared" ca="1" si="260"/>
        <v>-8.8635435610956748</v>
      </c>
    </row>
    <row r="546" spans="1:34" x14ac:dyDescent="0.2">
      <c r="A546" s="347">
        <f t="shared" ca="1" si="238"/>
        <v>1E-4</v>
      </c>
      <c r="B546" s="304">
        <f t="shared" ca="1" si="239"/>
        <v>35.405400000000377</v>
      </c>
      <c r="D546" s="306">
        <f t="shared" ca="1" si="240"/>
        <v>-0.70635077275660563</v>
      </c>
      <c r="E546" s="307">
        <f t="shared" ca="1" si="241"/>
        <v>-0.97462167495005581</v>
      </c>
      <c r="F546" s="304">
        <f t="shared" ca="1" si="242"/>
        <v>1.2036689010921178</v>
      </c>
      <c r="G546" s="306">
        <f t="shared" ca="1" si="243"/>
        <v>8.468291179664778</v>
      </c>
      <c r="H546" s="307">
        <f t="shared" ca="1" si="244"/>
        <v>-105.92647754476475</v>
      </c>
      <c r="I546" s="304">
        <f t="shared" ca="1" si="245"/>
        <v>106.26443713936068</v>
      </c>
      <c r="J546" s="306">
        <f t="shared" ca="1" si="246"/>
        <v>798.52327976967274</v>
      </c>
      <c r="K546" s="307">
        <f t="shared" ca="1" si="247"/>
        <v>-4.598891148221786</v>
      </c>
      <c r="L546" s="304">
        <f t="shared" ca="1" si="232"/>
        <v>798.53652273011801</v>
      </c>
      <c r="M546" s="306">
        <f t="shared" ca="1" si="248"/>
        <v>-1.491021001575177</v>
      </c>
      <c r="N546" s="304">
        <f t="shared" ca="1" si="249"/>
        <v>-85.429210555626511</v>
      </c>
      <c r="P546" s="310">
        <f t="shared" ca="1" si="250"/>
        <v>23</v>
      </c>
      <c r="Q546" s="304">
        <f t="shared" ca="1" si="251"/>
        <v>0</v>
      </c>
      <c r="R546" s="306">
        <f t="shared" ca="1" si="252"/>
        <v>0</v>
      </c>
      <c r="S546" s="307">
        <f t="shared" ca="1" si="253"/>
        <v>3.1859948540257217</v>
      </c>
      <c r="T546" s="304">
        <f t="shared" ca="1" si="233"/>
        <v>31.254609517992332</v>
      </c>
      <c r="U546" s="311">
        <f t="shared" ca="1" si="234"/>
        <v>0</v>
      </c>
      <c r="V546" s="306">
        <f t="shared" ca="1" si="235"/>
        <v>1.2255634937379754</v>
      </c>
      <c r="W546" s="304">
        <f t="shared" ca="1" si="236"/>
        <v>28.239361288632022</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0.91523183530424035</v>
      </c>
      <c r="AH546" s="304">
        <f t="shared" ca="1" si="260"/>
        <v>-8.8635682183269857</v>
      </c>
    </row>
    <row r="547" spans="1:34" x14ac:dyDescent="0.2">
      <c r="A547" s="347">
        <f t="shared" ca="1" si="238"/>
        <v>1E-4</v>
      </c>
      <c r="B547" s="304">
        <f t="shared" ca="1" si="239"/>
        <v>35.40550000000038</v>
      </c>
      <c r="D547" s="306">
        <f t="shared" ca="1" si="240"/>
        <v>-0.70634623761224702</v>
      </c>
      <c r="E547" s="307">
        <f t="shared" ca="1" si="241"/>
        <v>-0.97459657682383138</v>
      </c>
      <c r="F547" s="304">
        <f t="shared" ca="1" si="242"/>
        <v>1.203645917596079</v>
      </c>
      <c r="G547" s="306">
        <f t="shared" ca="1" si="243"/>
        <v>8.4682205450410173</v>
      </c>
      <c r="H547" s="307">
        <f t="shared" ca="1" si="244"/>
        <v>-105.92657500442243</v>
      </c>
      <c r="I547" s="304">
        <f t="shared" ca="1" si="245"/>
        <v>106.2645286601648</v>
      </c>
      <c r="J547" s="306">
        <f t="shared" ca="1" si="246"/>
        <v>798.52327976967274</v>
      </c>
      <c r="K547" s="307">
        <f t="shared" ca="1" si="247"/>
        <v>-4.6094838008492456</v>
      </c>
      <c r="L547" s="304">
        <f t="shared" ca="1" si="232"/>
        <v>798.536583805041</v>
      </c>
      <c r="M547" s="306">
        <f t="shared" ca="1" si="248"/>
        <v>-1.4910217372544554</v>
      </c>
      <c r="N547" s="304">
        <f t="shared" ca="1" si="249"/>
        <v>-85.42925270694424</v>
      </c>
      <c r="P547" s="310">
        <f t="shared" ca="1" si="250"/>
        <v>23</v>
      </c>
      <c r="Q547" s="304">
        <f t="shared" ca="1" si="251"/>
        <v>0</v>
      </c>
      <c r="R547" s="306">
        <f t="shared" ca="1" si="252"/>
        <v>0</v>
      </c>
      <c r="S547" s="307">
        <f t="shared" ca="1" si="253"/>
        <v>3.1859948540257217</v>
      </c>
      <c r="T547" s="304">
        <f t="shared" ca="1" si="233"/>
        <v>31.254609517992332</v>
      </c>
      <c r="U547" s="311">
        <f t="shared" ca="1" si="234"/>
        <v>0</v>
      </c>
      <c r="V547" s="306">
        <f t="shared" ca="1" si="235"/>
        <v>1.2255647919355681</v>
      </c>
      <c r="W547" s="304">
        <f t="shared" ca="1" si="236"/>
        <v>28.23943984429258</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0.91520775354815065</v>
      </c>
      <c r="AH547" s="304">
        <f t="shared" ca="1" si="260"/>
        <v>-8.8635928752206432</v>
      </c>
    </row>
    <row r="548" spans="1:34" x14ac:dyDescent="0.2">
      <c r="A548" s="347">
        <f t="shared" ca="1" si="238"/>
        <v>1E-4</v>
      </c>
      <c r="B548" s="304">
        <f t="shared" ca="1" si="239"/>
        <v>35.405600000000383</v>
      </c>
      <c r="D548" s="306">
        <f t="shared" ca="1" si="240"/>
        <v>-0.70634170246984895</v>
      </c>
      <c r="E548" s="307">
        <f t="shared" ca="1" si="241"/>
        <v>-0.97457147904130181</v>
      </c>
      <c r="F548" s="304">
        <f t="shared" ca="1" si="242"/>
        <v>1.2036229344810423</v>
      </c>
      <c r="G548" s="306">
        <f t="shared" ca="1" si="243"/>
        <v>8.4681499108707712</v>
      </c>
      <c r="H548" s="307">
        <f t="shared" ca="1" si="244"/>
        <v>-105.92667246157033</v>
      </c>
      <c r="I548" s="304">
        <f t="shared" ca="1" si="245"/>
        <v>106.26462017856076</v>
      </c>
      <c r="J548" s="306">
        <f t="shared" ca="1" si="246"/>
        <v>798.52327976967274</v>
      </c>
      <c r="K548" s="307">
        <f t="shared" ca="1" si="247"/>
        <v>-4.6200764632225448</v>
      </c>
      <c r="L548" s="304">
        <f t="shared" ca="1" si="232"/>
        <v>798.53664502052823</v>
      </c>
      <c r="M548" s="306">
        <f t="shared" ca="1" si="248"/>
        <v>-1.4910224729263304</v>
      </c>
      <c r="N548" s="304">
        <f t="shared" ca="1" si="249"/>
        <v>-85.429294857837789</v>
      </c>
      <c r="P548" s="310">
        <f t="shared" ca="1" si="250"/>
        <v>23</v>
      </c>
      <c r="Q548" s="304">
        <f t="shared" ca="1" si="251"/>
        <v>0</v>
      </c>
      <c r="R548" s="306">
        <f t="shared" ca="1" si="252"/>
        <v>0</v>
      </c>
      <c r="S548" s="307">
        <f t="shared" ca="1" si="253"/>
        <v>3.1859948540257217</v>
      </c>
      <c r="T548" s="304">
        <f t="shared" ca="1" si="233"/>
        <v>31.254609517992332</v>
      </c>
      <c r="U548" s="311">
        <f t="shared" ca="1" si="234"/>
        <v>0</v>
      </c>
      <c r="V548" s="306">
        <f t="shared" ca="1" si="235"/>
        <v>1.2255660901357306</v>
      </c>
      <c r="W548" s="304">
        <f t="shared" ca="1" si="236"/>
        <v>28.239518398877369</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0.91518367211862994</v>
      </c>
      <c r="AH548" s="304">
        <f t="shared" ca="1" si="260"/>
        <v>-8.8636175317766508</v>
      </c>
    </row>
    <row r="549" spans="1:34" x14ac:dyDescent="0.2">
      <c r="A549" s="347">
        <f t="shared" ca="1" si="238"/>
        <v>1E-4</v>
      </c>
      <c r="B549" s="304">
        <f t="shared" ca="1" si="239"/>
        <v>35.405700000000387</v>
      </c>
      <c r="D549" s="306">
        <f t="shared" ca="1" si="240"/>
        <v>-0.70633716732941032</v>
      </c>
      <c r="E549" s="307">
        <f t="shared" ca="1" si="241"/>
        <v>-0.97454638160247598</v>
      </c>
      <c r="F549" s="304">
        <f t="shared" ca="1" si="242"/>
        <v>1.2035999517470137</v>
      </c>
      <c r="G549" s="306">
        <f t="shared" ca="1" si="243"/>
        <v>8.4680792771540379</v>
      </c>
      <c r="H549" s="307">
        <f t="shared" ca="1" si="244"/>
        <v>-105.9267699162085</v>
      </c>
      <c r="I549" s="304">
        <f t="shared" ca="1" si="245"/>
        <v>106.26471169454862</v>
      </c>
      <c r="J549" s="306">
        <f t="shared" ca="1" si="246"/>
        <v>798.52327976967274</v>
      </c>
      <c r="K549" s="307">
        <f t="shared" ca="1" si="247"/>
        <v>-4.6306691353414342</v>
      </c>
      <c r="L549" s="304">
        <f t="shared" ca="1" si="232"/>
        <v>798.53670637657979</v>
      </c>
      <c r="M549" s="306">
        <f t="shared" ca="1" si="248"/>
        <v>-1.491023208590802</v>
      </c>
      <c r="N549" s="304">
        <f t="shared" ca="1" si="249"/>
        <v>-85.429337008307144</v>
      </c>
      <c r="P549" s="310">
        <f t="shared" ca="1" si="250"/>
        <v>23</v>
      </c>
      <c r="Q549" s="304">
        <f t="shared" ca="1" si="251"/>
        <v>0</v>
      </c>
      <c r="R549" s="306">
        <f t="shared" ca="1" si="252"/>
        <v>0</v>
      </c>
      <c r="S549" s="307">
        <f t="shared" ca="1" si="253"/>
        <v>3.1859948540257217</v>
      </c>
      <c r="T549" s="304">
        <f t="shared" ca="1" si="233"/>
        <v>31.254609517992332</v>
      </c>
      <c r="U549" s="311">
        <f t="shared" ca="1" si="234"/>
        <v>0</v>
      </c>
      <c r="V549" s="306">
        <f t="shared" ca="1" si="235"/>
        <v>1.2255673883384628</v>
      </c>
      <c r="W549" s="304">
        <f t="shared" ca="1" si="236"/>
        <v>28.239596952386421</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0.91515959101568356</v>
      </c>
      <c r="AH549" s="304">
        <f t="shared" ca="1" si="260"/>
        <v>-8.8636421879950031</v>
      </c>
    </row>
    <row r="550" spans="1:34" x14ac:dyDescent="0.2">
      <c r="A550" s="347">
        <f t="shared" ca="1" si="238"/>
        <v>1E-4</v>
      </c>
      <c r="B550" s="304">
        <f t="shared" ca="1" si="239"/>
        <v>35.40580000000039</v>
      </c>
      <c r="D550" s="306">
        <f t="shared" ca="1" si="240"/>
        <v>-0.70633263219093312</v>
      </c>
      <c r="E550" s="307">
        <f t="shared" ca="1" si="241"/>
        <v>-0.97452128450734143</v>
      </c>
      <c r="F550" s="304">
        <f t="shared" ca="1" si="242"/>
        <v>1.2035769693939855</v>
      </c>
      <c r="G550" s="306">
        <f t="shared" ca="1" si="243"/>
        <v>8.4680086438908191</v>
      </c>
      <c r="H550" s="307">
        <f t="shared" ca="1" si="244"/>
        <v>-105.92686736833696</v>
      </c>
      <c r="I550" s="304">
        <f t="shared" ca="1" si="245"/>
        <v>106.26480320812841</v>
      </c>
      <c r="J550" s="306">
        <f t="shared" ca="1" si="246"/>
        <v>798.52327976967274</v>
      </c>
      <c r="K550" s="307">
        <f t="shared" ca="1" si="247"/>
        <v>-4.6412618172056614</v>
      </c>
      <c r="L550" s="304">
        <f t="shared" ca="1" si="232"/>
        <v>798.53676787319625</v>
      </c>
      <c r="M550" s="306">
        <f t="shared" ca="1" si="248"/>
        <v>-1.4910239442478701</v>
      </c>
      <c r="N550" s="304">
        <f t="shared" ca="1" si="249"/>
        <v>-85.429379158352319</v>
      </c>
      <c r="P550" s="310">
        <f t="shared" ca="1" si="250"/>
        <v>23</v>
      </c>
      <c r="Q550" s="304">
        <f t="shared" ca="1" si="251"/>
        <v>0</v>
      </c>
      <c r="R550" s="306">
        <f t="shared" ca="1" si="252"/>
        <v>0</v>
      </c>
      <c r="S550" s="307">
        <f t="shared" ca="1" si="253"/>
        <v>3.1859948540257217</v>
      </c>
      <c r="T550" s="304">
        <f t="shared" ca="1" si="233"/>
        <v>31.254609517992332</v>
      </c>
      <c r="U550" s="311">
        <f t="shared" ca="1" si="234"/>
        <v>0</v>
      </c>
      <c r="V550" s="306">
        <f t="shared" ca="1" si="235"/>
        <v>1.2255686865437649</v>
      </c>
      <c r="W550" s="304">
        <f t="shared" ca="1" si="236"/>
        <v>28.239675504819743</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0.91513551023930617</v>
      </c>
      <c r="AH550" s="304">
        <f t="shared" ca="1" si="260"/>
        <v>-8.8636668438757091</v>
      </c>
    </row>
    <row r="551" spans="1:34" x14ac:dyDescent="0.2">
      <c r="A551" s="347">
        <f t="shared" ca="1" si="238"/>
        <v>1E-4</v>
      </c>
      <c r="B551" s="304">
        <f t="shared" ca="1" si="239"/>
        <v>35.405900000000393</v>
      </c>
      <c r="D551" s="306">
        <f t="shared" ca="1" si="240"/>
        <v>-0.70632809705441901</v>
      </c>
      <c r="E551" s="307">
        <f t="shared" ca="1" si="241"/>
        <v>-0.97449618775589641</v>
      </c>
      <c r="F551" s="304">
        <f t="shared" ca="1" si="242"/>
        <v>1.203553987421957</v>
      </c>
      <c r="G551" s="306">
        <f t="shared" ca="1" si="243"/>
        <v>8.4679380110811131</v>
      </c>
      <c r="H551" s="307">
        <f t="shared" ca="1" si="244"/>
        <v>-105.92696481795574</v>
      </c>
      <c r="I551" s="304">
        <f t="shared" ca="1" si="245"/>
        <v>106.26489471930014</v>
      </c>
      <c r="J551" s="306">
        <f t="shared" ca="1" si="246"/>
        <v>798.52327976967274</v>
      </c>
      <c r="K551" s="307">
        <f t="shared" ca="1" si="247"/>
        <v>-4.6518545088149761</v>
      </c>
      <c r="L551" s="304">
        <f t="shared" ca="1" si="232"/>
        <v>798.53682951037786</v>
      </c>
      <c r="M551" s="306">
        <f t="shared" ca="1" si="248"/>
        <v>-1.4910246798975348</v>
      </c>
      <c r="N551" s="304">
        <f t="shared" ca="1" si="249"/>
        <v>-85.4294213079733</v>
      </c>
      <c r="P551" s="310">
        <f t="shared" ca="1" si="250"/>
        <v>23</v>
      </c>
      <c r="Q551" s="304">
        <f t="shared" ca="1" si="251"/>
        <v>0</v>
      </c>
      <c r="R551" s="306">
        <f t="shared" ca="1" si="252"/>
        <v>0</v>
      </c>
      <c r="S551" s="307">
        <f t="shared" ca="1" si="253"/>
        <v>3.1859948540257217</v>
      </c>
      <c r="T551" s="304">
        <f t="shared" ca="1" si="233"/>
        <v>31.254609517992332</v>
      </c>
      <c r="U551" s="311">
        <f t="shared" ca="1" si="234"/>
        <v>0</v>
      </c>
      <c r="V551" s="306">
        <f t="shared" ca="1" si="235"/>
        <v>1.2255699847516366</v>
      </c>
      <c r="W551" s="304">
        <f t="shared" ca="1" si="236"/>
        <v>28.239754056177322</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0.91511142978948889</v>
      </c>
      <c r="AH551" s="304">
        <f t="shared" ca="1" si="260"/>
        <v>-8.8636914994187723</v>
      </c>
    </row>
    <row r="552" spans="1:34" x14ac:dyDescent="0.2">
      <c r="A552" s="347">
        <f t="shared" ca="1" si="238"/>
        <v>1E-4</v>
      </c>
      <c r="B552" s="304">
        <f t="shared" ca="1" si="239"/>
        <v>35.406000000000397</v>
      </c>
      <c r="D552" s="306">
        <f t="shared" ca="1" si="240"/>
        <v>-0.70632356191986889</v>
      </c>
      <c r="E552" s="307">
        <f t="shared" ca="1" si="241"/>
        <v>-0.97447109134814447</v>
      </c>
      <c r="F552" s="304">
        <f t="shared" ca="1" si="242"/>
        <v>1.2035310058309319</v>
      </c>
      <c r="G552" s="306">
        <f t="shared" ca="1" si="243"/>
        <v>8.4678673787249217</v>
      </c>
      <c r="H552" s="307">
        <f t="shared" ca="1" si="244"/>
        <v>-105.92706226506488</v>
      </c>
      <c r="I552" s="304">
        <f t="shared" ca="1" si="245"/>
        <v>106.26498622806388</v>
      </c>
      <c r="J552" s="306">
        <f t="shared" ca="1" si="246"/>
        <v>798.52327976967274</v>
      </c>
      <c r="K552" s="307">
        <f t="shared" ca="1" si="247"/>
        <v>-4.6624472101691268</v>
      </c>
      <c r="L552" s="304">
        <f t="shared" ca="1" si="232"/>
        <v>798.53689128812493</v>
      </c>
      <c r="M552" s="306">
        <f t="shared" ca="1" si="248"/>
        <v>-1.4910254155397966</v>
      </c>
      <c r="N552" s="304">
        <f t="shared" ca="1" si="249"/>
        <v>-85.429463457170129</v>
      </c>
      <c r="P552" s="310">
        <f t="shared" ca="1" si="250"/>
        <v>23</v>
      </c>
      <c r="Q552" s="304">
        <f t="shared" ca="1" si="251"/>
        <v>0</v>
      </c>
      <c r="R552" s="306">
        <f t="shared" ca="1" si="252"/>
        <v>0</v>
      </c>
      <c r="S552" s="307">
        <f t="shared" ca="1" si="253"/>
        <v>3.1859948540257217</v>
      </c>
      <c r="T552" s="304">
        <f t="shared" ca="1" si="233"/>
        <v>31.254609517992332</v>
      </c>
      <c r="U552" s="311">
        <f t="shared" ca="1" si="234"/>
        <v>0</v>
      </c>
      <c r="V552" s="306">
        <f t="shared" ca="1" si="235"/>
        <v>1.2255712829620784</v>
      </c>
      <c r="W552" s="304">
        <f t="shared" ca="1" si="236"/>
        <v>28.239832606459206</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0.91508734966623884</v>
      </c>
      <c r="AH552" s="304">
        <f t="shared" ca="1" si="260"/>
        <v>-8.8637161546241892</v>
      </c>
    </row>
    <row r="553" spans="1:34" x14ac:dyDescent="0.2">
      <c r="A553" s="347">
        <f t="shared" ca="1" si="238"/>
        <v>1E-4</v>
      </c>
      <c r="B553" s="304">
        <f t="shared" ca="1" si="239"/>
        <v>35.4061000000004</v>
      </c>
      <c r="D553" s="306">
        <f t="shared" ca="1" si="240"/>
        <v>-0.70631902678728131</v>
      </c>
      <c r="E553" s="307">
        <f t="shared" ca="1" si="241"/>
        <v>-0.97444599528407316</v>
      </c>
      <c r="F553" s="304">
        <f t="shared" ca="1" si="242"/>
        <v>1.2035080246208998</v>
      </c>
      <c r="G553" s="306">
        <f t="shared" ca="1" si="243"/>
        <v>8.467796746822243</v>
      </c>
      <c r="H553" s="307">
        <f t="shared" ca="1" si="244"/>
        <v>-105.92715970966441</v>
      </c>
      <c r="I553" s="304">
        <f t="shared" ca="1" si="245"/>
        <v>106.26507773441962</v>
      </c>
      <c r="J553" s="306">
        <f t="shared" ca="1" si="246"/>
        <v>798.52327976967274</v>
      </c>
      <c r="K553" s="307">
        <f t="shared" ca="1" si="247"/>
        <v>-4.6730399212678631</v>
      </c>
      <c r="L553" s="304">
        <f t="shared" ca="1" si="232"/>
        <v>798.53695320643794</v>
      </c>
      <c r="M553" s="306">
        <f t="shared" ca="1" si="248"/>
        <v>-1.4910261511746554</v>
      </c>
      <c r="N553" s="304">
        <f t="shared" ca="1" si="249"/>
        <v>-85.429505605942808</v>
      </c>
      <c r="P553" s="310">
        <f t="shared" ca="1" si="250"/>
        <v>23</v>
      </c>
      <c r="Q553" s="304">
        <f t="shared" ca="1" si="251"/>
        <v>0</v>
      </c>
      <c r="R553" s="306">
        <f t="shared" ca="1" si="252"/>
        <v>0</v>
      </c>
      <c r="S553" s="307">
        <f t="shared" ca="1" si="253"/>
        <v>3.1859948540257217</v>
      </c>
      <c r="T553" s="304">
        <f t="shared" ca="1" si="233"/>
        <v>31.254609517992332</v>
      </c>
      <c r="U553" s="311">
        <f t="shared" ca="1" si="234"/>
        <v>0</v>
      </c>
      <c r="V553" s="306">
        <f t="shared" ca="1" si="235"/>
        <v>1.2255725811750899</v>
      </c>
      <c r="W553" s="304">
        <f t="shared" ca="1" si="236"/>
        <v>28.239911155665382</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0.91506326986954534</v>
      </c>
      <c r="AH553" s="304">
        <f t="shared" ca="1" si="260"/>
        <v>-8.8637408094919721</v>
      </c>
    </row>
    <row r="554" spans="1:34" x14ac:dyDescent="0.2">
      <c r="A554" s="347">
        <f t="shared" ca="1" si="238"/>
        <v>1E-4</v>
      </c>
      <c r="B554" s="304">
        <f t="shared" ca="1" si="239"/>
        <v>35.406200000000403</v>
      </c>
      <c r="D554" s="306">
        <f t="shared" ca="1" si="240"/>
        <v>-0.70631449165665705</v>
      </c>
      <c r="E554" s="307">
        <f t="shared" ca="1" si="241"/>
        <v>-0.97442089956368427</v>
      </c>
      <c r="F554" s="304">
        <f t="shared" ca="1" si="242"/>
        <v>1.2034850437918627</v>
      </c>
      <c r="G554" s="306">
        <f t="shared" ca="1" si="243"/>
        <v>8.4677261153730772</v>
      </c>
      <c r="H554" s="307">
        <f t="shared" ca="1" si="244"/>
        <v>-105.92725715175436</v>
      </c>
      <c r="I554" s="304">
        <f t="shared" ca="1" si="245"/>
        <v>106.26516923836741</v>
      </c>
      <c r="J554" s="306">
        <f t="shared" ca="1" si="246"/>
        <v>798.52327976967274</v>
      </c>
      <c r="K554" s="307">
        <f t="shared" ca="1" si="247"/>
        <v>-4.6836326421109336</v>
      </c>
      <c r="L554" s="304">
        <f t="shared" ca="1" si="232"/>
        <v>798.53701526531711</v>
      </c>
      <c r="M554" s="306">
        <f t="shared" ca="1" si="248"/>
        <v>-1.491026886802111</v>
      </c>
      <c r="N554" s="304">
        <f t="shared" ca="1" si="249"/>
        <v>-85.429547754291306</v>
      </c>
      <c r="P554" s="310">
        <f t="shared" ca="1" si="250"/>
        <v>23</v>
      </c>
      <c r="Q554" s="304">
        <f t="shared" ca="1" si="251"/>
        <v>0</v>
      </c>
      <c r="R554" s="306">
        <f t="shared" ca="1" si="252"/>
        <v>0</v>
      </c>
      <c r="S554" s="307">
        <f t="shared" ca="1" si="253"/>
        <v>3.1859948540257217</v>
      </c>
      <c r="T554" s="304">
        <f t="shared" ca="1" si="233"/>
        <v>31.254609517992332</v>
      </c>
      <c r="U554" s="311">
        <f t="shared" ca="1" si="234"/>
        <v>0</v>
      </c>
      <c r="V554" s="306">
        <f t="shared" ca="1" si="235"/>
        <v>1.225573879390671</v>
      </c>
      <c r="W554" s="304">
        <f t="shared" ca="1" si="236"/>
        <v>28.239989703795839</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0.9150391903994084</v>
      </c>
      <c r="AH554" s="304">
        <f t="shared" ca="1" si="260"/>
        <v>-8.8637654640221175</v>
      </c>
    </row>
    <row r="555" spans="1:34" x14ac:dyDescent="0.2">
      <c r="A555" s="347">
        <f t="shared" ca="1" si="238"/>
        <v>1E-4</v>
      </c>
      <c r="B555" s="304">
        <f t="shared" ca="1" si="239"/>
        <v>35.406300000000407</v>
      </c>
      <c r="D555" s="306">
        <f t="shared" ca="1" si="240"/>
        <v>-0.70630995652799966</v>
      </c>
      <c r="E555" s="307">
        <f t="shared" ca="1" si="241"/>
        <v>-0.97439580418697957</v>
      </c>
      <c r="F555" s="304">
        <f t="shared" ca="1" si="242"/>
        <v>1.2034620633438244</v>
      </c>
      <c r="G555" s="306">
        <f t="shared" ca="1" si="243"/>
        <v>8.4676554843774241</v>
      </c>
      <c r="H555" s="307">
        <f t="shared" ca="1" si="244"/>
        <v>-105.92735459133478</v>
      </c>
      <c r="I555" s="304">
        <f t="shared" ca="1" si="245"/>
        <v>106.26526073990728</v>
      </c>
      <c r="J555" s="306">
        <f t="shared" ca="1" si="246"/>
        <v>798.52327976967274</v>
      </c>
      <c r="K555" s="307">
        <f t="shared" ca="1" si="247"/>
        <v>-4.6942253726980878</v>
      </c>
      <c r="L555" s="304">
        <f t="shared" ca="1" si="232"/>
        <v>798.53707746476289</v>
      </c>
      <c r="M555" s="306">
        <f t="shared" ca="1" si="248"/>
        <v>-1.4910276224221639</v>
      </c>
      <c r="N555" s="304">
        <f t="shared" ca="1" si="249"/>
        <v>-85.429589902215668</v>
      </c>
      <c r="P555" s="310">
        <f t="shared" ca="1" si="250"/>
        <v>23</v>
      </c>
      <c r="Q555" s="304">
        <f t="shared" ca="1" si="251"/>
        <v>0</v>
      </c>
      <c r="R555" s="306">
        <f t="shared" ca="1" si="252"/>
        <v>0</v>
      </c>
      <c r="S555" s="307">
        <f t="shared" ca="1" si="253"/>
        <v>3.1859948540257217</v>
      </c>
      <c r="T555" s="304">
        <f t="shared" ca="1" si="233"/>
        <v>31.254609517992332</v>
      </c>
      <c r="U555" s="311">
        <f t="shared" ca="1" si="234"/>
        <v>0</v>
      </c>
      <c r="V555" s="306">
        <f t="shared" ca="1" si="235"/>
        <v>1.225575177608822</v>
      </c>
      <c r="W555" s="304">
        <f t="shared" ca="1" si="236"/>
        <v>28.24006825085063</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0.91501511125583157</v>
      </c>
      <c r="AH555" s="304">
        <f t="shared" ca="1" si="260"/>
        <v>-8.8637901182146255</v>
      </c>
    </row>
    <row r="556" spans="1:34" x14ac:dyDescent="0.2">
      <c r="A556" s="347">
        <f t="shared" ca="1" si="238"/>
        <v>1E-4</v>
      </c>
      <c r="B556" s="304">
        <f t="shared" ca="1" si="239"/>
        <v>35.40640000000041</v>
      </c>
      <c r="D556" s="306">
        <f t="shared" ca="1" si="240"/>
        <v>-0.70630542140130714</v>
      </c>
      <c r="E556" s="307">
        <f t="shared" ca="1" si="241"/>
        <v>-0.97437070915394663</v>
      </c>
      <c r="F556" s="304">
        <f t="shared" ca="1" si="242"/>
        <v>1.2034390832767743</v>
      </c>
      <c r="G556" s="306">
        <f t="shared" ca="1" si="243"/>
        <v>8.4675848538352838</v>
      </c>
      <c r="H556" s="307">
        <f t="shared" ca="1" si="244"/>
        <v>-105.9274520284057</v>
      </c>
      <c r="I556" s="304">
        <f t="shared" ca="1" si="245"/>
        <v>106.26535223903929</v>
      </c>
      <c r="J556" s="306">
        <f t="shared" ca="1" si="246"/>
        <v>798.52327976967274</v>
      </c>
      <c r="K556" s="307">
        <f t="shared" ca="1" si="247"/>
        <v>-4.7048181130290745</v>
      </c>
      <c r="L556" s="304">
        <f t="shared" ca="1" si="232"/>
        <v>798.53713980477562</v>
      </c>
      <c r="M556" s="306">
        <f t="shared" ca="1" si="248"/>
        <v>-1.491028358034814</v>
      </c>
      <c r="N556" s="304">
        <f t="shared" ca="1" si="249"/>
        <v>-85.429632049715877</v>
      </c>
      <c r="P556" s="310">
        <f t="shared" ca="1" si="250"/>
        <v>23</v>
      </c>
      <c r="Q556" s="304">
        <f t="shared" ca="1" si="251"/>
        <v>0</v>
      </c>
      <c r="R556" s="306">
        <f t="shared" ca="1" si="252"/>
        <v>0</v>
      </c>
      <c r="S556" s="307">
        <f t="shared" ca="1" si="253"/>
        <v>3.1859948540257217</v>
      </c>
      <c r="T556" s="304">
        <f t="shared" ca="1" si="233"/>
        <v>31.254609517992332</v>
      </c>
      <c r="U556" s="311">
        <f t="shared" ca="1" si="234"/>
        <v>0</v>
      </c>
      <c r="V556" s="306">
        <f t="shared" ca="1" si="235"/>
        <v>1.2255764758295424</v>
      </c>
      <c r="W556" s="304">
        <f t="shared" ca="1" si="236"/>
        <v>28.240146796829745</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0.91499103243880064</v>
      </c>
      <c r="AH556" s="304">
        <f t="shared" ca="1" si="260"/>
        <v>-8.8638147720695084</v>
      </c>
    </row>
    <row r="557" spans="1:34" x14ac:dyDescent="0.2">
      <c r="A557" s="347">
        <f t="shared" ca="1" si="238"/>
        <v>1E-4</v>
      </c>
      <c r="B557" s="304">
        <f t="shared" ca="1" si="239"/>
        <v>35.406500000000413</v>
      </c>
      <c r="D557" s="306">
        <f t="shared" ca="1" si="240"/>
        <v>-0.70630088627658116</v>
      </c>
      <c r="E557" s="307">
        <f t="shared" ca="1" si="241"/>
        <v>-0.97434561446458368</v>
      </c>
      <c r="F557" s="304">
        <f t="shared" ca="1" si="242"/>
        <v>1.2034161035907118</v>
      </c>
      <c r="G557" s="306">
        <f t="shared" ca="1" si="243"/>
        <v>8.4675142237466563</v>
      </c>
      <c r="H557" s="307">
        <f t="shared" ca="1" si="244"/>
        <v>-105.92754946296714</v>
      </c>
      <c r="I557" s="304">
        <f t="shared" ca="1" si="245"/>
        <v>106.26544373576341</v>
      </c>
      <c r="J557" s="306">
        <f t="shared" ca="1" si="246"/>
        <v>798.52327976967274</v>
      </c>
      <c r="K557" s="307">
        <f t="shared" ca="1" si="247"/>
        <v>-4.7154108631036431</v>
      </c>
      <c r="L557" s="304">
        <f t="shared" ca="1" si="232"/>
        <v>798.53720228535565</v>
      </c>
      <c r="M557" s="306">
        <f t="shared" ca="1" si="248"/>
        <v>-1.4910290936400614</v>
      </c>
      <c r="N557" s="304">
        <f t="shared" ca="1" si="249"/>
        <v>-85.429674196791936</v>
      </c>
      <c r="P557" s="310">
        <f t="shared" ca="1" si="250"/>
        <v>23</v>
      </c>
      <c r="Q557" s="304">
        <f t="shared" ca="1" si="251"/>
        <v>0</v>
      </c>
      <c r="R557" s="306">
        <f t="shared" ca="1" si="252"/>
        <v>0</v>
      </c>
      <c r="S557" s="307">
        <f t="shared" ca="1" si="253"/>
        <v>3.1859948540257217</v>
      </c>
      <c r="T557" s="304">
        <f t="shared" ca="1" si="233"/>
        <v>31.254609517992332</v>
      </c>
      <c r="U557" s="311">
        <f t="shared" ca="1" si="234"/>
        <v>0</v>
      </c>
      <c r="V557" s="306">
        <f t="shared" ca="1" si="235"/>
        <v>1.2255777740528324</v>
      </c>
      <c r="W557" s="304">
        <f t="shared" ca="1" si="236"/>
        <v>28.240225341733179</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0.91496695394831562</v>
      </c>
      <c r="AH557" s="304">
        <f t="shared" ca="1" si="260"/>
        <v>-8.8638394255867663</v>
      </c>
    </row>
    <row r="558" spans="1:34" x14ac:dyDescent="0.2">
      <c r="A558" s="347">
        <f t="shared" ca="1" si="238"/>
        <v>1E-4</v>
      </c>
      <c r="B558" s="304">
        <f t="shared" ca="1" si="239"/>
        <v>35.406600000000417</v>
      </c>
      <c r="D558" s="306">
        <f t="shared" ca="1" si="240"/>
        <v>-0.7062963511538225</v>
      </c>
      <c r="E558" s="307">
        <f t="shared" ca="1" si="241"/>
        <v>-0.97432052011889603</v>
      </c>
      <c r="F558" s="304">
        <f t="shared" ca="1" si="242"/>
        <v>1.2033931242856424</v>
      </c>
      <c r="G558" s="306">
        <f t="shared" ca="1" si="243"/>
        <v>8.4674435941115416</v>
      </c>
      <c r="H558" s="307">
        <f t="shared" ca="1" si="244"/>
        <v>-105.92764689501915</v>
      </c>
      <c r="I558" s="304">
        <f t="shared" ca="1" si="245"/>
        <v>106.26553523007976</v>
      </c>
      <c r="J558" s="306">
        <f t="shared" ca="1" si="246"/>
        <v>798.52327976967274</v>
      </c>
      <c r="K558" s="307">
        <f t="shared" ca="1" si="247"/>
        <v>-4.7260036229215423</v>
      </c>
      <c r="L558" s="304">
        <f t="shared" ca="1" si="232"/>
        <v>798.5372649065032</v>
      </c>
      <c r="M558" s="306">
        <f t="shared" ca="1" si="248"/>
        <v>-1.4910298292379063</v>
      </c>
      <c r="N558" s="304">
        <f t="shared" ca="1" si="249"/>
        <v>-85.429716343443872</v>
      </c>
      <c r="P558" s="310">
        <f t="shared" ca="1" si="250"/>
        <v>23</v>
      </c>
      <c r="Q558" s="304">
        <f t="shared" ca="1" si="251"/>
        <v>0</v>
      </c>
      <c r="R558" s="306">
        <f t="shared" ca="1" si="252"/>
        <v>0</v>
      </c>
      <c r="S558" s="307">
        <f t="shared" ca="1" si="253"/>
        <v>3.1859948540257217</v>
      </c>
      <c r="T558" s="304">
        <f t="shared" ca="1" si="233"/>
        <v>31.254609517992332</v>
      </c>
      <c r="U558" s="311">
        <f t="shared" ca="1" si="234"/>
        <v>0</v>
      </c>
      <c r="V558" s="306">
        <f t="shared" ca="1" si="235"/>
        <v>1.2255790722786921</v>
      </c>
      <c r="W558" s="304">
        <f t="shared" ca="1" si="236"/>
        <v>28.240303885560976</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0.91494287578438183</v>
      </c>
      <c r="AH558" s="304">
        <f t="shared" ca="1" si="260"/>
        <v>-8.8638640787663956</v>
      </c>
    </row>
    <row r="559" spans="1:34" x14ac:dyDescent="0.2">
      <c r="A559" s="347">
        <f t="shared" ca="1" si="238"/>
        <v>1E-4</v>
      </c>
      <c r="B559" s="304">
        <f t="shared" ca="1" si="239"/>
        <v>35.40670000000042</v>
      </c>
      <c r="D559" s="306">
        <f t="shared" ca="1" si="240"/>
        <v>-0.70629181603303182</v>
      </c>
      <c r="E559" s="307">
        <f t="shared" ca="1" si="241"/>
        <v>-0.9742954261168677</v>
      </c>
      <c r="F559" s="304">
        <f t="shared" ca="1" si="242"/>
        <v>1.2033701453615537</v>
      </c>
      <c r="G559" s="306">
        <f t="shared" ca="1" si="243"/>
        <v>8.4673729649299379</v>
      </c>
      <c r="H559" s="307">
        <f t="shared" ca="1" si="244"/>
        <v>-105.92774432456176</v>
      </c>
      <c r="I559" s="304">
        <f t="shared" ca="1" si="245"/>
        <v>106.2656267219883</v>
      </c>
      <c r="J559" s="306">
        <f t="shared" ca="1" si="246"/>
        <v>798.52327976967274</v>
      </c>
      <c r="K559" s="307">
        <f t="shared" ca="1" si="247"/>
        <v>-4.7365963924825216</v>
      </c>
      <c r="L559" s="304">
        <f t="shared" ca="1" si="232"/>
        <v>798.53732766821884</v>
      </c>
      <c r="M559" s="306">
        <f t="shared" ca="1" si="248"/>
        <v>-1.4910305648283486</v>
      </c>
      <c r="N559" s="304">
        <f t="shared" ca="1" si="249"/>
        <v>-85.429758489671656</v>
      </c>
      <c r="P559" s="310">
        <f t="shared" ca="1" si="250"/>
        <v>23</v>
      </c>
      <c r="Q559" s="304">
        <f t="shared" ca="1" si="251"/>
        <v>0</v>
      </c>
      <c r="R559" s="306">
        <f t="shared" ca="1" si="252"/>
        <v>0</v>
      </c>
      <c r="S559" s="307">
        <f t="shared" ca="1" si="253"/>
        <v>3.1859948540257217</v>
      </c>
      <c r="T559" s="304">
        <f t="shared" ca="1" si="233"/>
        <v>31.254609517992332</v>
      </c>
      <c r="U559" s="311">
        <f t="shared" ca="1" si="234"/>
        <v>0</v>
      </c>
      <c r="V559" s="306">
        <f t="shared" ca="1" si="235"/>
        <v>1.2255803705071215</v>
      </c>
      <c r="W559" s="304">
        <f t="shared" ca="1" si="236"/>
        <v>28.240382428313112</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0.91491879794698328</v>
      </c>
      <c r="AH559" s="304">
        <f t="shared" ca="1" si="260"/>
        <v>-8.8638887316084105</v>
      </c>
    </row>
    <row r="560" spans="1:34" x14ac:dyDescent="0.2">
      <c r="A560" s="347">
        <f t="shared" ca="1" si="238"/>
        <v>1E-4</v>
      </c>
      <c r="B560" s="304">
        <f t="shared" ca="1" si="239"/>
        <v>35.406800000000423</v>
      </c>
      <c r="D560" s="306">
        <f t="shared" ca="1" si="240"/>
        <v>-0.70628728091420967</v>
      </c>
      <c r="E560" s="307">
        <f t="shared" ca="1" si="241"/>
        <v>-0.97427033245850758</v>
      </c>
      <c r="F560" s="304">
        <f t="shared" ca="1" si="242"/>
        <v>1.2033471668184534</v>
      </c>
      <c r="G560" s="306">
        <f t="shared" ca="1" si="243"/>
        <v>8.4673023362018469</v>
      </c>
      <c r="H560" s="307">
        <f t="shared" ca="1" si="244"/>
        <v>-105.927841751595</v>
      </c>
      <c r="I560" s="304">
        <f t="shared" ca="1" si="245"/>
        <v>106.26571821148907</v>
      </c>
      <c r="J560" s="306">
        <f t="shared" ca="1" si="246"/>
        <v>798.52327976967274</v>
      </c>
      <c r="K560" s="307">
        <f t="shared" ca="1" si="247"/>
        <v>-4.7471891717863297</v>
      </c>
      <c r="L560" s="304">
        <f t="shared" ca="1" si="232"/>
        <v>798.53739057050279</v>
      </c>
      <c r="M560" s="306">
        <f t="shared" ca="1" si="248"/>
        <v>-1.4910313004113886</v>
      </c>
      <c r="N560" s="304">
        <f t="shared" ca="1" si="249"/>
        <v>-85.429800635475331</v>
      </c>
      <c r="P560" s="310">
        <f t="shared" ca="1" si="250"/>
        <v>23</v>
      </c>
      <c r="Q560" s="304">
        <f t="shared" ca="1" si="251"/>
        <v>0</v>
      </c>
      <c r="R560" s="306">
        <f t="shared" ca="1" si="252"/>
        <v>0</v>
      </c>
      <c r="S560" s="307">
        <f t="shared" ca="1" si="253"/>
        <v>3.1859948540257217</v>
      </c>
      <c r="T560" s="304">
        <f t="shared" ca="1" si="233"/>
        <v>31.254609517992332</v>
      </c>
      <c r="U560" s="311">
        <f t="shared" ca="1" si="234"/>
        <v>0</v>
      </c>
      <c r="V560" s="306">
        <f t="shared" ca="1" si="235"/>
        <v>1.2255816687381207</v>
      </c>
      <c r="W560" s="304">
        <f t="shared" ca="1" si="236"/>
        <v>28.240460969989609</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0.91489472043613063</v>
      </c>
      <c r="AH560" s="304">
        <f t="shared" ca="1" si="260"/>
        <v>-8.8639133841128039</v>
      </c>
    </row>
    <row r="561" spans="1:34" x14ac:dyDescent="0.2">
      <c r="A561" s="347">
        <f t="shared" ca="1" si="238"/>
        <v>1E-4</v>
      </c>
      <c r="B561" s="304">
        <f t="shared" ca="1" si="239"/>
        <v>35.406900000000427</v>
      </c>
      <c r="D561" s="306">
        <f t="shared" ca="1" si="240"/>
        <v>-0.70628274579735573</v>
      </c>
      <c r="E561" s="307">
        <f t="shared" ca="1" si="241"/>
        <v>-0.97424523914380856</v>
      </c>
      <c r="F561" s="304">
        <f t="shared" ca="1" si="242"/>
        <v>1.2033241886563357</v>
      </c>
      <c r="G561" s="306">
        <f t="shared" ca="1" si="243"/>
        <v>8.467231707927267</v>
      </c>
      <c r="H561" s="307">
        <f t="shared" ca="1" si="244"/>
        <v>-105.92793917611891</v>
      </c>
      <c r="I561" s="304">
        <f t="shared" ca="1" si="245"/>
        <v>106.26580969858216</v>
      </c>
      <c r="J561" s="306">
        <f t="shared" ca="1" si="246"/>
        <v>798.52327976967274</v>
      </c>
      <c r="K561" s="307">
        <f t="shared" ca="1" si="247"/>
        <v>-4.7577819608327152</v>
      </c>
      <c r="L561" s="304">
        <f t="shared" ca="1" si="232"/>
        <v>798.53745361335552</v>
      </c>
      <c r="M561" s="306">
        <f t="shared" ca="1" si="248"/>
        <v>-1.4910320359870264</v>
      </c>
      <c r="N561" s="304">
        <f t="shared" ca="1" si="249"/>
        <v>-85.429842780854898</v>
      </c>
      <c r="P561" s="310">
        <f t="shared" ca="1" si="250"/>
        <v>23</v>
      </c>
      <c r="Q561" s="304">
        <f t="shared" ca="1" si="251"/>
        <v>0</v>
      </c>
      <c r="R561" s="306">
        <f t="shared" ca="1" si="252"/>
        <v>0</v>
      </c>
      <c r="S561" s="307">
        <f t="shared" ca="1" si="253"/>
        <v>3.1859948540257217</v>
      </c>
      <c r="T561" s="304">
        <f t="shared" ca="1" si="233"/>
        <v>31.254609517992332</v>
      </c>
      <c r="U561" s="311">
        <f t="shared" ca="1" si="234"/>
        <v>0</v>
      </c>
      <c r="V561" s="306">
        <f t="shared" ca="1" si="235"/>
        <v>1.2255829669716893</v>
      </c>
      <c r="W561" s="304">
        <f t="shared" ca="1" si="236"/>
        <v>28.240539510590501</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0.914870643251815</v>
      </c>
      <c r="AH561" s="304">
        <f t="shared" ca="1" si="260"/>
        <v>-8.8639380362795812</v>
      </c>
    </row>
    <row r="562" spans="1:34" x14ac:dyDescent="0.2">
      <c r="A562" s="347">
        <f t="shared" ca="1" si="238"/>
        <v>1E-4</v>
      </c>
      <c r="B562" s="304">
        <f t="shared" ca="1" si="239"/>
        <v>35.40700000000043</v>
      </c>
      <c r="D562" s="306">
        <f t="shared" ca="1" si="240"/>
        <v>-0.70627821068247265</v>
      </c>
      <c r="E562" s="307">
        <f t="shared" ca="1" si="241"/>
        <v>-0.97422014617275821</v>
      </c>
      <c r="F562" s="304">
        <f t="shared" ca="1" si="242"/>
        <v>1.203301210875193</v>
      </c>
      <c r="G562" s="306">
        <f t="shared" ca="1" si="243"/>
        <v>8.4671610801061981</v>
      </c>
      <c r="H562" s="307">
        <f t="shared" ca="1" si="244"/>
        <v>-105.92803659813353</v>
      </c>
      <c r="I562" s="304">
        <f t="shared" ca="1" si="245"/>
        <v>106.26590118326754</v>
      </c>
      <c r="J562" s="306">
        <f t="shared" ca="1" si="246"/>
        <v>798.52327976967274</v>
      </c>
      <c r="K562" s="307">
        <f t="shared" ca="1" si="247"/>
        <v>-4.7683747596214276</v>
      </c>
      <c r="L562" s="304">
        <f t="shared" ca="1" si="232"/>
        <v>798.53751679677725</v>
      </c>
      <c r="M562" s="306">
        <f t="shared" ca="1" si="248"/>
        <v>-1.491032771555262</v>
      </c>
      <c r="N562" s="304">
        <f t="shared" ca="1" si="249"/>
        <v>-85.429884925810342</v>
      </c>
      <c r="P562" s="310">
        <f t="shared" ca="1" si="250"/>
        <v>23</v>
      </c>
      <c r="Q562" s="304">
        <f t="shared" ca="1" si="251"/>
        <v>0</v>
      </c>
      <c r="R562" s="306">
        <f t="shared" ca="1" si="252"/>
        <v>0</v>
      </c>
      <c r="S562" s="307">
        <f t="shared" ca="1" si="253"/>
        <v>3.1859948540257217</v>
      </c>
      <c r="T562" s="304">
        <f t="shared" ca="1" si="233"/>
        <v>31.254609517992332</v>
      </c>
      <c r="U562" s="311">
        <f t="shared" ca="1" si="234"/>
        <v>0</v>
      </c>
      <c r="V562" s="306">
        <f t="shared" ca="1" si="235"/>
        <v>1.225584265207827</v>
      </c>
      <c r="W562" s="304">
        <f t="shared" ca="1" si="236"/>
        <v>28.240618050115753</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0.91484656639402395</v>
      </c>
      <c r="AH562" s="304">
        <f t="shared" ca="1" si="260"/>
        <v>-8.8639626881087565</v>
      </c>
    </row>
    <row r="563" spans="1:34" x14ac:dyDescent="0.2">
      <c r="A563" s="347">
        <f t="shared" ca="1" si="238"/>
        <v>1E-4</v>
      </c>
      <c r="B563" s="304">
        <f t="shared" ca="1" si="239"/>
        <v>35.407100000000433</v>
      </c>
      <c r="D563" s="306">
        <f t="shared" ca="1" si="240"/>
        <v>-0.70627367556955878</v>
      </c>
      <c r="E563" s="307">
        <f t="shared" ca="1" si="241"/>
        <v>-0.97419505354536717</v>
      </c>
      <c r="F563" s="304">
        <f t="shared" ca="1" si="242"/>
        <v>1.2032782334750327</v>
      </c>
      <c r="G563" s="306">
        <f t="shared" ca="1" si="243"/>
        <v>8.4670904527386419</v>
      </c>
      <c r="H563" s="307">
        <f t="shared" ca="1" si="244"/>
        <v>-105.92813401763888</v>
      </c>
      <c r="I563" s="304">
        <f t="shared" ca="1" si="245"/>
        <v>106.26599266554528</v>
      </c>
      <c r="J563" s="306">
        <f t="shared" ca="1" si="246"/>
        <v>798.52327976967274</v>
      </c>
      <c r="K563" s="307">
        <f t="shared" ca="1" si="247"/>
        <v>-4.7789675681522166</v>
      </c>
      <c r="L563" s="304">
        <f t="shared" ca="1" si="232"/>
        <v>798.53758012076833</v>
      </c>
      <c r="M563" s="306">
        <f t="shared" ca="1" si="248"/>
        <v>-1.4910335071160956</v>
      </c>
      <c r="N563" s="304">
        <f t="shared" ca="1" si="249"/>
        <v>-85.429927070341677</v>
      </c>
      <c r="P563" s="310">
        <f t="shared" ca="1" si="250"/>
        <v>23</v>
      </c>
      <c r="Q563" s="304">
        <f t="shared" ca="1" si="251"/>
        <v>0</v>
      </c>
      <c r="R563" s="306">
        <f t="shared" ca="1" si="252"/>
        <v>0</v>
      </c>
      <c r="S563" s="307">
        <f t="shared" ca="1" si="253"/>
        <v>3.1859948540257217</v>
      </c>
      <c r="T563" s="304">
        <f t="shared" ca="1" si="233"/>
        <v>31.254609517992332</v>
      </c>
      <c r="U563" s="311">
        <f t="shared" ca="1" si="234"/>
        <v>0</v>
      </c>
      <c r="V563" s="306">
        <f t="shared" ca="1" si="235"/>
        <v>1.2255855634465347</v>
      </c>
      <c r="W563" s="304">
        <f t="shared" ca="1" si="236"/>
        <v>28.24069658856542</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0.91482248986277526</v>
      </c>
      <c r="AH563" s="304">
        <f t="shared" ca="1" si="260"/>
        <v>-8.8639873396003157</v>
      </c>
    </row>
    <row r="564" spans="1:34" x14ac:dyDescent="0.2">
      <c r="A564" s="347">
        <f t="shared" ca="1" si="238"/>
        <v>1E-4</v>
      </c>
      <c r="B564" s="304">
        <f t="shared" ca="1" si="239"/>
        <v>35.407200000000437</v>
      </c>
      <c r="D564" s="306">
        <f t="shared" ca="1" si="240"/>
        <v>-0.70626914045861633</v>
      </c>
      <c r="E564" s="307">
        <f t="shared" ca="1" si="241"/>
        <v>-0.97416996126162303</v>
      </c>
      <c r="F564" s="304">
        <f t="shared" ca="1" si="242"/>
        <v>1.2032552564558465</v>
      </c>
      <c r="G564" s="306">
        <f t="shared" ca="1" si="243"/>
        <v>8.4670198258245968</v>
      </c>
      <c r="H564" s="307">
        <f t="shared" ca="1" si="244"/>
        <v>-105.92823143463501</v>
      </c>
      <c r="I564" s="304">
        <f t="shared" ca="1" si="245"/>
        <v>106.26608414541538</v>
      </c>
      <c r="J564" s="306">
        <f t="shared" ca="1" si="246"/>
        <v>798.52327976967274</v>
      </c>
      <c r="K564" s="307">
        <f t="shared" ca="1" si="247"/>
        <v>-4.7895603864248306</v>
      </c>
      <c r="L564" s="304">
        <f t="shared" ca="1" si="232"/>
        <v>798.53764358532931</v>
      </c>
      <c r="M564" s="306">
        <f t="shared" ca="1" si="248"/>
        <v>-1.4910342426695271</v>
      </c>
      <c r="N564" s="304">
        <f t="shared" ca="1" si="249"/>
        <v>-85.429969214448903</v>
      </c>
      <c r="P564" s="310">
        <f t="shared" ca="1" si="250"/>
        <v>23</v>
      </c>
      <c r="Q564" s="304">
        <f t="shared" ca="1" si="251"/>
        <v>0</v>
      </c>
      <c r="R564" s="306">
        <f t="shared" ca="1" si="252"/>
        <v>0</v>
      </c>
      <c r="S564" s="307">
        <f t="shared" ca="1" si="253"/>
        <v>3.1859948540257217</v>
      </c>
      <c r="T564" s="304">
        <f t="shared" ca="1" si="233"/>
        <v>31.254609517992332</v>
      </c>
      <c r="U564" s="311">
        <f t="shared" ca="1" si="234"/>
        <v>0</v>
      </c>
      <c r="V564" s="306">
        <f t="shared" ca="1" si="235"/>
        <v>1.2255868616878116</v>
      </c>
      <c r="W564" s="304">
        <f t="shared" ca="1" si="236"/>
        <v>28.240775125939454</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0.91479841365804404</v>
      </c>
      <c r="AH564" s="304">
        <f t="shared" ca="1" si="260"/>
        <v>-8.8640119907542765</v>
      </c>
    </row>
    <row r="565" spans="1:34" x14ac:dyDescent="0.2">
      <c r="A565" s="347">
        <f t="shared" ca="1" si="238"/>
        <v>1E-4</v>
      </c>
      <c r="B565" s="304">
        <f t="shared" ca="1" si="239"/>
        <v>35.40730000000044</v>
      </c>
      <c r="D565" s="306">
        <f t="shared" ca="1" si="240"/>
        <v>-0.70626460534964608</v>
      </c>
      <c r="E565" s="307">
        <f t="shared" ca="1" si="241"/>
        <v>-0.97414486932153466</v>
      </c>
      <c r="F565" s="304">
        <f t="shared" ca="1" si="242"/>
        <v>1.2032322798176422</v>
      </c>
      <c r="G565" s="306">
        <f t="shared" ca="1" si="243"/>
        <v>8.4669491993640627</v>
      </c>
      <c r="H565" s="307">
        <f t="shared" ca="1" si="244"/>
        <v>-105.92832884912194</v>
      </c>
      <c r="I565" s="304">
        <f t="shared" ca="1" si="245"/>
        <v>106.26617562287791</v>
      </c>
      <c r="J565" s="306">
        <f t="shared" ca="1" si="246"/>
        <v>798.52327976967274</v>
      </c>
      <c r="K565" s="307">
        <f t="shared" ca="1" si="247"/>
        <v>-4.8001532144390184</v>
      </c>
      <c r="L565" s="304">
        <f t="shared" ca="1" si="232"/>
        <v>798.5377071904602</v>
      </c>
      <c r="M565" s="306">
        <f t="shared" ca="1" si="248"/>
        <v>-1.4910349782155565</v>
      </c>
      <c r="N565" s="304">
        <f t="shared" ca="1" si="249"/>
        <v>-85.430011358132035</v>
      </c>
      <c r="P565" s="310">
        <f t="shared" ca="1" si="250"/>
        <v>23</v>
      </c>
      <c r="Q565" s="304">
        <f t="shared" ca="1" si="251"/>
        <v>0</v>
      </c>
      <c r="R565" s="306">
        <f t="shared" ca="1" si="252"/>
        <v>0</v>
      </c>
      <c r="S565" s="307">
        <f t="shared" ca="1" si="253"/>
        <v>3.1859948540257217</v>
      </c>
      <c r="T565" s="304">
        <f t="shared" ca="1" si="233"/>
        <v>31.254609517992332</v>
      </c>
      <c r="U565" s="311">
        <f t="shared" ca="1" si="234"/>
        <v>0</v>
      </c>
      <c r="V565" s="306">
        <f t="shared" ca="1" si="235"/>
        <v>1.2255881599316585</v>
      </c>
      <c r="W565" s="304">
        <f t="shared" ca="1" si="236"/>
        <v>28.240853662237946</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0.91477433777984984</v>
      </c>
      <c r="AH565" s="304">
        <f t="shared" ca="1" si="260"/>
        <v>-8.8640366415706264</v>
      </c>
    </row>
    <row r="566" spans="1:34" x14ac:dyDescent="0.2">
      <c r="A566" s="347">
        <f t="shared" ca="1" si="238"/>
        <v>1E-4</v>
      </c>
      <c r="B566" s="304">
        <f t="shared" ca="1" si="239"/>
        <v>35.407400000000443</v>
      </c>
      <c r="D566" s="306">
        <f t="shared" ca="1" si="240"/>
        <v>-0.70626007024265114</v>
      </c>
      <c r="E566" s="307">
        <f t="shared" ca="1" si="241"/>
        <v>-0.97411977772507718</v>
      </c>
      <c r="F566" s="304">
        <f t="shared" ca="1" si="242"/>
        <v>1.2032093035604023</v>
      </c>
      <c r="G566" s="306">
        <f t="shared" ca="1" si="243"/>
        <v>8.4668785733570378</v>
      </c>
      <c r="H566" s="307">
        <f t="shared" ca="1" si="244"/>
        <v>-105.92842626109972</v>
      </c>
      <c r="I566" s="304">
        <f t="shared" ca="1" si="245"/>
        <v>106.26626709793288</v>
      </c>
      <c r="J566" s="306">
        <f t="shared" ca="1" si="246"/>
        <v>798.52327976967274</v>
      </c>
      <c r="K566" s="307">
        <f t="shared" ca="1" si="247"/>
        <v>-4.8107460521945296</v>
      </c>
      <c r="L566" s="304">
        <f t="shared" ca="1" si="232"/>
        <v>798.53777093616168</v>
      </c>
      <c r="M566" s="306">
        <f t="shared" ca="1" si="248"/>
        <v>-1.4910357137541845</v>
      </c>
      <c r="N566" s="304">
        <f t="shared" ca="1" si="249"/>
        <v>-85.430053501391086</v>
      </c>
      <c r="P566" s="310">
        <f t="shared" ca="1" si="250"/>
        <v>23</v>
      </c>
      <c r="Q566" s="304">
        <f t="shared" ca="1" si="251"/>
        <v>0</v>
      </c>
      <c r="R566" s="306">
        <f t="shared" ca="1" si="252"/>
        <v>0</v>
      </c>
      <c r="S566" s="307">
        <f t="shared" ca="1" si="253"/>
        <v>3.1859948540257217</v>
      </c>
      <c r="T566" s="304">
        <f t="shared" ca="1" si="233"/>
        <v>31.254609517992332</v>
      </c>
      <c r="U566" s="311">
        <f t="shared" ca="1" si="234"/>
        <v>0</v>
      </c>
      <c r="V566" s="306">
        <f t="shared" ca="1" si="235"/>
        <v>1.225589458178074</v>
      </c>
      <c r="W566" s="304">
        <f t="shared" ca="1" si="236"/>
        <v>28.240932197460832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0.91475026222816425</v>
      </c>
      <c r="AH566" s="304">
        <f t="shared" ca="1" si="260"/>
        <v>-8.8640612920493904</v>
      </c>
    </row>
    <row r="567" spans="1:34" x14ac:dyDescent="0.2">
      <c r="A567" s="347">
        <f t="shared" ca="1" si="238"/>
        <v>1E-4</v>
      </c>
      <c r="B567" s="304">
        <f t="shared" ca="1" si="239"/>
        <v>35.407500000000447</v>
      </c>
      <c r="D567" s="306">
        <f t="shared" ca="1" si="240"/>
        <v>-0.7062555351376254</v>
      </c>
      <c r="E567" s="307">
        <f t="shared" ca="1" si="241"/>
        <v>-0.97409468647226838</v>
      </c>
      <c r="F567" s="304">
        <f t="shared" ca="1" si="242"/>
        <v>1.2031863276841375</v>
      </c>
      <c r="G567" s="306">
        <f t="shared" ca="1" si="243"/>
        <v>8.4668079478035239</v>
      </c>
      <c r="H567" s="307">
        <f t="shared" ca="1" si="244"/>
        <v>-105.92852367056837</v>
      </c>
      <c r="I567" s="304">
        <f t="shared" ca="1" si="245"/>
        <v>106.26635857058032</v>
      </c>
      <c r="J567" s="306">
        <f t="shared" ca="1" si="246"/>
        <v>798.52327976967274</v>
      </c>
      <c r="K567" s="307">
        <f t="shared" ca="1" si="247"/>
        <v>-4.8213388996911126</v>
      </c>
      <c r="L567" s="304">
        <f t="shared" ca="1" si="232"/>
        <v>798.53783482243398</v>
      </c>
      <c r="M567" s="306">
        <f t="shared" ca="1" si="248"/>
        <v>-1.4910364492854107</v>
      </c>
      <c r="N567" s="304">
        <f t="shared" ca="1" si="249"/>
        <v>-85.430095644226043</v>
      </c>
      <c r="P567" s="310">
        <f t="shared" ca="1" si="250"/>
        <v>23</v>
      </c>
      <c r="Q567" s="304">
        <f t="shared" ca="1" si="251"/>
        <v>0</v>
      </c>
      <c r="R567" s="306">
        <f t="shared" ca="1" si="252"/>
        <v>0</v>
      </c>
      <c r="S567" s="307">
        <f t="shared" ca="1" si="253"/>
        <v>3.1859948540257217</v>
      </c>
      <c r="T567" s="304">
        <f t="shared" ca="1" si="233"/>
        <v>31.254609517992332</v>
      </c>
      <c r="U567" s="311">
        <f t="shared" ca="1" si="234"/>
        <v>0</v>
      </c>
      <c r="V567" s="306">
        <f t="shared" ca="1" si="235"/>
        <v>1.2255907564270594</v>
      </c>
      <c r="W567" s="304">
        <f t="shared" ca="1" si="236"/>
        <v>28.241010731608153</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0.91472618700300501</v>
      </c>
      <c r="AH567" s="304">
        <f t="shared" ca="1" si="260"/>
        <v>-8.8640859421905507</v>
      </c>
    </row>
    <row r="568" spans="1:34" x14ac:dyDescent="0.2">
      <c r="A568" s="347">
        <f t="shared" ca="1" si="238"/>
        <v>1E-4</v>
      </c>
      <c r="B568" s="304">
        <f t="shared" ca="1" si="239"/>
        <v>35.40760000000045</v>
      </c>
      <c r="D568" s="306">
        <f t="shared" ca="1" si="240"/>
        <v>-0.70625100003457508</v>
      </c>
      <c r="E568" s="307">
        <f t="shared" ca="1" si="241"/>
        <v>-0.97406959556309758</v>
      </c>
      <c r="F568" s="304">
        <f t="shared" ca="1" si="242"/>
        <v>1.203163352188843</v>
      </c>
      <c r="G568" s="306">
        <f t="shared" ca="1" si="243"/>
        <v>8.466737322703521</v>
      </c>
      <c r="H568" s="307">
        <f t="shared" ca="1" si="244"/>
        <v>-105.92862107752792</v>
      </c>
      <c r="I568" s="304">
        <f t="shared" ca="1" si="245"/>
        <v>106.26645004082029</v>
      </c>
      <c r="J568" s="306">
        <f t="shared" ca="1" si="246"/>
        <v>798.52327976967274</v>
      </c>
      <c r="K568" s="307">
        <f t="shared" ca="1" si="247"/>
        <v>-4.8319317569285172</v>
      </c>
      <c r="L568" s="304">
        <f t="shared" ca="1" si="232"/>
        <v>798.53789884927733</v>
      </c>
      <c r="M568" s="306">
        <f t="shared" ca="1" si="248"/>
        <v>-1.4910371848092352</v>
      </c>
      <c r="N568" s="304">
        <f t="shared" ca="1" si="249"/>
        <v>-85.430137786636919</v>
      </c>
      <c r="P568" s="310">
        <f t="shared" ca="1" si="250"/>
        <v>23</v>
      </c>
      <c r="Q568" s="304">
        <f t="shared" ca="1" si="251"/>
        <v>0</v>
      </c>
      <c r="R568" s="306">
        <f t="shared" ca="1" si="252"/>
        <v>0</v>
      </c>
      <c r="S568" s="307">
        <f t="shared" ca="1" si="253"/>
        <v>3.1859948540257217</v>
      </c>
      <c r="T568" s="304">
        <f t="shared" ca="1" si="233"/>
        <v>31.254609517992332</v>
      </c>
      <c r="U568" s="311">
        <f t="shared" ca="1" si="234"/>
        <v>0</v>
      </c>
      <c r="V568" s="306">
        <f t="shared" ca="1" si="235"/>
        <v>1.2255920546786141</v>
      </c>
      <c r="W568" s="304">
        <f t="shared" ca="1" si="236"/>
        <v>28.241089264679928</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0.9147021121043668</v>
      </c>
      <c r="AH568" s="304">
        <f t="shared" ca="1" si="260"/>
        <v>-8.8641105919941179</v>
      </c>
    </row>
    <row r="569" spans="1:34" x14ac:dyDescent="0.2">
      <c r="A569" s="347">
        <f t="shared" ca="1" si="238"/>
        <v>1E-4</v>
      </c>
      <c r="B569" s="304">
        <f t="shared" ca="1" si="239"/>
        <v>35.407700000000453</v>
      </c>
      <c r="D569" s="306">
        <f t="shared" ca="1" si="240"/>
        <v>-0.7062464649335003</v>
      </c>
      <c r="E569" s="307">
        <f t="shared" ca="1" si="241"/>
        <v>-0.97404450499755768</v>
      </c>
      <c r="F569" s="304">
        <f t="shared" ca="1" si="242"/>
        <v>1.2031403770745137</v>
      </c>
      <c r="G569" s="306">
        <f t="shared" ca="1" si="243"/>
        <v>8.4666666980570273</v>
      </c>
      <c r="H569" s="307">
        <f t="shared" ca="1" si="244"/>
        <v>-105.92871848197842</v>
      </c>
      <c r="I569" s="304">
        <f t="shared" ca="1" si="245"/>
        <v>106.26654150865279</v>
      </c>
      <c r="J569" s="306">
        <f t="shared" ca="1" si="246"/>
        <v>798.52327976967274</v>
      </c>
      <c r="K569" s="307">
        <f t="shared" ca="1" si="247"/>
        <v>-4.8425246239064927</v>
      </c>
      <c r="L569" s="304">
        <f t="shared" ca="1" si="232"/>
        <v>798.53796301669229</v>
      </c>
      <c r="M569" s="306">
        <f t="shared" ca="1" si="248"/>
        <v>-1.4910379203256581</v>
      </c>
      <c r="N569" s="304">
        <f t="shared" ca="1" si="249"/>
        <v>-85.430179928623716</v>
      </c>
      <c r="P569" s="310">
        <f t="shared" ca="1" si="250"/>
        <v>23</v>
      </c>
      <c r="Q569" s="304">
        <f t="shared" ca="1" si="251"/>
        <v>0</v>
      </c>
      <c r="R569" s="306">
        <f t="shared" ca="1" si="252"/>
        <v>0</v>
      </c>
      <c r="S569" s="307">
        <f t="shared" ca="1" si="253"/>
        <v>3.1859948540257217</v>
      </c>
      <c r="T569" s="304">
        <f t="shared" ca="1" si="233"/>
        <v>31.254609517992332</v>
      </c>
      <c r="U569" s="311">
        <f t="shared" ca="1" si="234"/>
        <v>0</v>
      </c>
      <c r="V569" s="306">
        <f t="shared" ca="1" si="235"/>
        <v>1.2255933529327379</v>
      </c>
      <c r="W569" s="304">
        <f t="shared" ca="1" si="236"/>
        <v>28.241167796676152</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0.91467803753223365</v>
      </c>
      <c r="AH569" s="304">
        <f t="shared" ca="1" si="260"/>
        <v>-8.8641352414601009</v>
      </c>
    </row>
    <row r="570" spans="1:34" x14ac:dyDescent="0.2">
      <c r="A570" s="347">
        <f t="shared" ca="1" si="238"/>
        <v>1E-4</v>
      </c>
      <c r="B570" s="304">
        <f t="shared" ca="1" si="239"/>
        <v>35.407800000000456</v>
      </c>
      <c r="D570" s="306">
        <f t="shared" ca="1" si="240"/>
        <v>-0.70624192983440182</v>
      </c>
      <c r="E570" s="307">
        <f t="shared" ca="1" si="241"/>
        <v>-0.97401941477565046</v>
      </c>
      <c r="F570" s="304">
        <f t="shared" ca="1" si="242"/>
        <v>1.2031174023411517</v>
      </c>
      <c r="G570" s="306">
        <f t="shared" ca="1" si="243"/>
        <v>8.4665960738640447</v>
      </c>
      <c r="H570" s="307">
        <f t="shared" ca="1" si="244"/>
        <v>-105.9288158839199</v>
      </c>
      <c r="I570" s="304">
        <f t="shared" ca="1" si="245"/>
        <v>106.26663297407785</v>
      </c>
      <c r="J570" s="306">
        <f t="shared" ca="1" si="246"/>
        <v>798.52327976967274</v>
      </c>
      <c r="K570" s="307">
        <f t="shared" ca="1" si="247"/>
        <v>-4.853117500624788</v>
      </c>
      <c r="L570" s="304">
        <f t="shared" ca="1" si="232"/>
        <v>798.53802732467909</v>
      </c>
      <c r="M570" s="306">
        <f t="shared" ca="1" si="248"/>
        <v>-1.4910386558346798</v>
      </c>
      <c r="N570" s="304">
        <f t="shared" ca="1" si="249"/>
        <v>-85.430222070186446</v>
      </c>
      <c r="P570" s="310">
        <f t="shared" ca="1" si="250"/>
        <v>23</v>
      </c>
      <c r="Q570" s="304">
        <f t="shared" ca="1" si="251"/>
        <v>0</v>
      </c>
      <c r="R570" s="306">
        <f t="shared" ca="1" si="252"/>
        <v>0</v>
      </c>
      <c r="S570" s="307">
        <f t="shared" ca="1" si="253"/>
        <v>3.1859948540257217</v>
      </c>
      <c r="T570" s="304">
        <f t="shared" ca="1" si="233"/>
        <v>31.254609517992332</v>
      </c>
      <c r="U570" s="311">
        <f t="shared" ca="1" si="234"/>
        <v>0</v>
      </c>
      <c r="V570" s="306">
        <f t="shared" ca="1" si="235"/>
        <v>1.2255946511894313</v>
      </c>
      <c r="W570" s="304">
        <f t="shared" ca="1" si="236"/>
        <v>28.241246327596826</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0.91465396328661619</v>
      </c>
      <c r="AH570" s="304">
        <f t="shared" ca="1" si="260"/>
        <v>-8.8641598905884962</v>
      </c>
    </row>
    <row r="571" spans="1:34" x14ac:dyDescent="0.2">
      <c r="A571" s="347">
        <f t="shared" ca="1" si="238"/>
        <v>1E-4</v>
      </c>
      <c r="B571" s="304">
        <f t="shared" ca="1" si="239"/>
        <v>35.40790000000046</v>
      </c>
      <c r="D571" s="306">
        <f t="shared" ca="1" si="240"/>
        <v>-0.7062373947372772</v>
      </c>
      <c r="E571" s="307">
        <f t="shared" ca="1" si="241"/>
        <v>-0.97399432489737592</v>
      </c>
      <c r="F571" s="304">
        <f t="shared" ca="1" si="242"/>
        <v>1.2030944279887559</v>
      </c>
      <c r="G571" s="306">
        <f t="shared" ca="1" si="243"/>
        <v>8.4665254501245713</v>
      </c>
      <c r="H571" s="307">
        <f t="shared" ca="1" si="244"/>
        <v>-105.92891328335239</v>
      </c>
      <c r="I571" s="304">
        <f t="shared" ca="1" si="245"/>
        <v>106.26672443709552</v>
      </c>
      <c r="J571" s="306">
        <f t="shared" ca="1" si="246"/>
        <v>798.52327976967274</v>
      </c>
      <c r="K571" s="307">
        <f t="shared" ca="1" si="247"/>
        <v>-4.8637103870831515</v>
      </c>
      <c r="L571" s="304">
        <f t="shared" ca="1" si="232"/>
        <v>798.53809177323808</v>
      </c>
      <c r="M571" s="306">
        <f t="shared" ca="1" si="248"/>
        <v>-1.4910393913363</v>
      </c>
      <c r="N571" s="304">
        <f t="shared" ca="1" si="249"/>
        <v>-85.43026421132511</v>
      </c>
      <c r="P571" s="310">
        <f t="shared" ca="1" si="250"/>
        <v>23</v>
      </c>
      <c r="Q571" s="304">
        <f t="shared" ca="1" si="251"/>
        <v>0</v>
      </c>
      <c r="R571" s="306">
        <f t="shared" ca="1" si="252"/>
        <v>0</v>
      </c>
      <c r="S571" s="307">
        <f t="shared" ca="1" si="253"/>
        <v>3.1859948540257217</v>
      </c>
      <c r="T571" s="304">
        <f t="shared" ca="1" si="233"/>
        <v>31.254609517992332</v>
      </c>
      <c r="U571" s="311">
        <f t="shared" ca="1" si="234"/>
        <v>0</v>
      </c>
      <c r="V571" s="306">
        <f t="shared" ca="1" si="235"/>
        <v>1.2255959494486939</v>
      </c>
      <c r="W571" s="304">
        <f t="shared" ca="1" si="236"/>
        <v>28.241324857441974</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0.91462988936750733</v>
      </c>
      <c r="AH571" s="304">
        <f t="shared" ca="1" si="260"/>
        <v>-8.8641845393793037</v>
      </c>
    </row>
    <row r="572" spans="1:34" x14ac:dyDescent="0.2">
      <c r="A572" s="347">
        <f t="shared" ca="1" si="238"/>
        <v>1E-4</v>
      </c>
      <c r="B572" s="304">
        <f t="shared" ca="1" si="239"/>
        <v>35.408000000000463</v>
      </c>
      <c r="D572" s="306">
        <f t="shared" ca="1" si="240"/>
        <v>-0.70623285964213056</v>
      </c>
      <c r="E572" s="307">
        <f t="shared" ca="1" si="241"/>
        <v>-0.97396923536272517</v>
      </c>
      <c r="F572" s="304">
        <f t="shared" ca="1" si="242"/>
        <v>1.2030714540173217</v>
      </c>
      <c r="G572" s="306">
        <f t="shared" ca="1" si="243"/>
        <v>8.4664548268386071</v>
      </c>
      <c r="H572" s="307">
        <f t="shared" ca="1" si="244"/>
        <v>-105.92901068027592</v>
      </c>
      <c r="I572" s="304">
        <f t="shared" ca="1" si="245"/>
        <v>106.26681589770585</v>
      </c>
      <c r="J572" s="306">
        <f t="shared" ca="1" si="246"/>
        <v>798.52327976967274</v>
      </c>
      <c r="K572" s="307">
        <f t="shared" ca="1" si="247"/>
        <v>-4.8743032832813329</v>
      </c>
      <c r="L572" s="304">
        <f t="shared" ca="1" si="232"/>
        <v>798.5381563623697</v>
      </c>
      <c r="M572" s="306">
        <f t="shared" ca="1" si="248"/>
        <v>-1.4910401268305191</v>
      </c>
      <c r="N572" s="304">
        <f t="shared" ca="1" si="249"/>
        <v>-85.430306352039722</v>
      </c>
      <c r="P572" s="310">
        <f t="shared" ca="1" si="250"/>
        <v>23</v>
      </c>
      <c r="Q572" s="304">
        <f t="shared" ca="1" si="251"/>
        <v>0</v>
      </c>
      <c r="R572" s="306">
        <f t="shared" ca="1" si="252"/>
        <v>0</v>
      </c>
      <c r="S572" s="307">
        <f t="shared" ca="1" si="253"/>
        <v>3.1859948540257217</v>
      </c>
      <c r="T572" s="304">
        <f t="shared" ca="1" si="233"/>
        <v>31.254609517992332</v>
      </c>
      <c r="U572" s="311">
        <f t="shared" ca="1" si="234"/>
        <v>0</v>
      </c>
      <c r="V572" s="306">
        <f t="shared" ca="1" si="235"/>
        <v>1.2255972477105259</v>
      </c>
      <c r="W572" s="304">
        <f t="shared" ca="1" si="236"/>
        <v>28.241403386211616</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0.91460581577490352</v>
      </c>
      <c r="AH572" s="304">
        <f t="shared" ca="1" si="260"/>
        <v>-8.8642091878325342</v>
      </c>
    </row>
    <row r="573" spans="1:34" x14ac:dyDescent="0.2">
      <c r="A573" s="347">
        <f t="shared" ca="1" si="238"/>
        <v>1E-4</v>
      </c>
      <c r="B573" s="304">
        <f t="shared" ca="1" si="239"/>
        <v>35.408100000000466</v>
      </c>
      <c r="D573" s="306">
        <f t="shared" ca="1" si="240"/>
        <v>-0.70622832454896112</v>
      </c>
      <c r="E573" s="307">
        <f t="shared" ca="1" si="241"/>
        <v>-0.97394414617169289</v>
      </c>
      <c r="F573" s="304">
        <f t="shared" ca="1" si="242"/>
        <v>1.2030484804268449</v>
      </c>
      <c r="G573" s="306">
        <f t="shared" ca="1" si="243"/>
        <v>8.4663842040061521</v>
      </c>
      <c r="H573" s="307">
        <f t="shared" ca="1" si="244"/>
        <v>-105.92910807469055</v>
      </c>
      <c r="I573" s="304">
        <f t="shared" ca="1" si="245"/>
        <v>106.26690735590886</v>
      </c>
      <c r="J573" s="306">
        <f t="shared" ca="1" si="246"/>
        <v>798.52327976967274</v>
      </c>
      <c r="K573" s="307">
        <f t="shared" ca="1" si="247"/>
        <v>-4.8848961892190816</v>
      </c>
      <c r="L573" s="304">
        <f t="shared" ca="1" si="232"/>
        <v>798.53822109207431</v>
      </c>
      <c r="M573" s="306">
        <f t="shared" ca="1" si="248"/>
        <v>-1.4910408623173372</v>
      </c>
      <c r="N573" s="304">
        <f t="shared" ca="1" si="249"/>
        <v>-85.430348492330296</v>
      </c>
      <c r="P573" s="310">
        <f t="shared" ca="1" si="250"/>
        <v>23</v>
      </c>
      <c r="Q573" s="304">
        <f t="shared" ca="1" si="251"/>
        <v>0</v>
      </c>
      <c r="R573" s="306">
        <f t="shared" ca="1" si="252"/>
        <v>0</v>
      </c>
      <c r="S573" s="307">
        <f t="shared" ca="1" si="253"/>
        <v>3.1859948540257217</v>
      </c>
      <c r="T573" s="304">
        <f t="shared" ca="1" si="233"/>
        <v>31.254609517992332</v>
      </c>
      <c r="U573" s="311">
        <f t="shared" ca="1" si="234"/>
        <v>0</v>
      </c>
      <c r="V573" s="306">
        <f t="shared" ca="1" si="235"/>
        <v>1.225598545974927</v>
      </c>
      <c r="W573" s="304">
        <f t="shared" ca="1" si="236"/>
        <v>28.241481913905748</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0.91458174250879942</v>
      </c>
      <c r="AH573" s="304">
        <f t="shared" ca="1" si="260"/>
        <v>-8.8642338359481894</v>
      </c>
    </row>
    <row r="574" spans="1:34" x14ac:dyDescent="0.2">
      <c r="A574" s="347">
        <f t="shared" ca="1" si="238"/>
        <v>1E-4</v>
      </c>
      <c r="B574" s="304">
        <f t="shared" ca="1" si="239"/>
        <v>35.40820000000047</v>
      </c>
      <c r="D574" s="306">
        <f t="shared" ca="1" si="240"/>
        <v>-0.70622378945776876</v>
      </c>
      <c r="E574" s="307">
        <f t="shared" ca="1" si="241"/>
        <v>-0.97391905732427908</v>
      </c>
      <c r="F574" s="304">
        <f t="shared" ca="1" si="242"/>
        <v>1.2030255072173255</v>
      </c>
      <c r="G574" s="306">
        <f t="shared" ca="1" si="243"/>
        <v>8.4663135816272064</v>
      </c>
      <c r="H574" s="307">
        <f t="shared" ca="1" si="244"/>
        <v>-105.92920546659627</v>
      </c>
      <c r="I574" s="304">
        <f t="shared" ca="1" si="245"/>
        <v>106.26699881170454</v>
      </c>
      <c r="J574" s="306">
        <f t="shared" ca="1" si="246"/>
        <v>798.52327976967274</v>
      </c>
      <c r="K574" s="307">
        <f t="shared" ca="1" si="247"/>
        <v>-4.8954891048961464</v>
      </c>
      <c r="L574" s="304">
        <f t="shared" ca="1" si="232"/>
        <v>798.53828596235212</v>
      </c>
      <c r="M574" s="306">
        <f t="shared" ca="1" si="248"/>
        <v>-1.4910415977967542</v>
      </c>
      <c r="N574" s="304">
        <f t="shared" ca="1" si="249"/>
        <v>-85.430390632196804</v>
      </c>
      <c r="P574" s="310">
        <f t="shared" ca="1" si="250"/>
        <v>23</v>
      </c>
      <c r="Q574" s="304">
        <f t="shared" ca="1" si="251"/>
        <v>0</v>
      </c>
      <c r="R574" s="306">
        <f t="shared" ca="1" si="252"/>
        <v>0</v>
      </c>
      <c r="S574" s="307">
        <f t="shared" ca="1" si="253"/>
        <v>3.1859948540257217</v>
      </c>
      <c r="T574" s="304">
        <f t="shared" ca="1" si="233"/>
        <v>31.254609517992332</v>
      </c>
      <c r="U574" s="311">
        <f t="shared" ca="1" si="234"/>
        <v>0</v>
      </c>
      <c r="V574" s="306">
        <f t="shared" ca="1" si="235"/>
        <v>1.2255998442418974</v>
      </c>
      <c r="W574" s="304">
        <f t="shared" ca="1" si="236"/>
        <v>28.241560440524363</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0.91455766956919504</v>
      </c>
      <c r="AH574" s="304">
        <f t="shared" ca="1" si="260"/>
        <v>-8.864258483726271</v>
      </c>
    </row>
    <row r="575" spans="1:34" x14ac:dyDescent="0.2">
      <c r="A575" s="347">
        <f t="shared" ca="1" si="238"/>
        <v>1E-4</v>
      </c>
      <c r="B575" s="304">
        <f t="shared" ca="1" si="239"/>
        <v>35.408300000000473</v>
      </c>
      <c r="D575" s="306">
        <f t="shared" ca="1" si="240"/>
        <v>-0.70621925436855637</v>
      </c>
      <c r="E575" s="307">
        <f t="shared" ca="1" si="241"/>
        <v>-0.97389396882048551</v>
      </c>
      <c r="F575" s="304">
        <f t="shared" ca="1" si="242"/>
        <v>1.2030025343887669</v>
      </c>
      <c r="G575" s="306">
        <f t="shared" ca="1" si="243"/>
        <v>8.4662429597017699</v>
      </c>
      <c r="H575" s="307">
        <f t="shared" ca="1" si="244"/>
        <v>-105.92930285599316</v>
      </c>
      <c r="I575" s="304">
        <f t="shared" ca="1" si="245"/>
        <v>106.26709026509297</v>
      </c>
      <c r="J575" s="306">
        <f t="shared" ca="1" si="246"/>
        <v>798.52327976967274</v>
      </c>
      <c r="K575" s="307">
        <f t="shared" ca="1" si="247"/>
        <v>-4.9060820303122759</v>
      </c>
      <c r="L575" s="304">
        <f t="shared" ca="1" si="232"/>
        <v>798.53835097320359</v>
      </c>
      <c r="M575" s="306">
        <f t="shared" ca="1" si="248"/>
        <v>-1.4910423332687703</v>
      </c>
      <c r="N575" s="304">
        <f t="shared" ca="1" si="249"/>
        <v>-85.430432771639275</v>
      </c>
      <c r="P575" s="310">
        <f t="shared" ca="1" si="250"/>
        <v>23</v>
      </c>
      <c r="Q575" s="304">
        <f t="shared" ca="1" si="251"/>
        <v>0</v>
      </c>
      <c r="R575" s="306">
        <f t="shared" ca="1" si="252"/>
        <v>0</v>
      </c>
      <c r="S575" s="307">
        <f t="shared" ca="1" si="253"/>
        <v>3.1859948540257217</v>
      </c>
      <c r="T575" s="304">
        <f t="shared" ca="1" si="233"/>
        <v>31.254609517992332</v>
      </c>
      <c r="U575" s="311">
        <f t="shared" ca="1" si="234"/>
        <v>0</v>
      </c>
      <c r="V575" s="306">
        <f t="shared" ca="1" si="235"/>
        <v>1.225601142511437</v>
      </c>
      <c r="W575" s="304">
        <f t="shared" ca="1" si="236"/>
        <v>28.241638966067509</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0.91453359695609215</v>
      </c>
      <c r="AH575" s="304">
        <f t="shared" ca="1" si="260"/>
        <v>-8.8642831311667774</v>
      </c>
    </row>
    <row r="576" spans="1:34" x14ac:dyDescent="0.2">
      <c r="A576" s="347">
        <f t="shared" ca="1" si="238"/>
        <v>1E-4</v>
      </c>
      <c r="B576" s="304">
        <f t="shared" ca="1" si="239"/>
        <v>35.408400000000476</v>
      </c>
      <c r="D576" s="306">
        <f t="shared" ca="1" si="240"/>
        <v>-0.70621471928132229</v>
      </c>
      <c r="E576" s="307">
        <f t="shared" ca="1" si="241"/>
        <v>-0.97386888066029975</v>
      </c>
      <c r="F576" s="304">
        <f t="shared" ca="1" si="242"/>
        <v>1.2029795619411587</v>
      </c>
      <c r="G576" s="306">
        <f t="shared" ca="1" si="243"/>
        <v>8.4661723382298426</v>
      </c>
      <c r="H576" s="307">
        <f t="shared" ca="1" si="244"/>
        <v>-105.92940024288123</v>
      </c>
      <c r="I576" s="304">
        <f t="shared" ca="1" si="245"/>
        <v>106.26718171607419</v>
      </c>
      <c r="J576" s="306">
        <f t="shared" ca="1" si="246"/>
        <v>798.52327976967274</v>
      </c>
      <c r="K576" s="307">
        <f t="shared" ca="1" si="247"/>
        <v>-4.9166749654672195</v>
      </c>
      <c r="L576" s="304">
        <f t="shared" ca="1" si="232"/>
        <v>798.53841612462895</v>
      </c>
      <c r="M576" s="306">
        <f t="shared" ca="1" si="248"/>
        <v>-1.4910430687333855</v>
      </c>
      <c r="N576" s="304">
        <f t="shared" ca="1" si="249"/>
        <v>-85.430474910657708</v>
      </c>
      <c r="P576" s="310">
        <f t="shared" ca="1" si="250"/>
        <v>23</v>
      </c>
      <c r="Q576" s="304">
        <f t="shared" ca="1" si="251"/>
        <v>0</v>
      </c>
      <c r="R576" s="306">
        <f t="shared" ca="1" si="252"/>
        <v>0</v>
      </c>
      <c r="S576" s="307">
        <f t="shared" ca="1" si="253"/>
        <v>3.1859948540257217</v>
      </c>
      <c r="T576" s="304">
        <f t="shared" ca="1" si="233"/>
        <v>31.254609517992332</v>
      </c>
      <c r="U576" s="311">
        <f t="shared" ca="1" si="234"/>
        <v>0</v>
      </c>
      <c r="V576" s="306">
        <f t="shared" ca="1" si="235"/>
        <v>1.225602440783546</v>
      </c>
      <c r="W576" s="304">
        <f t="shared" ca="1" si="236"/>
        <v>28.241717490535176</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0.91450952466947832</v>
      </c>
      <c r="AH576" s="304">
        <f t="shared" ca="1" si="260"/>
        <v>-8.8643077782697208</v>
      </c>
    </row>
    <row r="577" spans="1:34" x14ac:dyDescent="0.2">
      <c r="A577" s="347">
        <f t="shared" ca="1" si="238"/>
        <v>1E-4</v>
      </c>
      <c r="B577" s="304">
        <f t="shared" ca="1" si="239"/>
        <v>35.40850000000048</v>
      </c>
      <c r="D577" s="306">
        <f t="shared" ca="1" si="240"/>
        <v>-0.70621018419606985</v>
      </c>
      <c r="E577" s="307">
        <f t="shared" ca="1" si="241"/>
        <v>-0.97384379284372358</v>
      </c>
      <c r="F577" s="304">
        <f t="shared" ca="1" si="242"/>
        <v>1.2029565898745043</v>
      </c>
      <c r="G577" s="306">
        <f t="shared" ca="1" si="243"/>
        <v>8.4661017172114228</v>
      </c>
      <c r="H577" s="307">
        <f t="shared" ca="1" si="244"/>
        <v>-105.92949762726052</v>
      </c>
      <c r="I577" s="304">
        <f t="shared" ca="1" si="245"/>
        <v>106.26727316464822</v>
      </c>
      <c r="J577" s="306">
        <f t="shared" ca="1" si="246"/>
        <v>798.52327976967274</v>
      </c>
      <c r="K577" s="307">
        <f t="shared" ca="1" si="247"/>
        <v>-4.9272679103607269</v>
      </c>
      <c r="L577" s="304">
        <f t="shared" ca="1" si="232"/>
        <v>798.53848141662877</v>
      </c>
      <c r="M577" s="306">
        <f t="shared" ca="1" si="248"/>
        <v>-1.4910438041906</v>
      </c>
      <c r="N577" s="304">
        <f t="shared" ca="1" si="249"/>
        <v>-85.430517049252117</v>
      </c>
      <c r="P577" s="310">
        <f t="shared" ca="1" si="250"/>
        <v>23</v>
      </c>
      <c r="Q577" s="304">
        <f t="shared" ca="1" si="251"/>
        <v>0</v>
      </c>
      <c r="R577" s="306">
        <f t="shared" ca="1" si="252"/>
        <v>0</v>
      </c>
      <c r="S577" s="307">
        <f t="shared" ca="1" si="253"/>
        <v>3.1859948540257217</v>
      </c>
      <c r="T577" s="304">
        <f t="shared" ca="1" si="233"/>
        <v>31.254609517992332</v>
      </c>
      <c r="U577" s="311">
        <f t="shared" ca="1" si="234"/>
        <v>0</v>
      </c>
      <c r="V577" s="306">
        <f t="shared" ca="1" si="235"/>
        <v>1.2256037390582235</v>
      </c>
      <c r="W577" s="304">
        <f t="shared" ca="1" si="236"/>
        <v>28.241796013927367</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0.91448545270935355</v>
      </c>
      <c r="AH577" s="304">
        <f t="shared" ca="1" si="260"/>
        <v>-8.8643324250350997</v>
      </c>
    </row>
    <row r="578" spans="1:34" x14ac:dyDescent="0.2">
      <c r="A578" s="347">
        <f t="shared" ca="1" si="238"/>
        <v>1E-4</v>
      </c>
      <c r="B578" s="304">
        <f t="shared" ca="1" si="239"/>
        <v>35.408600000000483</v>
      </c>
      <c r="D578" s="306">
        <f t="shared" ca="1" si="240"/>
        <v>-0.70620564911279826</v>
      </c>
      <c r="E578" s="307">
        <f t="shared" ca="1" si="241"/>
        <v>-0.97381870537075521</v>
      </c>
      <c r="F578" s="304">
        <f t="shared" ca="1" si="242"/>
        <v>1.202933618188802</v>
      </c>
      <c r="G578" s="306">
        <f t="shared" ca="1" si="243"/>
        <v>8.4660310966465122</v>
      </c>
      <c r="H578" s="307">
        <f t="shared" ca="1" si="244"/>
        <v>-105.92959500913105</v>
      </c>
      <c r="I578" s="304">
        <f t="shared" ca="1" si="245"/>
        <v>106.26736461081505</v>
      </c>
      <c r="J578" s="306">
        <f t="shared" ca="1" si="246"/>
        <v>798.52327976967274</v>
      </c>
      <c r="K578" s="307">
        <f t="shared" ca="1" si="247"/>
        <v>-4.9378608649925466</v>
      </c>
      <c r="L578" s="304">
        <f t="shared" ca="1" si="232"/>
        <v>798.53854684920327</v>
      </c>
      <c r="M578" s="306">
        <f t="shared" ca="1" si="248"/>
        <v>-1.4910445396404139</v>
      </c>
      <c r="N578" s="304">
        <f t="shared" ca="1" si="249"/>
        <v>-85.430559187422489</v>
      </c>
      <c r="P578" s="310">
        <f t="shared" ca="1" si="250"/>
        <v>23</v>
      </c>
      <c r="Q578" s="304">
        <f t="shared" ca="1" si="251"/>
        <v>0</v>
      </c>
      <c r="R578" s="306">
        <f t="shared" ca="1" si="252"/>
        <v>0</v>
      </c>
      <c r="S578" s="307">
        <f t="shared" ca="1" si="253"/>
        <v>3.1859948540257217</v>
      </c>
      <c r="T578" s="304">
        <f t="shared" ca="1" si="233"/>
        <v>31.254609517992332</v>
      </c>
      <c r="U578" s="311">
        <f t="shared" ca="1" si="234"/>
        <v>0</v>
      </c>
      <c r="V578" s="306">
        <f t="shared" ca="1" si="235"/>
        <v>1.2256050373354708</v>
      </c>
      <c r="W578" s="304">
        <f t="shared" ca="1" si="236"/>
        <v>28.241874536244097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0.91446138107572139</v>
      </c>
      <c r="AH578" s="304">
        <f t="shared" ca="1" si="260"/>
        <v>-8.8643570714629156</v>
      </c>
    </row>
    <row r="579" spans="1:34" x14ac:dyDescent="0.2">
      <c r="A579" s="347">
        <f t="shared" ca="1" si="238"/>
        <v>1E-4</v>
      </c>
      <c r="B579" s="304">
        <f t="shared" ca="1" si="239"/>
        <v>35.408700000000486</v>
      </c>
      <c r="D579" s="306">
        <f t="shared" ca="1" si="240"/>
        <v>-0.70620111403150732</v>
      </c>
      <c r="E579" s="307">
        <f t="shared" ca="1" si="241"/>
        <v>-0.9737936182413911</v>
      </c>
      <c r="F579" s="304">
        <f t="shared" ca="1" si="242"/>
        <v>1.2029106468840494</v>
      </c>
      <c r="G579" s="306">
        <f t="shared" ca="1" si="243"/>
        <v>8.4659604765351091</v>
      </c>
      <c r="H579" s="307">
        <f t="shared" ca="1" si="244"/>
        <v>-105.92969238849287</v>
      </c>
      <c r="I579" s="304">
        <f t="shared" ca="1" si="245"/>
        <v>106.26745605457477</v>
      </c>
      <c r="J579" s="306">
        <f t="shared" ca="1" si="246"/>
        <v>798.52327976967274</v>
      </c>
      <c r="K579" s="307">
        <f t="shared" ca="1" si="247"/>
        <v>-4.9484538293624274</v>
      </c>
      <c r="L579" s="304">
        <f t="shared" ca="1" si="232"/>
        <v>798.53861242235268</v>
      </c>
      <c r="M579" s="306">
        <f t="shared" ca="1" si="248"/>
        <v>-1.4910452750828274</v>
      </c>
      <c r="N579" s="304">
        <f t="shared" ca="1" si="249"/>
        <v>-85.430601325168851</v>
      </c>
      <c r="P579" s="310">
        <f t="shared" ca="1" si="250"/>
        <v>23</v>
      </c>
      <c r="Q579" s="304">
        <f t="shared" ca="1" si="251"/>
        <v>0</v>
      </c>
      <c r="R579" s="306">
        <f t="shared" ca="1" si="252"/>
        <v>0</v>
      </c>
      <c r="S579" s="307">
        <f t="shared" ca="1" si="253"/>
        <v>3.1859948540257217</v>
      </c>
      <c r="T579" s="304">
        <f t="shared" ca="1" si="233"/>
        <v>31.254609517992332</v>
      </c>
      <c r="U579" s="311">
        <f t="shared" ca="1" si="234"/>
        <v>0</v>
      </c>
      <c r="V579" s="306">
        <f t="shared" ca="1" si="235"/>
        <v>1.2256063356152869</v>
      </c>
      <c r="W579" s="304">
        <f t="shared" ca="1" si="236"/>
        <v>28.241953057485382</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0.91443730976857296</v>
      </c>
      <c r="AH579" s="304">
        <f t="shared" ca="1" si="260"/>
        <v>-8.8643817175531723</v>
      </c>
    </row>
    <row r="580" spans="1:34" x14ac:dyDescent="0.2">
      <c r="A580" s="347">
        <f t="shared" ca="1" si="238"/>
        <v>1E-4</v>
      </c>
      <c r="B580" s="304">
        <f t="shared" ca="1" si="239"/>
        <v>35.40880000000049</v>
      </c>
      <c r="D580" s="306">
        <f t="shared" ca="1" si="240"/>
        <v>-0.70619657895219867</v>
      </c>
      <c r="E580" s="307">
        <f t="shared" ca="1" si="241"/>
        <v>-0.97376853145562414</v>
      </c>
      <c r="F580" s="304">
        <f t="shared" ca="1" si="242"/>
        <v>1.2028876759602418</v>
      </c>
      <c r="G580" s="306">
        <f t="shared" ca="1" si="243"/>
        <v>8.4658898568772134</v>
      </c>
      <c r="H580" s="307">
        <f t="shared" ca="1" si="244"/>
        <v>-105.92978976534602</v>
      </c>
      <c r="I580" s="304">
        <f t="shared" ca="1" si="245"/>
        <v>106.26754749592737</v>
      </c>
      <c r="J580" s="306">
        <f t="shared" ca="1" si="246"/>
        <v>798.52327976967274</v>
      </c>
      <c r="K580" s="307">
        <f t="shared" ca="1" si="247"/>
        <v>-4.9590468034701196</v>
      </c>
      <c r="L580" s="304">
        <f t="shared" ref="L580:L643" ca="1" si="261">SQRT(pos_x^2+pos_z^2)</f>
        <v>798.53867813607758</v>
      </c>
      <c r="M580" s="306">
        <f t="shared" ca="1" si="248"/>
        <v>-1.4910460105178402</v>
      </c>
      <c r="N580" s="304">
        <f t="shared" ca="1" si="249"/>
        <v>-85.430643462491204</v>
      </c>
      <c r="P580" s="310">
        <f t="shared" ca="1" si="250"/>
        <v>23</v>
      </c>
      <c r="Q580" s="304">
        <f t="shared" ca="1" si="251"/>
        <v>0</v>
      </c>
      <c r="R580" s="306">
        <f t="shared" ca="1" si="252"/>
        <v>0</v>
      </c>
      <c r="S580" s="307">
        <f t="shared" ca="1" si="253"/>
        <v>3.1859948540257217</v>
      </c>
      <c r="T580" s="304">
        <f t="shared" ref="T580:T643" ca="1" si="262">m*g</f>
        <v>31.254609517992332</v>
      </c>
      <c r="U580" s="311">
        <f t="shared" ref="U580:U643" ca="1" si="263">IF(pos_xz&lt;L_rampe,Poids*COS(Beta),0)</f>
        <v>0</v>
      </c>
      <c r="V580" s="306">
        <f t="shared" ref="V580:V643" ca="1" si="264">Rho_moyen*(20000-Alt_rampe-pos_z)/(20000+Alt_rampe+pos_z)</f>
        <v>1.225607633897672</v>
      </c>
      <c r="W580" s="304">
        <f t="shared" ref="W580:W643" ca="1" si="265">1/2*Rho*Sref*Cx*vit_xz^2</f>
        <v>28.242031577651215</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0.91441323878790648</v>
      </c>
      <c r="AH580" s="304">
        <f t="shared" ca="1" si="260"/>
        <v>-8.8644063633058749</v>
      </c>
    </row>
    <row r="581" spans="1:34" x14ac:dyDescent="0.2">
      <c r="A581" s="347">
        <f t="shared" ref="A581:A644" ca="1" si="267">IF(B580+0.01&lt;=T_ini+ROUNDUP(Temps_fin_propu,0), 0.01, IF(K580&gt;0, 0.1, 0.0001))</f>
        <v>1E-4</v>
      </c>
      <c r="B581" s="304">
        <f t="shared" ref="B581:B644" ca="1" si="268">B580+pas</f>
        <v>35.408900000000493</v>
      </c>
      <c r="D581" s="306">
        <f t="shared" ref="D581:D644" ca="1" si="269">IF(AND(L580&lt;L_rampe,Poussee&lt;Poids*SIN(M580)),0,(-W580+Poussee)/m*COS(M580)-U580/m*SIN(M580))</f>
        <v>-0.70619204387487344</v>
      </c>
      <c r="E581" s="307">
        <f t="shared" ref="E581:E644" ca="1" si="270">IF(AND(L580&lt;L_rampe,Poussee&lt;Poids*SIN(M580)),0,(-W580+Poussee)/m*SIN(M580)+U580/m*COS(M580)-Poids/m)</f>
        <v>-0.97374344501345966</v>
      </c>
      <c r="F581" s="304">
        <f t="shared" ref="F581:F644" ca="1" si="271">SQRT(acc_x^2+acc_z^2)</f>
        <v>1.2028647054173847</v>
      </c>
      <c r="G581" s="306">
        <f t="shared" ref="G581:G644" ca="1" si="272">G580+acc_x*pas</f>
        <v>8.4658192376728252</v>
      </c>
      <c r="H581" s="307">
        <f t="shared" ref="H581:H644" ca="1" si="273">H580+acc_z*pas</f>
        <v>-105.92988713969052</v>
      </c>
      <c r="I581" s="304">
        <f t="shared" ref="I581:I644" ca="1" si="274">SQRT(vit_x^2+vit_z^2)</f>
        <v>106.26763893487293</v>
      </c>
      <c r="J581" s="306">
        <f t="shared" ref="J581:J644" ca="1" si="275">J580+0.5*(vit_x+G580)*pas*(K580&gt;=0)</f>
        <v>798.52327976967274</v>
      </c>
      <c r="K581" s="307">
        <f t="shared" ref="K581:K644" ca="1" si="276">K580+0.5*(vit_z+H580)*pas</f>
        <v>-4.969639787315371</v>
      </c>
      <c r="L581" s="304">
        <f t="shared" ca="1" si="261"/>
        <v>798.53874399037818</v>
      </c>
      <c r="M581" s="306">
        <f t="shared" ref="M581:M644" ca="1" si="277">IF(AND(L580&gt;L_rampe,G581&gt;0),ATAN2(G581,H581),$M$4)</f>
        <v>-1.4910467459454528</v>
      </c>
      <c r="N581" s="304">
        <f t="shared" ref="N581:N644" ca="1" si="278">DEGREES(Beta)</f>
        <v>-85.430685599389534</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3.1859948540257217</v>
      </c>
      <c r="T581" s="304">
        <f t="shared" ca="1" si="262"/>
        <v>31.254609517992332</v>
      </c>
      <c r="U581" s="311">
        <f t="shared" ca="1" si="263"/>
        <v>0</v>
      </c>
      <c r="V581" s="306">
        <f t="shared" ca="1" si="264"/>
        <v>1.2256089321826265</v>
      </c>
      <c r="W581" s="304">
        <f t="shared" ca="1" si="265"/>
        <v>28.242110096741634</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0.91438916813372195</v>
      </c>
      <c r="AH581" s="304">
        <f t="shared" ref="AH581:AH644" ca="1" si="289">IF(AND(L580&lt;L_rampe,Poussee&lt;Poids*SIN(M580)), g*SIN(M580), (-W580+Poussee)/m)</f>
        <v>-8.8644310087210219</v>
      </c>
    </row>
    <row r="582" spans="1:34" x14ac:dyDescent="0.2">
      <c r="A582" s="347">
        <f t="shared" ca="1" si="267"/>
        <v>1E-4</v>
      </c>
      <c r="B582" s="304">
        <f t="shared" ca="1" si="268"/>
        <v>35.409000000000496</v>
      </c>
      <c r="D582" s="306">
        <f t="shared" ca="1" si="269"/>
        <v>-0.70618750879953207</v>
      </c>
      <c r="E582" s="307">
        <f t="shared" ca="1" si="270"/>
        <v>-0.97371835891488168</v>
      </c>
      <c r="F582" s="304">
        <f t="shared" ca="1" si="271"/>
        <v>1.2028417352554657</v>
      </c>
      <c r="G582" s="306">
        <f t="shared" ca="1" si="272"/>
        <v>8.4657486189219444</v>
      </c>
      <c r="H582" s="307">
        <f t="shared" ca="1" si="273"/>
        <v>-105.92998451152641</v>
      </c>
      <c r="I582" s="304">
        <f t="shared" ca="1" si="274"/>
        <v>106.26773037141146</v>
      </c>
      <c r="J582" s="306">
        <f t="shared" ca="1" si="275"/>
        <v>798.52327976967274</v>
      </c>
      <c r="K582" s="307">
        <f t="shared" ca="1" si="276"/>
        <v>-4.9802327808979321</v>
      </c>
      <c r="L582" s="304">
        <f t="shared" ca="1" si="261"/>
        <v>798.53880998525494</v>
      </c>
      <c r="M582" s="306">
        <f t="shared" ca="1" si="277"/>
        <v>-1.4910474813656653</v>
      </c>
      <c r="N582" s="304">
        <f t="shared" ca="1" si="278"/>
        <v>-85.430727735863883</v>
      </c>
      <c r="P582" s="310">
        <f t="shared" ca="1" si="279"/>
        <v>23</v>
      </c>
      <c r="Q582" s="304">
        <f t="shared" ca="1" si="280"/>
        <v>0</v>
      </c>
      <c r="R582" s="306">
        <f t="shared" ca="1" si="281"/>
        <v>0</v>
      </c>
      <c r="S582" s="307">
        <f t="shared" ca="1" si="282"/>
        <v>3.1859948540257217</v>
      </c>
      <c r="T582" s="304">
        <f t="shared" ca="1" si="262"/>
        <v>31.254609517992332</v>
      </c>
      <c r="U582" s="311">
        <f t="shared" ca="1" si="263"/>
        <v>0</v>
      </c>
      <c r="V582" s="306">
        <f t="shared" ca="1" si="264"/>
        <v>1.2256102304701497</v>
      </c>
      <c r="W582" s="304">
        <f t="shared" ca="1" si="265"/>
        <v>28.242188614756639</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0.91436509780600872</v>
      </c>
      <c r="AH582" s="304">
        <f t="shared" ca="1" si="289"/>
        <v>-8.8644556537986254</v>
      </c>
    </row>
    <row r="583" spans="1:34" x14ac:dyDescent="0.2">
      <c r="A583" s="347">
        <f t="shared" ca="1" si="267"/>
        <v>1E-4</v>
      </c>
      <c r="B583" s="304">
        <f t="shared" ca="1" si="268"/>
        <v>35.4091000000005</v>
      </c>
      <c r="D583" s="306">
        <f t="shared" ca="1" si="269"/>
        <v>-0.70618297372617367</v>
      </c>
      <c r="E583" s="307">
        <f t="shared" ca="1" si="270"/>
        <v>-0.97369327315989374</v>
      </c>
      <c r="F583" s="304">
        <f t="shared" ca="1" si="271"/>
        <v>1.2028187654744871</v>
      </c>
      <c r="G583" s="306">
        <f t="shared" ca="1" si="272"/>
        <v>8.4656780006245711</v>
      </c>
      <c r="H583" s="307">
        <f t="shared" ca="1" si="273"/>
        <v>-105.93008188085373</v>
      </c>
      <c r="I583" s="304">
        <f t="shared" ca="1" si="274"/>
        <v>106.26782180554298</v>
      </c>
      <c r="J583" s="306">
        <f t="shared" ca="1" si="275"/>
        <v>798.52327976967274</v>
      </c>
      <c r="K583" s="307">
        <f t="shared" ca="1" si="276"/>
        <v>-4.9908257842175514</v>
      </c>
      <c r="L583" s="304">
        <f t="shared" ca="1" si="261"/>
        <v>798.53887612070798</v>
      </c>
      <c r="M583" s="306">
        <f t="shared" ca="1" si="277"/>
        <v>-1.4910482167784775</v>
      </c>
      <c r="N583" s="304">
        <f t="shared" ca="1" si="278"/>
        <v>-85.430769871914222</v>
      </c>
      <c r="P583" s="310">
        <f t="shared" ca="1" si="279"/>
        <v>23</v>
      </c>
      <c r="Q583" s="304">
        <f t="shared" ca="1" si="280"/>
        <v>0</v>
      </c>
      <c r="R583" s="306">
        <f t="shared" ca="1" si="281"/>
        <v>0</v>
      </c>
      <c r="S583" s="307">
        <f t="shared" ca="1" si="282"/>
        <v>3.1859948540257217</v>
      </c>
      <c r="T583" s="304">
        <f t="shared" ca="1" si="262"/>
        <v>31.254609517992332</v>
      </c>
      <c r="U583" s="311">
        <f t="shared" ca="1" si="263"/>
        <v>0</v>
      </c>
      <c r="V583" s="306">
        <f t="shared" ca="1" si="264"/>
        <v>1.225611528760242</v>
      </c>
      <c r="W583" s="304">
        <f t="shared" ca="1" si="265"/>
        <v>28.242267131696224</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0.91434102780476856</v>
      </c>
      <c r="AH583" s="304">
        <f t="shared" ca="1" si="289"/>
        <v>-8.8644802985386839</v>
      </c>
    </row>
    <row r="584" spans="1:34" x14ac:dyDescent="0.2">
      <c r="A584" s="347">
        <f t="shared" ca="1" si="267"/>
        <v>1E-4</v>
      </c>
      <c r="B584" s="304">
        <f t="shared" ca="1" si="268"/>
        <v>35.409200000000503</v>
      </c>
      <c r="D584" s="306">
        <f t="shared" ca="1" si="269"/>
        <v>-0.70617843865480157</v>
      </c>
      <c r="E584" s="307">
        <f t="shared" ca="1" si="270"/>
        <v>-0.97366818774849584</v>
      </c>
      <c r="F584" s="304">
        <f t="shared" ca="1" si="271"/>
        <v>1.2027957960744515</v>
      </c>
      <c r="G584" s="306">
        <f t="shared" ca="1" si="272"/>
        <v>8.4656073827807052</v>
      </c>
      <c r="H584" s="307">
        <f t="shared" ca="1" si="273"/>
        <v>-105.93017924767251</v>
      </c>
      <c r="I584" s="304">
        <f t="shared" ca="1" si="274"/>
        <v>106.26791323726754</v>
      </c>
      <c r="J584" s="306">
        <f t="shared" ca="1" si="275"/>
        <v>798.52327976967274</v>
      </c>
      <c r="K584" s="307">
        <f t="shared" ca="1" si="276"/>
        <v>-5.0014187972739776</v>
      </c>
      <c r="L584" s="304">
        <f t="shared" ca="1" si="261"/>
        <v>798.53894239673798</v>
      </c>
      <c r="M584" s="306">
        <f t="shared" ca="1" si="277"/>
        <v>-1.4910489521838897</v>
      </c>
      <c r="N584" s="304">
        <f t="shared" ca="1" si="278"/>
        <v>-85.430812007540567</v>
      </c>
      <c r="P584" s="310">
        <f t="shared" ca="1" si="279"/>
        <v>23</v>
      </c>
      <c r="Q584" s="304">
        <f t="shared" ca="1" si="280"/>
        <v>0</v>
      </c>
      <c r="R584" s="306">
        <f t="shared" ca="1" si="281"/>
        <v>0</v>
      </c>
      <c r="S584" s="307">
        <f t="shared" ca="1" si="282"/>
        <v>3.1859948540257217</v>
      </c>
      <c r="T584" s="304">
        <f t="shared" ca="1" si="262"/>
        <v>31.254609517992332</v>
      </c>
      <c r="U584" s="311">
        <f t="shared" ca="1" si="263"/>
        <v>0</v>
      </c>
      <c r="V584" s="306">
        <f t="shared" ca="1" si="264"/>
        <v>1.2256128270529032</v>
      </c>
      <c r="W584" s="304">
        <f t="shared" ca="1" si="265"/>
        <v>28.242345647560409</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0.91431695813000502</v>
      </c>
      <c r="AH584" s="304">
        <f t="shared" ca="1" si="289"/>
        <v>-8.8645049429411955</v>
      </c>
    </row>
    <row r="585" spans="1:34" x14ac:dyDescent="0.2">
      <c r="A585" s="347">
        <f t="shared" ca="1" si="267"/>
        <v>1E-4</v>
      </c>
      <c r="B585" s="304">
        <f t="shared" ca="1" si="268"/>
        <v>35.409300000000506</v>
      </c>
      <c r="D585" s="306">
        <f t="shared" ca="1" si="269"/>
        <v>-0.70617390358541543</v>
      </c>
      <c r="E585" s="307">
        <f t="shared" ca="1" si="270"/>
        <v>-0.97364310268068088</v>
      </c>
      <c r="F585" s="304">
        <f t="shared" ca="1" si="271"/>
        <v>1.2027728270553533</v>
      </c>
      <c r="G585" s="306">
        <f t="shared" ca="1" si="272"/>
        <v>8.4655367653903468</v>
      </c>
      <c r="H585" s="307">
        <f t="shared" ca="1" si="273"/>
        <v>-105.93027661198278</v>
      </c>
      <c r="I585" s="304">
        <f t="shared" ca="1" si="274"/>
        <v>106.26800466658514</v>
      </c>
      <c r="J585" s="306">
        <f t="shared" ca="1" si="275"/>
        <v>798.52327976967274</v>
      </c>
      <c r="K585" s="307">
        <f t="shared" ca="1" si="276"/>
        <v>-5.0120118200669603</v>
      </c>
      <c r="L585" s="304">
        <f t="shared" ca="1" si="261"/>
        <v>798.53900881334505</v>
      </c>
      <c r="M585" s="306">
        <f t="shared" ca="1" si="277"/>
        <v>-1.4910496875819019</v>
      </c>
      <c r="N585" s="304">
        <f t="shared" ca="1" si="278"/>
        <v>-85.43085414274293</v>
      </c>
      <c r="P585" s="310">
        <f t="shared" ca="1" si="279"/>
        <v>23</v>
      </c>
      <c r="Q585" s="304">
        <f t="shared" ca="1" si="280"/>
        <v>0</v>
      </c>
      <c r="R585" s="306">
        <f t="shared" ca="1" si="281"/>
        <v>0</v>
      </c>
      <c r="S585" s="307">
        <f t="shared" ca="1" si="282"/>
        <v>3.1859948540257217</v>
      </c>
      <c r="T585" s="304">
        <f t="shared" ca="1" si="262"/>
        <v>31.254609517992332</v>
      </c>
      <c r="U585" s="311">
        <f t="shared" ca="1" si="263"/>
        <v>0</v>
      </c>
      <c r="V585" s="306">
        <f t="shared" ca="1" si="264"/>
        <v>1.2256141253481336</v>
      </c>
      <c r="W585" s="304">
        <f t="shared" ca="1" si="265"/>
        <v>28.242424162349199</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0.91429288878170389</v>
      </c>
      <c r="AH585" s="304">
        <f t="shared" ca="1" si="289"/>
        <v>-8.8645295870061691</v>
      </c>
    </row>
    <row r="586" spans="1:34" x14ac:dyDescent="0.2">
      <c r="A586" s="347">
        <f t="shared" ca="1" si="267"/>
        <v>1E-4</v>
      </c>
      <c r="B586" s="304">
        <f t="shared" ca="1" si="268"/>
        <v>35.40940000000051</v>
      </c>
      <c r="D586" s="306">
        <f t="shared" ca="1" si="269"/>
        <v>-0.70616936851801471</v>
      </c>
      <c r="E586" s="307">
        <f t="shared" ca="1" si="270"/>
        <v>-0.97361801795645064</v>
      </c>
      <c r="F586" s="304">
        <f t="shared" ca="1" si="271"/>
        <v>1.2027498584171936</v>
      </c>
      <c r="G586" s="306">
        <f t="shared" ca="1" si="272"/>
        <v>8.4654661484534959</v>
      </c>
      <c r="H586" s="307">
        <f t="shared" ca="1" si="273"/>
        <v>-105.93037397378457</v>
      </c>
      <c r="I586" s="304">
        <f t="shared" ca="1" si="274"/>
        <v>106.26809609349584</v>
      </c>
      <c r="J586" s="306">
        <f t="shared" ca="1" si="275"/>
        <v>798.52327976967274</v>
      </c>
      <c r="K586" s="307">
        <f t="shared" ca="1" si="276"/>
        <v>-5.022604852596249</v>
      </c>
      <c r="L586" s="304">
        <f t="shared" ca="1" si="261"/>
        <v>798.53907537052964</v>
      </c>
      <c r="M586" s="306">
        <f t="shared" ca="1" si="277"/>
        <v>-1.4910504229725143</v>
      </c>
      <c r="N586" s="304">
        <f t="shared" ca="1" si="278"/>
        <v>-85.430896277521313</v>
      </c>
      <c r="P586" s="310">
        <f t="shared" ca="1" si="279"/>
        <v>23</v>
      </c>
      <c r="Q586" s="304">
        <f t="shared" ca="1" si="280"/>
        <v>0</v>
      </c>
      <c r="R586" s="306">
        <f t="shared" ca="1" si="281"/>
        <v>0</v>
      </c>
      <c r="S586" s="307">
        <f t="shared" ca="1" si="282"/>
        <v>3.1859948540257217</v>
      </c>
      <c r="T586" s="304">
        <f t="shared" ca="1" si="262"/>
        <v>31.254609517992332</v>
      </c>
      <c r="U586" s="311">
        <f t="shared" ca="1" si="263"/>
        <v>0</v>
      </c>
      <c r="V586" s="306">
        <f t="shared" ca="1" si="264"/>
        <v>1.2256154236459325</v>
      </c>
      <c r="W586" s="304">
        <f t="shared" ca="1" si="265"/>
        <v>28.2425026760626</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0.91426881975987406</v>
      </c>
      <c r="AH586" s="304">
        <f t="shared" ca="1" si="289"/>
        <v>-8.8645542307336029</v>
      </c>
    </row>
    <row r="587" spans="1:34" x14ac:dyDescent="0.2">
      <c r="A587" s="347">
        <f t="shared" ca="1" si="267"/>
        <v>1E-4</v>
      </c>
      <c r="B587" s="304">
        <f t="shared" ca="1" si="268"/>
        <v>35.409500000000513</v>
      </c>
      <c r="D587" s="306">
        <f t="shared" ca="1" si="269"/>
        <v>-0.70616483345260084</v>
      </c>
      <c r="E587" s="307">
        <f t="shared" ca="1" si="270"/>
        <v>-0.97359293357580157</v>
      </c>
      <c r="F587" s="304">
        <f t="shared" ca="1" si="271"/>
        <v>1.2027268901599708</v>
      </c>
      <c r="G587" s="306">
        <f t="shared" ca="1" si="272"/>
        <v>8.4653955319701506</v>
      </c>
      <c r="H587" s="307">
        <f t="shared" ca="1" si="273"/>
        <v>-105.93047133307793</v>
      </c>
      <c r="I587" s="304">
        <f t="shared" ca="1" si="274"/>
        <v>106.26818751799969</v>
      </c>
      <c r="J587" s="306">
        <f t="shared" ca="1" si="275"/>
        <v>798.52327976967274</v>
      </c>
      <c r="K587" s="307">
        <f t="shared" ca="1" si="276"/>
        <v>-5.0331978948615923</v>
      </c>
      <c r="L587" s="304">
        <f t="shared" ca="1" si="261"/>
        <v>798.53914206829199</v>
      </c>
      <c r="M587" s="306">
        <f t="shared" ca="1" si="277"/>
        <v>-1.4910511583557269</v>
      </c>
      <c r="N587" s="304">
        <f t="shared" ca="1" si="278"/>
        <v>-85.430938411875729</v>
      </c>
      <c r="P587" s="310">
        <f t="shared" ca="1" si="279"/>
        <v>23</v>
      </c>
      <c r="Q587" s="304">
        <f t="shared" ca="1" si="280"/>
        <v>0</v>
      </c>
      <c r="R587" s="306">
        <f t="shared" ca="1" si="281"/>
        <v>0</v>
      </c>
      <c r="S587" s="307">
        <f t="shared" ca="1" si="282"/>
        <v>3.1859948540257217</v>
      </c>
      <c r="T587" s="304">
        <f t="shared" ca="1" si="262"/>
        <v>31.254609517992332</v>
      </c>
      <c r="U587" s="311">
        <f t="shared" ca="1" si="263"/>
        <v>0</v>
      </c>
      <c r="V587" s="306">
        <f t="shared" ca="1" si="264"/>
        <v>1.225616721946301</v>
      </c>
      <c r="W587" s="304">
        <f t="shared" ca="1" si="265"/>
        <v>28.242581188700658</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0.91424475106450664</v>
      </c>
      <c r="AH587" s="304">
        <f t="shared" ca="1" si="289"/>
        <v>-8.8645788741235005</v>
      </c>
    </row>
    <row r="588" spans="1:34" x14ac:dyDescent="0.2">
      <c r="A588" s="347">
        <f t="shared" ca="1" si="267"/>
        <v>1E-4</v>
      </c>
      <c r="B588" s="304">
        <f t="shared" ca="1" si="268"/>
        <v>35.409600000000516</v>
      </c>
      <c r="D588" s="306">
        <f t="shared" ca="1" si="269"/>
        <v>-0.70616029838917671</v>
      </c>
      <c r="E588" s="307">
        <f t="shared" ca="1" si="270"/>
        <v>-0.97356784953871589</v>
      </c>
      <c r="F588" s="304">
        <f t="shared" ca="1" si="271"/>
        <v>1.2027039222836728</v>
      </c>
      <c r="G588" s="306">
        <f t="shared" ca="1" si="272"/>
        <v>8.465324915940311</v>
      </c>
      <c r="H588" s="307">
        <f t="shared" ca="1" si="273"/>
        <v>-105.93056868986288</v>
      </c>
      <c r="I588" s="304">
        <f t="shared" ca="1" si="274"/>
        <v>106.26827894009669</v>
      </c>
      <c r="J588" s="306">
        <f t="shared" ca="1" si="275"/>
        <v>798.52327976967274</v>
      </c>
      <c r="K588" s="307">
        <f t="shared" ca="1" si="276"/>
        <v>-5.0437909468627398</v>
      </c>
      <c r="L588" s="304">
        <f t="shared" ca="1" si="261"/>
        <v>798.53920890663267</v>
      </c>
      <c r="M588" s="306">
        <f t="shared" ca="1" si="277"/>
        <v>-1.49105189373154</v>
      </c>
      <c r="N588" s="304">
        <f t="shared" ca="1" si="278"/>
        <v>-85.430980545806165</v>
      </c>
      <c r="P588" s="310">
        <f t="shared" ca="1" si="279"/>
        <v>23</v>
      </c>
      <c r="Q588" s="304">
        <f t="shared" ca="1" si="280"/>
        <v>0</v>
      </c>
      <c r="R588" s="306">
        <f t="shared" ca="1" si="281"/>
        <v>0</v>
      </c>
      <c r="S588" s="307">
        <f t="shared" ca="1" si="282"/>
        <v>3.1859948540257217</v>
      </c>
      <c r="T588" s="304">
        <f t="shared" ca="1" si="262"/>
        <v>31.254609517992332</v>
      </c>
      <c r="U588" s="311">
        <f t="shared" ca="1" si="263"/>
        <v>0</v>
      </c>
      <c r="V588" s="306">
        <f t="shared" ca="1" si="264"/>
        <v>1.2256180202492377</v>
      </c>
      <c r="W588" s="304">
        <f t="shared" ca="1" si="265"/>
        <v>28.242659700263335</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0.91422068269559098</v>
      </c>
      <c r="AH588" s="304">
        <f t="shared" ca="1" si="289"/>
        <v>-8.8646035171758779</v>
      </c>
    </row>
    <row r="589" spans="1:34" x14ac:dyDescent="0.2">
      <c r="A589" s="347">
        <f t="shared" ca="1" si="267"/>
        <v>1E-4</v>
      </c>
      <c r="B589" s="304">
        <f t="shared" ca="1" si="268"/>
        <v>35.40970000000052</v>
      </c>
      <c r="D589" s="306">
        <f t="shared" ca="1" si="269"/>
        <v>-0.70615576332773811</v>
      </c>
      <c r="E589" s="307">
        <f t="shared" ca="1" si="270"/>
        <v>-0.9735427658452096</v>
      </c>
      <c r="F589" s="304">
        <f t="shared" ca="1" si="271"/>
        <v>1.2026809547883102</v>
      </c>
      <c r="G589" s="306">
        <f t="shared" ca="1" si="272"/>
        <v>8.4652543003639789</v>
      </c>
      <c r="H589" s="307">
        <f t="shared" ca="1" si="273"/>
        <v>-105.93066604413947</v>
      </c>
      <c r="I589" s="304">
        <f t="shared" ca="1" si="274"/>
        <v>106.26837035978689</v>
      </c>
      <c r="J589" s="306">
        <f t="shared" ca="1" si="275"/>
        <v>798.52327976967274</v>
      </c>
      <c r="K589" s="307">
        <f t="shared" ca="1" si="276"/>
        <v>-5.05438400859944</v>
      </c>
      <c r="L589" s="304">
        <f t="shared" ca="1" si="261"/>
        <v>798.53927588555189</v>
      </c>
      <c r="M589" s="306">
        <f t="shared" ca="1" si="277"/>
        <v>-1.4910526290999533</v>
      </c>
      <c r="N589" s="304">
        <f t="shared" ca="1" si="278"/>
        <v>-85.431022679312633</v>
      </c>
      <c r="P589" s="310">
        <f t="shared" ca="1" si="279"/>
        <v>23</v>
      </c>
      <c r="Q589" s="304">
        <f t="shared" ca="1" si="280"/>
        <v>0</v>
      </c>
      <c r="R589" s="306">
        <f t="shared" ca="1" si="281"/>
        <v>0</v>
      </c>
      <c r="S589" s="307">
        <f t="shared" ca="1" si="282"/>
        <v>3.1859948540257217</v>
      </c>
      <c r="T589" s="304">
        <f t="shared" ca="1" si="262"/>
        <v>31.254609517992332</v>
      </c>
      <c r="U589" s="311">
        <f t="shared" ca="1" si="263"/>
        <v>0</v>
      </c>
      <c r="V589" s="306">
        <f t="shared" ca="1" si="264"/>
        <v>1.2256193185547435</v>
      </c>
      <c r="W589" s="304">
        <f t="shared" ca="1" si="265"/>
        <v>28.242738210750662</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0.91419661465313951</v>
      </c>
      <c r="AH589" s="304">
        <f t="shared" ca="1" si="289"/>
        <v>-8.8646281598907191</v>
      </c>
    </row>
    <row r="590" spans="1:34" x14ac:dyDescent="0.2">
      <c r="A590" s="347">
        <f t="shared" ca="1" si="267"/>
        <v>1E-4</v>
      </c>
      <c r="B590" s="304">
        <f t="shared" ca="1" si="268"/>
        <v>35.409800000000523</v>
      </c>
      <c r="D590" s="306">
        <f t="shared" ca="1" si="269"/>
        <v>-0.70615122826829135</v>
      </c>
      <c r="E590" s="307">
        <f t="shared" ca="1" si="270"/>
        <v>-0.97351768249527026</v>
      </c>
      <c r="F590" s="304">
        <f t="shared" ca="1" si="271"/>
        <v>1.2026579876738765</v>
      </c>
      <c r="G590" s="306">
        <f t="shared" ca="1" si="272"/>
        <v>8.4651836852411524</v>
      </c>
      <c r="H590" s="307">
        <f t="shared" ca="1" si="273"/>
        <v>-105.93076339590772</v>
      </c>
      <c r="I590" s="304">
        <f t="shared" ca="1" si="274"/>
        <v>106.26846177707033</v>
      </c>
      <c r="J590" s="306">
        <f t="shared" ca="1" si="275"/>
        <v>798.52327976967274</v>
      </c>
      <c r="K590" s="307">
        <f t="shared" ca="1" si="276"/>
        <v>-5.0649770800714426</v>
      </c>
      <c r="L590" s="304">
        <f t="shared" ca="1" si="261"/>
        <v>798.53934300504989</v>
      </c>
      <c r="M590" s="306">
        <f t="shared" ca="1" si="277"/>
        <v>-1.4910533644609674</v>
      </c>
      <c r="N590" s="304">
        <f t="shared" ca="1" si="278"/>
        <v>-85.431064812395164</v>
      </c>
      <c r="P590" s="310">
        <f t="shared" ca="1" si="279"/>
        <v>23</v>
      </c>
      <c r="Q590" s="304">
        <f t="shared" ca="1" si="280"/>
        <v>0</v>
      </c>
      <c r="R590" s="306">
        <f t="shared" ca="1" si="281"/>
        <v>0</v>
      </c>
      <c r="S590" s="307">
        <f t="shared" ca="1" si="282"/>
        <v>3.1859948540257217</v>
      </c>
      <c r="T590" s="304">
        <f t="shared" ca="1" si="262"/>
        <v>31.254609517992332</v>
      </c>
      <c r="U590" s="311">
        <f t="shared" ca="1" si="263"/>
        <v>0</v>
      </c>
      <c r="V590" s="306">
        <f t="shared" ca="1" si="264"/>
        <v>1.2256206168628181</v>
      </c>
      <c r="W590" s="304">
        <f t="shared" ca="1" si="265"/>
        <v>28.242816720162658</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0.91417254693713978</v>
      </c>
      <c r="AH590" s="304">
        <f t="shared" ca="1" si="289"/>
        <v>-8.8646528022680382</v>
      </c>
    </row>
    <row r="591" spans="1:34" x14ac:dyDescent="0.2">
      <c r="A591" s="347">
        <f t="shared" ca="1" si="267"/>
        <v>1E-4</v>
      </c>
      <c r="B591" s="304">
        <f t="shared" ca="1" si="268"/>
        <v>35.409900000000526</v>
      </c>
      <c r="D591" s="306">
        <f t="shared" ca="1" si="269"/>
        <v>-0.70614669321083223</v>
      </c>
      <c r="E591" s="307">
        <f t="shared" ca="1" si="270"/>
        <v>-0.9734925994888961</v>
      </c>
      <c r="F591" s="304">
        <f t="shared" ca="1" si="271"/>
        <v>1.2026350209403689</v>
      </c>
      <c r="G591" s="306">
        <f t="shared" ca="1" si="272"/>
        <v>8.4651130705718316</v>
      </c>
      <c r="H591" s="307">
        <f t="shared" ca="1" si="273"/>
        <v>-105.93086074516766</v>
      </c>
      <c r="I591" s="304">
        <f t="shared" ca="1" si="274"/>
        <v>106.26855319194701</v>
      </c>
      <c r="J591" s="306">
        <f t="shared" ca="1" si="275"/>
        <v>798.52327976967274</v>
      </c>
      <c r="K591" s="307">
        <f t="shared" ca="1" si="276"/>
        <v>-5.0755701612784963</v>
      </c>
      <c r="L591" s="304">
        <f t="shared" ca="1" si="261"/>
        <v>798.53941026512723</v>
      </c>
      <c r="M591" s="306">
        <f t="shared" ca="1" si="277"/>
        <v>-1.491054099814582</v>
      </c>
      <c r="N591" s="304">
        <f t="shared" ca="1" si="278"/>
        <v>-85.431106945053727</v>
      </c>
      <c r="P591" s="310">
        <f t="shared" ca="1" si="279"/>
        <v>23</v>
      </c>
      <c r="Q591" s="304">
        <f t="shared" ca="1" si="280"/>
        <v>0</v>
      </c>
      <c r="R591" s="306">
        <f t="shared" ca="1" si="281"/>
        <v>0</v>
      </c>
      <c r="S591" s="307">
        <f t="shared" ca="1" si="282"/>
        <v>3.1859948540257217</v>
      </c>
      <c r="T591" s="304">
        <f t="shared" ca="1" si="262"/>
        <v>31.254609517992332</v>
      </c>
      <c r="U591" s="311">
        <f t="shared" ca="1" si="263"/>
        <v>0</v>
      </c>
      <c r="V591" s="306">
        <f t="shared" ca="1" si="264"/>
        <v>1.2256219151734615</v>
      </c>
      <c r="W591" s="304">
        <f t="shared" ca="1" si="265"/>
        <v>28.242895228499314</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0.91414847954759004</v>
      </c>
      <c r="AH591" s="304">
        <f t="shared" ca="1" si="289"/>
        <v>-8.8646774443078371</v>
      </c>
    </row>
    <row r="592" spans="1:34" x14ac:dyDescent="0.2">
      <c r="A592" s="347">
        <f t="shared" ca="1" si="267"/>
        <v>1E-4</v>
      </c>
      <c r="B592" s="304">
        <f t="shared" ca="1" si="268"/>
        <v>35.410000000000529</v>
      </c>
      <c r="D592" s="306">
        <f t="shared" ca="1" si="269"/>
        <v>-0.70614215815536396</v>
      </c>
      <c r="E592" s="307">
        <f t="shared" ca="1" si="270"/>
        <v>-0.97346751682608179</v>
      </c>
      <c r="F592" s="304">
        <f t="shared" ca="1" si="271"/>
        <v>1.2026120545877848</v>
      </c>
      <c r="G592" s="306">
        <f t="shared" ca="1" si="272"/>
        <v>8.4650424563560165</v>
      </c>
      <c r="H592" s="307">
        <f t="shared" ca="1" si="273"/>
        <v>-105.93095809191935</v>
      </c>
      <c r="I592" s="304">
        <f t="shared" ca="1" si="274"/>
        <v>106.26864460441699</v>
      </c>
      <c r="J592" s="306">
        <f t="shared" ca="1" si="275"/>
        <v>798.52327976967274</v>
      </c>
      <c r="K592" s="307">
        <f t="shared" ca="1" si="276"/>
        <v>-5.0861632522203504</v>
      </c>
      <c r="L592" s="304">
        <f t="shared" ca="1" si="261"/>
        <v>798.53947766578403</v>
      </c>
      <c r="M592" s="306">
        <f t="shared" ca="1" si="277"/>
        <v>-1.4910548351607973</v>
      </c>
      <c r="N592" s="304">
        <f t="shared" ca="1" si="278"/>
        <v>-85.431149077288353</v>
      </c>
      <c r="P592" s="310">
        <f t="shared" ca="1" si="279"/>
        <v>23</v>
      </c>
      <c r="Q592" s="304">
        <f t="shared" ca="1" si="280"/>
        <v>0</v>
      </c>
      <c r="R592" s="306">
        <f t="shared" ca="1" si="281"/>
        <v>0</v>
      </c>
      <c r="S592" s="307">
        <f t="shared" ca="1" si="282"/>
        <v>3.1859948540257217</v>
      </c>
      <c r="T592" s="304">
        <f t="shared" ca="1" si="262"/>
        <v>31.254609517992332</v>
      </c>
      <c r="U592" s="311">
        <f t="shared" ca="1" si="263"/>
        <v>0</v>
      </c>
      <c r="V592" s="306">
        <f t="shared" ca="1" si="264"/>
        <v>1.2256232134866738</v>
      </c>
      <c r="W592" s="304">
        <f t="shared" ca="1" si="265"/>
        <v>28.24297373576065</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0.9141244124844885</v>
      </c>
      <c r="AH592" s="304">
        <f t="shared" ca="1" si="289"/>
        <v>-8.8647020860101176</v>
      </c>
    </row>
    <row r="593" spans="1:34" x14ac:dyDescent="0.2">
      <c r="A593" s="347">
        <f t="shared" ca="1" si="267"/>
        <v>1E-4</v>
      </c>
      <c r="B593" s="304">
        <f t="shared" ca="1" si="268"/>
        <v>35.410100000000533</v>
      </c>
      <c r="D593" s="306">
        <f t="shared" ca="1" si="269"/>
        <v>-0.70613762310188821</v>
      </c>
      <c r="E593" s="307">
        <f t="shared" ca="1" si="270"/>
        <v>-0.97344243450683088</v>
      </c>
      <c r="F593" s="304">
        <f t="shared" ca="1" si="271"/>
        <v>1.2025890886161283</v>
      </c>
      <c r="G593" s="306">
        <f t="shared" ca="1" si="272"/>
        <v>8.4649718425937071</v>
      </c>
      <c r="H593" s="307">
        <f t="shared" ca="1" si="273"/>
        <v>-105.93105543616281</v>
      </c>
      <c r="I593" s="304">
        <f t="shared" ca="1" si="274"/>
        <v>106.2687360144803</v>
      </c>
      <c r="J593" s="306">
        <f t="shared" ca="1" si="275"/>
        <v>798.52327976967274</v>
      </c>
      <c r="K593" s="307">
        <f t="shared" ca="1" si="276"/>
        <v>-5.0967563528967545</v>
      </c>
      <c r="L593" s="304">
        <f t="shared" ca="1" si="261"/>
        <v>798.53954520702098</v>
      </c>
      <c r="M593" s="306">
        <f t="shared" ca="1" si="277"/>
        <v>-1.4910555704996136</v>
      </c>
      <c r="N593" s="304">
        <f t="shared" ca="1" si="278"/>
        <v>-85.43119120909904</v>
      </c>
      <c r="P593" s="310">
        <f t="shared" ca="1" si="279"/>
        <v>23</v>
      </c>
      <c r="Q593" s="304">
        <f t="shared" ca="1" si="280"/>
        <v>0</v>
      </c>
      <c r="R593" s="306">
        <f t="shared" ca="1" si="281"/>
        <v>0</v>
      </c>
      <c r="S593" s="307">
        <f t="shared" ca="1" si="282"/>
        <v>3.1859948540257217</v>
      </c>
      <c r="T593" s="304">
        <f t="shared" ca="1" si="262"/>
        <v>31.254609517992332</v>
      </c>
      <c r="U593" s="311">
        <f t="shared" ca="1" si="263"/>
        <v>0</v>
      </c>
      <c r="V593" s="306">
        <f t="shared" ca="1" si="264"/>
        <v>1.2256245118024549</v>
      </c>
      <c r="W593" s="304">
        <f t="shared" ca="1" si="265"/>
        <v>28.243052241946682</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0.91410034574783339</v>
      </c>
      <c r="AH593" s="304">
        <f t="shared" ca="1" si="289"/>
        <v>-8.8647267273748813</v>
      </c>
    </row>
    <row r="594" spans="1:34" x14ac:dyDescent="0.2">
      <c r="A594" s="347">
        <f t="shared" ca="1" si="267"/>
        <v>1E-4</v>
      </c>
      <c r="B594" s="304">
        <f t="shared" ca="1" si="268"/>
        <v>35.410200000000536</v>
      </c>
      <c r="D594" s="306">
        <f t="shared" ca="1" si="269"/>
        <v>-0.70613308805040276</v>
      </c>
      <c r="E594" s="307">
        <f t="shared" ca="1" si="270"/>
        <v>-0.97341735253112915</v>
      </c>
      <c r="F594" s="304">
        <f t="shared" ca="1" si="271"/>
        <v>1.202566123025387</v>
      </c>
      <c r="G594" s="306">
        <f t="shared" ca="1" si="272"/>
        <v>8.4649012292849015</v>
      </c>
      <c r="H594" s="307">
        <f t="shared" ca="1" si="273"/>
        <v>-105.93115277789806</v>
      </c>
      <c r="I594" s="304">
        <f t="shared" ca="1" si="274"/>
        <v>106.26882742213697</v>
      </c>
      <c r="J594" s="306">
        <f t="shared" ca="1" si="275"/>
        <v>798.52327976967274</v>
      </c>
      <c r="K594" s="307">
        <f t="shared" ca="1" si="276"/>
        <v>-5.1073494633074574</v>
      </c>
      <c r="L594" s="304">
        <f t="shared" ca="1" si="261"/>
        <v>798.53961288883818</v>
      </c>
      <c r="M594" s="306">
        <f t="shared" ca="1" si="277"/>
        <v>-1.4910563058310307</v>
      </c>
      <c r="N594" s="304">
        <f t="shared" ca="1" si="278"/>
        <v>-85.431233340485775</v>
      </c>
      <c r="P594" s="310">
        <f t="shared" ca="1" si="279"/>
        <v>23</v>
      </c>
      <c r="Q594" s="304">
        <f t="shared" ca="1" si="280"/>
        <v>0</v>
      </c>
      <c r="R594" s="306">
        <f t="shared" ca="1" si="281"/>
        <v>0</v>
      </c>
      <c r="S594" s="307">
        <f t="shared" ca="1" si="282"/>
        <v>3.1859948540257217</v>
      </c>
      <c r="T594" s="304">
        <f t="shared" ca="1" si="262"/>
        <v>31.254609517992332</v>
      </c>
      <c r="U594" s="311">
        <f t="shared" ca="1" si="263"/>
        <v>0</v>
      </c>
      <c r="V594" s="306">
        <f t="shared" ca="1" si="264"/>
        <v>1.2256258101208046</v>
      </c>
      <c r="W594" s="304">
        <f t="shared" ca="1" si="265"/>
        <v>28.243130747057407</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0.91407627933761582</v>
      </c>
      <c r="AH594" s="304">
        <f t="shared" ca="1" si="289"/>
        <v>-8.8647513684021373</v>
      </c>
    </row>
    <row r="595" spans="1:34" x14ac:dyDescent="0.2">
      <c r="A595" s="347">
        <f t="shared" ca="1" si="267"/>
        <v>1E-4</v>
      </c>
      <c r="B595" s="304">
        <f t="shared" ca="1" si="268"/>
        <v>35.410300000000539</v>
      </c>
      <c r="D595" s="306">
        <f t="shared" ca="1" si="269"/>
        <v>-0.70612855300091071</v>
      </c>
      <c r="E595" s="307">
        <f t="shared" ca="1" si="270"/>
        <v>-0.9733922708989855</v>
      </c>
      <c r="F595" s="304">
        <f t="shared" ca="1" si="271"/>
        <v>1.2025431578155705</v>
      </c>
      <c r="G595" s="306">
        <f t="shared" ca="1" si="272"/>
        <v>8.4648306164296017</v>
      </c>
      <c r="H595" s="307">
        <f t="shared" ca="1" si="273"/>
        <v>-105.93125011712516</v>
      </c>
      <c r="I595" s="304">
        <f t="shared" ca="1" si="274"/>
        <v>106.26891882738703</v>
      </c>
      <c r="J595" s="306">
        <f t="shared" ca="1" si="275"/>
        <v>798.52327976967274</v>
      </c>
      <c r="K595" s="307">
        <f t="shared" ca="1" si="276"/>
        <v>-5.1179425834522085</v>
      </c>
      <c r="L595" s="304">
        <f t="shared" ca="1" si="261"/>
        <v>798.53968071123586</v>
      </c>
      <c r="M595" s="306">
        <f t="shared" ca="1" si="277"/>
        <v>-1.4910570411550488</v>
      </c>
      <c r="N595" s="304">
        <f t="shared" ca="1" si="278"/>
        <v>-85.431275471448586</v>
      </c>
      <c r="P595" s="310">
        <f t="shared" ca="1" si="279"/>
        <v>23</v>
      </c>
      <c r="Q595" s="304">
        <f t="shared" ca="1" si="280"/>
        <v>0</v>
      </c>
      <c r="R595" s="306">
        <f t="shared" ca="1" si="281"/>
        <v>0</v>
      </c>
      <c r="S595" s="307">
        <f t="shared" ca="1" si="282"/>
        <v>3.1859948540257217</v>
      </c>
      <c r="T595" s="304">
        <f t="shared" ca="1" si="262"/>
        <v>31.254609517992332</v>
      </c>
      <c r="U595" s="311">
        <f t="shared" ca="1" si="263"/>
        <v>0</v>
      </c>
      <c r="V595" s="306">
        <f t="shared" ca="1" si="264"/>
        <v>1.225627108441723</v>
      </c>
      <c r="W595" s="304">
        <f t="shared" ca="1" si="265"/>
        <v>28.243209251092843</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0.91405221325384289</v>
      </c>
      <c r="AH595" s="304">
        <f t="shared" ca="1" si="289"/>
        <v>-8.8647760090918801</v>
      </c>
    </row>
    <row r="596" spans="1:34" x14ac:dyDescent="0.2">
      <c r="A596" s="347">
        <f t="shared" ca="1" si="267"/>
        <v>1E-4</v>
      </c>
      <c r="B596" s="304">
        <f t="shared" ca="1" si="268"/>
        <v>35.410400000000543</v>
      </c>
      <c r="D596" s="306">
        <f t="shared" ca="1" si="269"/>
        <v>-0.70612401795341206</v>
      </c>
      <c r="E596" s="307">
        <f t="shared" ca="1" si="270"/>
        <v>-0.97336718961038748</v>
      </c>
      <c r="F596" s="304">
        <f t="shared" ca="1" si="271"/>
        <v>1.2025201929866687</v>
      </c>
      <c r="G596" s="306">
        <f t="shared" ca="1" si="272"/>
        <v>8.4647600040278057</v>
      </c>
      <c r="H596" s="307">
        <f t="shared" ca="1" si="273"/>
        <v>-105.93134745384413</v>
      </c>
      <c r="I596" s="304">
        <f t="shared" ca="1" si="274"/>
        <v>106.26901023023051</v>
      </c>
      <c r="J596" s="306">
        <f t="shared" ca="1" si="275"/>
        <v>798.52327976967274</v>
      </c>
      <c r="K596" s="307">
        <f t="shared" ca="1" si="276"/>
        <v>-5.1285357133307574</v>
      </c>
      <c r="L596" s="304">
        <f t="shared" ca="1" si="261"/>
        <v>798.53974867421471</v>
      </c>
      <c r="M596" s="306">
        <f t="shared" ca="1" si="277"/>
        <v>-1.4910577764716679</v>
      </c>
      <c r="N596" s="304">
        <f t="shared" ca="1" si="278"/>
        <v>-85.431317601987473</v>
      </c>
      <c r="P596" s="310">
        <f t="shared" ca="1" si="279"/>
        <v>23</v>
      </c>
      <c r="Q596" s="304">
        <f t="shared" ca="1" si="280"/>
        <v>0</v>
      </c>
      <c r="R596" s="306">
        <f t="shared" ca="1" si="281"/>
        <v>0</v>
      </c>
      <c r="S596" s="307">
        <f t="shared" ca="1" si="282"/>
        <v>3.1859948540257217</v>
      </c>
      <c r="T596" s="304">
        <f t="shared" ca="1" si="262"/>
        <v>31.254609517992332</v>
      </c>
      <c r="U596" s="311">
        <f t="shared" ca="1" si="263"/>
        <v>0</v>
      </c>
      <c r="V596" s="306">
        <f t="shared" ca="1" si="264"/>
        <v>1.2256284067652099</v>
      </c>
      <c r="W596" s="304">
        <f t="shared" ca="1" si="265"/>
        <v>28.243287754052986</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0.91402814749650219</v>
      </c>
      <c r="AH596" s="304">
        <f t="shared" ca="1" si="289"/>
        <v>-8.8648006494441205</v>
      </c>
    </row>
    <row r="597" spans="1:34" x14ac:dyDescent="0.2">
      <c r="A597" s="347">
        <f t="shared" ca="1" si="267"/>
        <v>1E-4</v>
      </c>
      <c r="B597" s="304">
        <f t="shared" ca="1" si="268"/>
        <v>35.410500000000546</v>
      </c>
      <c r="D597" s="306">
        <f t="shared" ca="1" si="269"/>
        <v>-0.70611948290790783</v>
      </c>
      <c r="E597" s="307">
        <f t="shared" ca="1" si="270"/>
        <v>-0.97334210866534221</v>
      </c>
      <c r="F597" s="304">
        <f t="shared" ca="1" si="271"/>
        <v>1.2024972285386881</v>
      </c>
      <c r="G597" s="306">
        <f t="shared" ca="1" si="272"/>
        <v>8.4646893920795154</v>
      </c>
      <c r="H597" s="307">
        <f t="shared" ca="1" si="273"/>
        <v>-105.93144478805499</v>
      </c>
      <c r="I597" s="304">
        <f t="shared" ca="1" si="274"/>
        <v>106.26910163066745</v>
      </c>
      <c r="J597" s="306">
        <f t="shared" ca="1" si="275"/>
        <v>798.52327976967274</v>
      </c>
      <c r="K597" s="307">
        <f t="shared" ca="1" si="276"/>
        <v>-5.1391288529428527</v>
      </c>
      <c r="L597" s="304">
        <f t="shared" ca="1" si="261"/>
        <v>798.53981677777483</v>
      </c>
      <c r="M597" s="306">
        <f t="shared" ca="1" si="277"/>
        <v>-1.4910585117808883</v>
      </c>
      <c r="N597" s="304">
        <f t="shared" ca="1" si="278"/>
        <v>-85.431359732102436</v>
      </c>
      <c r="P597" s="310">
        <f t="shared" ca="1" si="279"/>
        <v>23</v>
      </c>
      <c r="Q597" s="304">
        <f t="shared" ca="1" si="280"/>
        <v>0</v>
      </c>
      <c r="R597" s="306">
        <f t="shared" ca="1" si="281"/>
        <v>0</v>
      </c>
      <c r="S597" s="307">
        <f t="shared" ca="1" si="282"/>
        <v>3.1859948540257217</v>
      </c>
      <c r="T597" s="304">
        <f t="shared" ca="1" si="262"/>
        <v>31.254609517992332</v>
      </c>
      <c r="U597" s="311">
        <f t="shared" ca="1" si="263"/>
        <v>0</v>
      </c>
      <c r="V597" s="306">
        <f t="shared" ca="1" si="264"/>
        <v>1.2256297050912655</v>
      </c>
      <c r="W597" s="304">
        <f t="shared" ca="1" si="265"/>
        <v>28.243366255937872</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0.9140040820656008</v>
      </c>
      <c r="AH597" s="304">
        <f t="shared" ca="1" si="289"/>
        <v>-8.8648252894588531</v>
      </c>
    </row>
    <row r="598" spans="1:34" x14ac:dyDescent="0.2">
      <c r="A598" s="347">
        <f t="shared" ca="1" si="267"/>
        <v>1E-4</v>
      </c>
      <c r="B598" s="304">
        <f t="shared" ca="1" si="268"/>
        <v>35.410600000000549</v>
      </c>
      <c r="D598" s="306">
        <f t="shared" ca="1" si="269"/>
        <v>-0.70611494786439843</v>
      </c>
      <c r="E598" s="307">
        <f t="shared" ca="1" si="270"/>
        <v>-0.97331702806383191</v>
      </c>
      <c r="F598" s="304">
        <f t="shared" ca="1" si="271"/>
        <v>1.2024742644716153</v>
      </c>
      <c r="G598" s="306">
        <f t="shared" ca="1" si="272"/>
        <v>8.4646187805847291</v>
      </c>
      <c r="H598" s="307">
        <f t="shared" ca="1" si="273"/>
        <v>-105.93154211975779</v>
      </c>
      <c r="I598" s="304">
        <f t="shared" ca="1" si="274"/>
        <v>106.26919302869787</v>
      </c>
      <c r="J598" s="306">
        <f t="shared" ca="1" si="275"/>
        <v>798.52327976967274</v>
      </c>
      <c r="K598" s="307">
        <f t="shared" ca="1" si="276"/>
        <v>-5.1497220022882431</v>
      </c>
      <c r="L598" s="304">
        <f t="shared" ca="1" si="261"/>
        <v>798.53988502191669</v>
      </c>
      <c r="M598" s="306">
        <f t="shared" ca="1" si="277"/>
        <v>-1.4910592470827102</v>
      </c>
      <c r="N598" s="304">
        <f t="shared" ca="1" si="278"/>
        <v>-85.431401861793503</v>
      </c>
      <c r="P598" s="310">
        <f t="shared" ca="1" si="279"/>
        <v>23</v>
      </c>
      <c r="Q598" s="304">
        <f t="shared" ca="1" si="280"/>
        <v>0</v>
      </c>
      <c r="R598" s="306">
        <f t="shared" ca="1" si="281"/>
        <v>0</v>
      </c>
      <c r="S598" s="307">
        <f t="shared" ca="1" si="282"/>
        <v>3.1859948540257217</v>
      </c>
      <c r="T598" s="304">
        <f t="shared" ca="1" si="262"/>
        <v>31.254609517992332</v>
      </c>
      <c r="U598" s="311">
        <f t="shared" ca="1" si="263"/>
        <v>0</v>
      </c>
      <c r="V598" s="306">
        <f t="shared" ca="1" si="264"/>
        <v>1.2256310034198898</v>
      </c>
      <c r="W598" s="304">
        <f t="shared" ca="1" si="265"/>
        <v>28.243444756747486</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0.9139800169611263</v>
      </c>
      <c r="AH598" s="304">
        <f t="shared" ca="1" si="289"/>
        <v>-8.864849929136092</v>
      </c>
    </row>
    <row r="599" spans="1:34" x14ac:dyDescent="0.2">
      <c r="A599" s="347">
        <f t="shared" ca="1" si="267"/>
        <v>1E-4</v>
      </c>
      <c r="B599" s="304">
        <f t="shared" ca="1" si="268"/>
        <v>35.410700000000553</v>
      </c>
      <c r="D599" s="306">
        <f t="shared" ca="1" si="269"/>
        <v>-0.70611041282288256</v>
      </c>
      <c r="E599" s="307">
        <f t="shared" ca="1" si="270"/>
        <v>-0.97329194780586725</v>
      </c>
      <c r="F599" s="304">
        <f t="shared" ca="1" si="271"/>
        <v>1.2024513007854583</v>
      </c>
      <c r="G599" s="306">
        <f t="shared" ca="1" si="272"/>
        <v>8.4645481695434466</v>
      </c>
      <c r="H599" s="307">
        <f t="shared" ca="1" si="273"/>
        <v>-105.93163944895258</v>
      </c>
      <c r="I599" s="304">
        <f t="shared" ca="1" si="274"/>
        <v>106.26928442432182</v>
      </c>
      <c r="J599" s="306">
        <f t="shared" ca="1" si="275"/>
        <v>798.52327976967274</v>
      </c>
      <c r="K599" s="307">
        <f t="shared" ca="1" si="276"/>
        <v>-5.1603151613666789</v>
      </c>
      <c r="L599" s="304">
        <f t="shared" ca="1" si="261"/>
        <v>798.53995340664051</v>
      </c>
      <c r="M599" s="306">
        <f t="shared" ca="1" si="277"/>
        <v>-1.4910599823771333</v>
      </c>
      <c r="N599" s="304">
        <f t="shared" ca="1" si="278"/>
        <v>-85.431443991060647</v>
      </c>
      <c r="P599" s="310">
        <f t="shared" ca="1" si="279"/>
        <v>23</v>
      </c>
      <c r="Q599" s="304">
        <f t="shared" ca="1" si="280"/>
        <v>0</v>
      </c>
      <c r="R599" s="306">
        <f t="shared" ca="1" si="281"/>
        <v>0</v>
      </c>
      <c r="S599" s="307">
        <f t="shared" ca="1" si="282"/>
        <v>3.1859948540257217</v>
      </c>
      <c r="T599" s="304">
        <f t="shared" ca="1" si="262"/>
        <v>31.254609517992332</v>
      </c>
      <c r="U599" s="311">
        <f t="shared" ca="1" si="263"/>
        <v>0</v>
      </c>
      <c r="V599" s="306">
        <f t="shared" ca="1" si="264"/>
        <v>1.2256323017510831</v>
      </c>
      <c r="W599" s="304">
        <f t="shared" ca="1" si="265"/>
        <v>28.243523256481865</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0.91395595218308223</v>
      </c>
      <c r="AH599" s="304">
        <f t="shared" ca="1" si="289"/>
        <v>-8.8648745684758303</v>
      </c>
    </row>
    <row r="600" spans="1:34" x14ac:dyDescent="0.2">
      <c r="A600" s="347">
        <f t="shared" ca="1" si="267"/>
        <v>1E-4</v>
      </c>
      <c r="B600" s="304">
        <f t="shared" ca="1" si="268"/>
        <v>35.410800000000556</v>
      </c>
      <c r="D600" s="306">
        <f t="shared" ca="1" si="269"/>
        <v>-0.70610587778336453</v>
      </c>
      <c r="E600" s="307">
        <f t="shared" ca="1" si="270"/>
        <v>-0.97326686789143402</v>
      </c>
      <c r="F600" s="304">
        <f t="shared" ca="1" si="271"/>
        <v>1.2024283374802083</v>
      </c>
      <c r="G600" s="306">
        <f t="shared" ca="1" si="272"/>
        <v>8.464477558955668</v>
      </c>
      <c r="H600" s="307">
        <f t="shared" ca="1" si="273"/>
        <v>-105.93173677563937</v>
      </c>
      <c r="I600" s="304">
        <f t="shared" ca="1" si="274"/>
        <v>106.26937581753931</v>
      </c>
      <c r="J600" s="306">
        <f t="shared" ca="1" si="275"/>
        <v>798.52327976967274</v>
      </c>
      <c r="K600" s="307">
        <f t="shared" ca="1" si="276"/>
        <v>-5.1709083301779089</v>
      </c>
      <c r="L600" s="304">
        <f t="shared" ca="1" si="261"/>
        <v>798.54002193194685</v>
      </c>
      <c r="M600" s="306">
        <f t="shared" ca="1" si="277"/>
        <v>-1.4910607176641582</v>
      </c>
      <c r="N600" s="304">
        <f t="shared" ca="1" si="278"/>
        <v>-85.431486119903894</v>
      </c>
      <c r="P600" s="310">
        <f t="shared" ca="1" si="279"/>
        <v>23</v>
      </c>
      <c r="Q600" s="304">
        <f t="shared" ca="1" si="280"/>
        <v>0</v>
      </c>
      <c r="R600" s="306">
        <f t="shared" ca="1" si="281"/>
        <v>0</v>
      </c>
      <c r="S600" s="307">
        <f t="shared" ca="1" si="282"/>
        <v>3.1859948540257217</v>
      </c>
      <c r="T600" s="304">
        <f t="shared" ca="1" si="262"/>
        <v>31.254609517992332</v>
      </c>
      <c r="U600" s="311">
        <f t="shared" ca="1" si="263"/>
        <v>0</v>
      </c>
      <c r="V600" s="306">
        <f t="shared" ca="1" si="264"/>
        <v>1.2256336000848449</v>
      </c>
      <c r="W600" s="304">
        <f t="shared" ca="1" si="265"/>
        <v>28.243601755140979</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0.91393188773145795</v>
      </c>
      <c r="AH600" s="304">
        <f t="shared" ca="1" si="289"/>
        <v>-8.8648992074780804</v>
      </c>
    </row>
    <row r="601" spans="1:34" x14ac:dyDescent="0.2">
      <c r="A601" s="347">
        <f t="shared" ca="1" si="267"/>
        <v>1E-4</v>
      </c>
      <c r="B601" s="304">
        <f t="shared" ca="1" si="268"/>
        <v>35.410900000000559</v>
      </c>
      <c r="D601" s="306">
        <f t="shared" ca="1" si="269"/>
        <v>-0.70610134274584113</v>
      </c>
      <c r="E601" s="307">
        <f t="shared" ca="1" si="270"/>
        <v>-0.97324178832053931</v>
      </c>
      <c r="F601" s="304">
        <f t="shared" ca="1" si="271"/>
        <v>1.2024053745558696</v>
      </c>
      <c r="G601" s="306">
        <f t="shared" ca="1" si="272"/>
        <v>8.4644069488213933</v>
      </c>
      <c r="H601" s="307">
        <f t="shared" ca="1" si="273"/>
        <v>-105.9318340998182</v>
      </c>
      <c r="I601" s="304">
        <f t="shared" ca="1" si="274"/>
        <v>106.26946720835041</v>
      </c>
      <c r="J601" s="306">
        <f t="shared" ca="1" si="275"/>
        <v>798.52327976967274</v>
      </c>
      <c r="K601" s="307">
        <f t="shared" ca="1" si="276"/>
        <v>-5.1815015087216816</v>
      </c>
      <c r="L601" s="304">
        <f t="shared" ca="1" si="261"/>
        <v>798.54009059783596</v>
      </c>
      <c r="M601" s="306">
        <f t="shared" ca="1" si="277"/>
        <v>-1.4910614529437844</v>
      </c>
      <c r="N601" s="304">
        <f t="shared" ca="1" si="278"/>
        <v>-85.431528248323247</v>
      </c>
      <c r="P601" s="310">
        <f t="shared" ca="1" si="279"/>
        <v>23</v>
      </c>
      <c r="Q601" s="304">
        <f t="shared" ca="1" si="280"/>
        <v>0</v>
      </c>
      <c r="R601" s="306">
        <f t="shared" ca="1" si="281"/>
        <v>0</v>
      </c>
      <c r="S601" s="307">
        <f t="shared" ca="1" si="282"/>
        <v>3.1859948540257217</v>
      </c>
      <c r="T601" s="304">
        <f t="shared" ca="1" si="262"/>
        <v>31.254609517992332</v>
      </c>
      <c r="U601" s="311">
        <f t="shared" ca="1" si="263"/>
        <v>0</v>
      </c>
      <c r="V601" s="306">
        <f t="shared" ca="1" si="264"/>
        <v>1.2256348984211751</v>
      </c>
      <c r="W601" s="304">
        <f t="shared" ca="1" si="265"/>
        <v>28.243680252724879</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0.91390782360626055</v>
      </c>
      <c r="AH601" s="304">
        <f t="shared" ca="1" si="289"/>
        <v>-8.864923846142835</v>
      </c>
    </row>
    <row r="602" spans="1:34" x14ac:dyDescent="0.2">
      <c r="A602" s="347">
        <f t="shared" ca="1" si="267"/>
        <v>1E-4</v>
      </c>
      <c r="B602" s="304">
        <f t="shared" ca="1" si="268"/>
        <v>35.411000000000563</v>
      </c>
      <c r="D602" s="306">
        <f t="shared" ca="1" si="269"/>
        <v>-0.7060968077103168</v>
      </c>
      <c r="E602" s="307">
        <f t="shared" ca="1" si="270"/>
        <v>-0.97321670909317071</v>
      </c>
      <c r="F602" s="304">
        <f t="shared" ca="1" si="271"/>
        <v>1.2023824120124351</v>
      </c>
      <c r="G602" s="306">
        <f t="shared" ca="1" si="272"/>
        <v>8.4643363391406226</v>
      </c>
      <c r="H602" s="307">
        <f t="shared" ca="1" si="273"/>
        <v>-105.93193142148911</v>
      </c>
      <c r="I602" s="304">
        <f t="shared" ca="1" si="274"/>
        <v>106.2695585967551</v>
      </c>
      <c r="J602" s="306">
        <f t="shared" ca="1" si="275"/>
        <v>798.52327976967274</v>
      </c>
      <c r="K602" s="307">
        <f t="shared" ca="1" si="276"/>
        <v>-5.1920946969977466</v>
      </c>
      <c r="L602" s="304">
        <f t="shared" ca="1" si="261"/>
        <v>798.54015940430804</v>
      </c>
      <c r="M602" s="306">
        <f t="shared" ca="1" si="277"/>
        <v>-1.4910621882160124</v>
      </c>
      <c r="N602" s="304">
        <f t="shared" ca="1" si="278"/>
        <v>-85.431570376318703</v>
      </c>
      <c r="P602" s="310">
        <f t="shared" ca="1" si="279"/>
        <v>23</v>
      </c>
      <c r="Q602" s="304">
        <f t="shared" ca="1" si="280"/>
        <v>0</v>
      </c>
      <c r="R602" s="306">
        <f t="shared" ca="1" si="281"/>
        <v>0</v>
      </c>
      <c r="S602" s="307">
        <f t="shared" ca="1" si="282"/>
        <v>3.1859948540257217</v>
      </c>
      <c r="T602" s="304">
        <f t="shared" ca="1" si="262"/>
        <v>31.254609517992332</v>
      </c>
      <c r="U602" s="311">
        <f t="shared" ca="1" si="263"/>
        <v>0</v>
      </c>
      <c r="V602" s="306">
        <f t="shared" ca="1" si="264"/>
        <v>1.2256361967600737</v>
      </c>
      <c r="W602" s="304">
        <f t="shared" ca="1" si="265"/>
        <v>28.243758749233539</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0.91388375980747938</v>
      </c>
      <c r="AH602" s="304">
        <f t="shared" ca="1" si="289"/>
        <v>-8.8649484844701067</v>
      </c>
    </row>
    <row r="603" spans="1:34" x14ac:dyDescent="0.2">
      <c r="A603" s="347">
        <f t="shared" ca="1" si="267"/>
        <v>1E-4</v>
      </c>
      <c r="B603" s="304">
        <f t="shared" ca="1" si="268"/>
        <v>35.411100000000566</v>
      </c>
      <c r="D603" s="306">
        <f t="shared" ca="1" si="269"/>
        <v>-0.70609227267678998</v>
      </c>
      <c r="E603" s="307">
        <f t="shared" ca="1" si="270"/>
        <v>-0.9731916302093353</v>
      </c>
      <c r="F603" s="304">
        <f t="shared" ca="1" si="271"/>
        <v>1.2023594498499099</v>
      </c>
      <c r="G603" s="306">
        <f t="shared" ca="1" si="272"/>
        <v>8.4642657299133557</v>
      </c>
      <c r="H603" s="307">
        <f t="shared" ca="1" si="273"/>
        <v>-105.93202874065213</v>
      </c>
      <c r="I603" s="304">
        <f t="shared" ca="1" si="274"/>
        <v>106.26964998275348</v>
      </c>
      <c r="J603" s="306">
        <f t="shared" ca="1" si="275"/>
        <v>798.52327976967274</v>
      </c>
      <c r="K603" s="307">
        <f t="shared" ca="1" si="276"/>
        <v>-5.2026878950058535</v>
      </c>
      <c r="L603" s="304">
        <f t="shared" ca="1" si="261"/>
        <v>798.54022835136357</v>
      </c>
      <c r="M603" s="306">
        <f t="shared" ca="1" si="277"/>
        <v>-1.4910629234808421</v>
      </c>
      <c r="N603" s="304">
        <f t="shared" ca="1" si="278"/>
        <v>-85.431612503890264</v>
      </c>
      <c r="P603" s="310">
        <f t="shared" ca="1" si="279"/>
        <v>23</v>
      </c>
      <c r="Q603" s="304">
        <f t="shared" ca="1" si="280"/>
        <v>0</v>
      </c>
      <c r="R603" s="306">
        <f t="shared" ca="1" si="281"/>
        <v>0</v>
      </c>
      <c r="S603" s="307">
        <f t="shared" ca="1" si="282"/>
        <v>3.1859948540257217</v>
      </c>
      <c r="T603" s="304">
        <f t="shared" ca="1" si="262"/>
        <v>31.254609517992332</v>
      </c>
      <c r="U603" s="311">
        <f t="shared" ca="1" si="263"/>
        <v>0</v>
      </c>
      <c r="V603" s="306">
        <f t="shared" ca="1" si="264"/>
        <v>1.2256374951015405</v>
      </c>
      <c r="W603" s="304">
        <f t="shared" ca="1" si="265"/>
        <v>28.243837244666988</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0.91385969633511976</v>
      </c>
      <c r="AH603" s="304">
        <f t="shared" ca="1" si="289"/>
        <v>-8.8649731224598884</v>
      </c>
    </row>
    <row r="604" spans="1:34" x14ac:dyDescent="0.2">
      <c r="A604" s="347">
        <f t="shared" ca="1" si="267"/>
        <v>1E-4</v>
      </c>
      <c r="B604" s="304">
        <f t="shared" ca="1" si="268"/>
        <v>35.411200000000569</v>
      </c>
      <c r="D604" s="306">
        <f t="shared" ca="1" si="269"/>
        <v>-0.70608773764526311</v>
      </c>
      <c r="E604" s="307">
        <f t="shared" ca="1" si="270"/>
        <v>-0.97316655166902422</v>
      </c>
      <c r="F604" s="304">
        <f t="shared" ca="1" si="271"/>
        <v>1.2023364880682885</v>
      </c>
      <c r="G604" s="306">
        <f t="shared" ca="1" si="272"/>
        <v>8.4641951211395909</v>
      </c>
      <c r="H604" s="307">
        <f t="shared" ca="1" si="273"/>
        <v>-105.9321260573073</v>
      </c>
      <c r="I604" s="304">
        <f t="shared" ca="1" si="274"/>
        <v>106.26974136634553</v>
      </c>
      <c r="J604" s="306">
        <f t="shared" ca="1" si="275"/>
        <v>798.52327976967274</v>
      </c>
      <c r="K604" s="307">
        <f t="shared" ca="1" si="276"/>
        <v>-5.2132811027457517</v>
      </c>
      <c r="L604" s="304">
        <f t="shared" ca="1" si="261"/>
        <v>798.54029743900298</v>
      </c>
      <c r="M604" s="306">
        <f t="shared" ca="1" si="277"/>
        <v>-1.491063658738274</v>
      </c>
      <c r="N604" s="304">
        <f t="shared" ca="1" si="278"/>
        <v>-85.431654631037972</v>
      </c>
      <c r="P604" s="310">
        <f t="shared" ca="1" si="279"/>
        <v>23</v>
      </c>
      <c r="Q604" s="304">
        <f t="shared" ca="1" si="280"/>
        <v>0</v>
      </c>
      <c r="R604" s="306">
        <f t="shared" ca="1" si="281"/>
        <v>0</v>
      </c>
      <c r="S604" s="307">
        <f t="shared" ca="1" si="282"/>
        <v>3.1859948540257217</v>
      </c>
      <c r="T604" s="304">
        <f t="shared" ca="1" si="262"/>
        <v>31.254609517992332</v>
      </c>
      <c r="U604" s="311">
        <f t="shared" ca="1" si="263"/>
        <v>0</v>
      </c>
      <c r="V604" s="306">
        <f t="shared" ca="1" si="264"/>
        <v>1.2256387934455761</v>
      </c>
      <c r="W604" s="304">
        <f t="shared" ca="1" si="265"/>
        <v>28.243915739025244</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0.91383563318917282</v>
      </c>
      <c r="AH604" s="304">
        <f t="shared" ca="1" si="289"/>
        <v>-8.8649977601121908</v>
      </c>
    </row>
    <row r="605" spans="1:34" x14ac:dyDescent="0.2">
      <c r="A605" s="347">
        <f t="shared" ca="1" si="267"/>
        <v>1E-4</v>
      </c>
      <c r="B605" s="304">
        <f t="shared" ca="1" si="268"/>
        <v>35.411300000000573</v>
      </c>
      <c r="D605" s="306">
        <f t="shared" ca="1" si="269"/>
        <v>-0.70608320261573365</v>
      </c>
      <c r="E605" s="307">
        <f t="shared" ca="1" si="270"/>
        <v>-0.97314147347223035</v>
      </c>
      <c r="F605" s="304">
        <f t="shared" ca="1" si="271"/>
        <v>1.2023135266675637</v>
      </c>
      <c r="G605" s="306">
        <f t="shared" ca="1" si="272"/>
        <v>8.4641245128193301</v>
      </c>
      <c r="H605" s="307">
        <f t="shared" ca="1" si="273"/>
        <v>-105.93222337145465</v>
      </c>
      <c r="I605" s="304">
        <f t="shared" ca="1" si="274"/>
        <v>106.2698327475313</v>
      </c>
      <c r="J605" s="306">
        <f t="shared" ca="1" si="275"/>
        <v>798.52327976967274</v>
      </c>
      <c r="K605" s="307">
        <f t="shared" ca="1" si="276"/>
        <v>-5.22387432021719</v>
      </c>
      <c r="L605" s="304">
        <f t="shared" ca="1" si="261"/>
        <v>798.54036666722641</v>
      </c>
      <c r="M605" s="306">
        <f t="shared" ca="1" si="277"/>
        <v>-1.4910643939883077</v>
      </c>
      <c r="N605" s="304">
        <f t="shared" ca="1" si="278"/>
        <v>-85.431696757761785</v>
      </c>
      <c r="P605" s="310">
        <f t="shared" ca="1" si="279"/>
        <v>23</v>
      </c>
      <c r="Q605" s="304">
        <f t="shared" ca="1" si="280"/>
        <v>0</v>
      </c>
      <c r="R605" s="306">
        <f t="shared" ca="1" si="281"/>
        <v>0</v>
      </c>
      <c r="S605" s="307">
        <f t="shared" ca="1" si="282"/>
        <v>3.1859948540257217</v>
      </c>
      <c r="T605" s="304">
        <f t="shared" ca="1" si="262"/>
        <v>31.254609517992332</v>
      </c>
      <c r="U605" s="311">
        <f t="shared" ca="1" si="263"/>
        <v>0</v>
      </c>
      <c r="V605" s="306">
        <f t="shared" ca="1" si="264"/>
        <v>1.2256400917921806</v>
      </c>
      <c r="W605" s="304">
        <f t="shared" ca="1" si="265"/>
        <v>28.243994232308314</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0.91381157036963501</v>
      </c>
      <c r="AH605" s="304">
        <f t="shared" ca="1" si="289"/>
        <v>-8.8650223974270173</v>
      </c>
    </row>
    <row r="606" spans="1:34" x14ac:dyDescent="0.2">
      <c r="A606" s="347">
        <f t="shared" ca="1" si="267"/>
        <v>1E-4</v>
      </c>
      <c r="B606" s="304">
        <f t="shared" ca="1" si="268"/>
        <v>35.411400000000576</v>
      </c>
      <c r="D606" s="306">
        <f t="shared" ca="1" si="269"/>
        <v>-0.70607866758820514</v>
      </c>
      <c r="E606" s="307">
        <f t="shared" ca="1" si="270"/>
        <v>-0.97311639561895191</v>
      </c>
      <c r="F606" s="304">
        <f t="shared" ca="1" si="271"/>
        <v>1.2022905656477372</v>
      </c>
      <c r="G606" s="306">
        <f t="shared" ca="1" si="272"/>
        <v>8.4640539049525714</v>
      </c>
      <c r="H606" s="307">
        <f t="shared" ca="1" si="273"/>
        <v>-105.93232068309422</v>
      </c>
      <c r="I606" s="304">
        <f t="shared" ca="1" si="274"/>
        <v>106.2699241263108</v>
      </c>
      <c r="J606" s="306">
        <f t="shared" ca="1" si="275"/>
        <v>798.52327976967274</v>
      </c>
      <c r="K606" s="307">
        <f t="shared" ca="1" si="276"/>
        <v>-5.2344675474199178</v>
      </c>
      <c r="L606" s="304">
        <f t="shared" ca="1" si="261"/>
        <v>798.54043603603452</v>
      </c>
      <c r="M606" s="306">
        <f t="shared" ca="1" si="277"/>
        <v>-1.4910651292309434</v>
      </c>
      <c r="N606" s="304">
        <f t="shared" ca="1" si="278"/>
        <v>-85.43173888406173</v>
      </c>
      <c r="P606" s="310">
        <f t="shared" ca="1" si="279"/>
        <v>23</v>
      </c>
      <c r="Q606" s="304">
        <f t="shared" ca="1" si="280"/>
        <v>0</v>
      </c>
      <c r="R606" s="306">
        <f t="shared" ca="1" si="281"/>
        <v>0</v>
      </c>
      <c r="S606" s="307">
        <f t="shared" ca="1" si="282"/>
        <v>3.1859948540257217</v>
      </c>
      <c r="T606" s="304">
        <f t="shared" ca="1" si="262"/>
        <v>31.254609517992332</v>
      </c>
      <c r="U606" s="311">
        <f t="shared" ca="1" si="263"/>
        <v>0</v>
      </c>
      <c r="V606" s="306">
        <f t="shared" ca="1" si="264"/>
        <v>1.225641390141353</v>
      </c>
      <c r="W606" s="304">
        <f t="shared" ca="1" si="265"/>
        <v>28.244072724516176</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0.91378750787650276</v>
      </c>
      <c r="AH606" s="304">
        <f t="shared" ca="1" si="289"/>
        <v>-8.8650470344043715</v>
      </c>
    </row>
    <row r="607" spans="1:34" x14ac:dyDescent="0.2">
      <c r="A607" s="347">
        <f t="shared" ca="1" si="267"/>
        <v>1E-4</v>
      </c>
      <c r="B607" s="304">
        <f t="shared" ca="1" si="268"/>
        <v>35.411500000000579</v>
      </c>
      <c r="D607" s="306">
        <f t="shared" ca="1" si="269"/>
        <v>-0.70607413256267848</v>
      </c>
      <c r="E607" s="307">
        <f t="shared" ca="1" si="270"/>
        <v>-0.97309131810919425</v>
      </c>
      <c r="F607" s="304">
        <f t="shared" ca="1" si="271"/>
        <v>1.2022676050088132</v>
      </c>
      <c r="G607" s="306">
        <f t="shared" ca="1" si="272"/>
        <v>8.4639832975393148</v>
      </c>
      <c r="H607" s="307">
        <f t="shared" ca="1" si="273"/>
        <v>-105.93241799222604</v>
      </c>
      <c r="I607" s="304">
        <f t="shared" ca="1" si="274"/>
        <v>106.2700155026841</v>
      </c>
      <c r="J607" s="306">
        <f t="shared" ca="1" si="275"/>
        <v>798.52327976967274</v>
      </c>
      <c r="K607" s="307">
        <f t="shared" ca="1" si="276"/>
        <v>-5.2450607843536838</v>
      </c>
      <c r="L607" s="304">
        <f t="shared" ca="1" si="261"/>
        <v>798.54050554542732</v>
      </c>
      <c r="M607" s="306">
        <f t="shared" ca="1" si="277"/>
        <v>-1.4910658644661814</v>
      </c>
      <c r="N607" s="304">
        <f t="shared" ca="1" si="278"/>
        <v>-85.431781009937822</v>
      </c>
      <c r="P607" s="310">
        <f t="shared" ca="1" si="279"/>
        <v>23</v>
      </c>
      <c r="Q607" s="304">
        <f t="shared" ca="1" si="280"/>
        <v>0</v>
      </c>
      <c r="R607" s="306">
        <f t="shared" ca="1" si="281"/>
        <v>0</v>
      </c>
      <c r="S607" s="307">
        <f t="shared" ca="1" si="282"/>
        <v>3.1859948540257217</v>
      </c>
      <c r="T607" s="304">
        <f t="shared" ca="1" si="262"/>
        <v>31.254609517992332</v>
      </c>
      <c r="U607" s="311">
        <f t="shared" ca="1" si="263"/>
        <v>0</v>
      </c>
      <c r="V607" s="306">
        <f t="shared" ca="1" si="264"/>
        <v>1.225642688493094</v>
      </c>
      <c r="W607" s="304">
        <f t="shared" ca="1" si="265"/>
        <v>28.244151215648891</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0.91376344570978318</v>
      </c>
      <c r="AH607" s="304">
        <f t="shared" ca="1" si="289"/>
        <v>-8.8650716710442463</v>
      </c>
    </row>
    <row r="608" spans="1:34" x14ac:dyDescent="0.2">
      <c r="A608" s="347">
        <f t="shared" ca="1" si="267"/>
        <v>1E-4</v>
      </c>
      <c r="B608" s="304">
        <f t="shared" ca="1" si="268"/>
        <v>35.411600000000583</v>
      </c>
      <c r="D608" s="306">
        <f t="shared" ca="1" si="269"/>
        <v>-0.70606959753915255</v>
      </c>
      <c r="E608" s="307">
        <f t="shared" ca="1" si="270"/>
        <v>-0.97306624094294136</v>
      </c>
      <c r="F608" s="304">
        <f t="shared" ca="1" si="271"/>
        <v>1.2022446447507791</v>
      </c>
      <c r="G608" s="306">
        <f t="shared" ca="1" si="272"/>
        <v>8.4639126905795603</v>
      </c>
      <c r="H608" s="307">
        <f t="shared" ca="1" si="273"/>
        <v>-105.93251529885013</v>
      </c>
      <c r="I608" s="304">
        <f t="shared" ca="1" si="274"/>
        <v>106.27010687665121</v>
      </c>
      <c r="J608" s="306">
        <f t="shared" ca="1" si="275"/>
        <v>798.52327976967274</v>
      </c>
      <c r="K608" s="307">
        <f t="shared" ca="1" si="276"/>
        <v>-5.2556540310182376</v>
      </c>
      <c r="L608" s="304">
        <f t="shared" ca="1" si="261"/>
        <v>798.54057519540538</v>
      </c>
      <c r="M608" s="306">
        <f t="shared" ca="1" si="277"/>
        <v>-1.4910665996940218</v>
      </c>
      <c r="N608" s="304">
        <f t="shared" ca="1" si="278"/>
        <v>-85.431823135390047</v>
      </c>
      <c r="P608" s="310">
        <f t="shared" ca="1" si="279"/>
        <v>23</v>
      </c>
      <c r="Q608" s="304">
        <f t="shared" ca="1" si="280"/>
        <v>0</v>
      </c>
      <c r="R608" s="306">
        <f t="shared" ca="1" si="281"/>
        <v>0</v>
      </c>
      <c r="S608" s="307">
        <f t="shared" ca="1" si="282"/>
        <v>3.1859948540257217</v>
      </c>
      <c r="T608" s="304">
        <f t="shared" ca="1" si="262"/>
        <v>31.254609517992332</v>
      </c>
      <c r="U608" s="311">
        <f t="shared" ca="1" si="263"/>
        <v>0</v>
      </c>
      <c r="V608" s="306">
        <f t="shared" ca="1" si="264"/>
        <v>1.2256439868474034</v>
      </c>
      <c r="W608" s="304">
        <f t="shared" ca="1" si="265"/>
        <v>28.24422970570642</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0.91373938386945674</v>
      </c>
      <c r="AH608" s="304">
        <f t="shared" ca="1" si="289"/>
        <v>-8.8650963073466613</v>
      </c>
    </row>
    <row r="609" spans="1:34" x14ac:dyDescent="0.2">
      <c r="A609" s="347">
        <f t="shared" ca="1" si="267"/>
        <v>1E-4</v>
      </c>
      <c r="B609" s="304">
        <f t="shared" ca="1" si="268"/>
        <v>35.411700000000586</v>
      </c>
      <c r="D609" s="306">
        <f t="shared" ca="1" si="269"/>
        <v>-0.70606506251762746</v>
      </c>
      <c r="E609" s="307">
        <f t="shared" ca="1" si="270"/>
        <v>-0.97304116412020392</v>
      </c>
      <c r="F609" s="304">
        <f t="shared" ca="1" si="271"/>
        <v>1.2022216848736438</v>
      </c>
      <c r="G609" s="306">
        <f t="shared" ca="1" si="272"/>
        <v>8.463842084073308</v>
      </c>
      <c r="H609" s="307">
        <f t="shared" ca="1" si="273"/>
        <v>-105.93261260296654</v>
      </c>
      <c r="I609" s="304">
        <f t="shared" ca="1" si="274"/>
        <v>106.27019824821217</v>
      </c>
      <c r="J609" s="306">
        <f t="shared" ca="1" si="275"/>
        <v>798.52327976967274</v>
      </c>
      <c r="K609" s="307">
        <f t="shared" ca="1" si="276"/>
        <v>-5.2662472874133286</v>
      </c>
      <c r="L609" s="304">
        <f t="shared" ca="1" si="261"/>
        <v>798.54064498596892</v>
      </c>
      <c r="M609" s="306">
        <f t="shared" ca="1" si="277"/>
        <v>-1.4910673349144643</v>
      </c>
      <c r="N609" s="304">
        <f t="shared" ca="1" si="278"/>
        <v>-85.431865260418419</v>
      </c>
      <c r="P609" s="310">
        <f t="shared" ca="1" si="279"/>
        <v>23</v>
      </c>
      <c r="Q609" s="304">
        <f t="shared" ca="1" si="280"/>
        <v>0</v>
      </c>
      <c r="R609" s="306">
        <f t="shared" ca="1" si="281"/>
        <v>0</v>
      </c>
      <c r="S609" s="307">
        <f t="shared" ca="1" si="282"/>
        <v>3.1859948540257217</v>
      </c>
      <c r="T609" s="304">
        <f t="shared" ca="1" si="262"/>
        <v>31.254609517992332</v>
      </c>
      <c r="U609" s="311">
        <f t="shared" ca="1" si="263"/>
        <v>0</v>
      </c>
      <c r="V609" s="306">
        <f t="shared" ca="1" si="264"/>
        <v>1.2256452852042812</v>
      </c>
      <c r="W609" s="304">
        <f t="shared" ca="1" si="265"/>
        <v>28.244308194688809</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0.91371532235553587</v>
      </c>
      <c r="AH609" s="304">
        <f t="shared" ca="1" si="289"/>
        <v>-8.8651209433116041</v>
      </c>
    </row>
    <row r="610" spans="1:34" x14ac:dyDescent="0.2">
      <c r="A610" s="347">
        <f t="shared" ca="1" si="267"/>
        <v>1E-4</v>
      </c>
      <c r="B610" s="304">
        <f t="shared" ca="1" si="268"/>
        <v>35.411800000000589</v>
      </c>
      <c r="D610" s="306">
        <f t="shared" ca="1" si="269"/>
        <v>-0.70606052749810777</v>
      </c>
      <c r="E610" s="307">
        <f t="shared" ca="1" si="270"/>
        <v>-0.97301608764096947</v>
      </c>
      <c r="F610" s="304">
        <f t="shared" ca="1" si="271"/>
        <v>1.2021987253773998</v>
      </c>
      <c r="G610" s="306">
        <f t="shared" ca="1" si="272"/>
        <v>8.4637714780205577</v>
      </c>
      <c r="H610" s="307">
        <f t="shared" ca="1" si="273"/>
        <v>-105.9327099045753</v>
      </c>
      <c r="I610" s="304">
        <f t="shared" ca="1" si="274"/>
        <v>106.270289617367</v>
      </c>
      <c r="J610" s="306">
        <f t="shared" ca="1" si="275"/>
        <v>798.52327976967274</v>
      </c>
      <c r="K610" s="307">
        <f t="shared" ca="1" si="276"/>
        <v>-5.2768405535387055</v>
      </c>
      <c r="L610" s="304">
        <f t="shared" ca="1" si="261"/>
        <v>798.54071491711841</v>
      </c>
      <c r="M610" s="306">
        <f t="shared" ca="1" si="277"/>
        <v>-1.4910680701275096</v>
      </c>
      <c r="N610" s="304">
        <f t="shared" ca="1" si="278"/>
        <v>-85.431907385022967</v>
      </c>
      <c r="P610" s="310">
        <f t="shared" ca="1" si="279"/>
        <v>23</v>
      </c>
      <c r="Q610" s="304">
        <f t="shared" ca="1" si="280"/>
        <v>0</v>
      </c>
      <c r="R610" s="306">
        <f t="shared" ca="1" si="281"/>
        <v>0</v>
      </c>
      <c r="S610" s="307">
        <f t="shared" ca="1" si="282"/>
        <v>3.1859948540257217</v>
      </c>
      <c r="T610" s="304">
        <f t="shared" ca="1" si="262"/>
        <v>31.254609517992332</v>
      </c>
      <c r="U610" s="311">
        <f t="shared" ca="1" si="263"/>
        <v>0</v>
      </c>
      <c r="V610" s="306">
        <f t="shared" ca="1" si="264"/>
        <v>1.2256465835637271</v>
      </c>
      <c r="W610" s="304">
        <f t="shared" ca="1" si="265"/>
        <v>28.244386682596044</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0.91369126116800992</v>
      </c>
      <c r="AH610" s="304">
        <f t="shared" ca="1" si="289"/>
        <v>-8.8651455789390869</v>
      </c>
    </row>
    <row r="611" spans="1:34" x14ac:dyDescent="0.2">
      <c r="A611" s="347">
        <f t="shared" ca="1" si="267"/>
        <v>1E-4</v>
      </c>
      <c r="B611" s="304">
        <f t="shared" ca="1" si="268"/>
        <v>35.411900000000593</v>
      </c>
      <c r="D611" s="306">
        <f t="shared" ca="1" si="269"/>
        <v>-0.70605599248058859</v>
      </c>
      <c r="E611" s="307">
        <f t="shared" ca="1" si="270"/>
        <v>-0.97299101150523803</v>
      </c>
      <c r="F611" s="304">
        <f t="shared" ca="1" si="271"/>
        <v>1.2021757662620451</v>
      </c>
      <c r="G611" s="306">
        <f t="shared" ca="1" si="272"/>
        <v>8.4637008724213096</v>
      </c>
      <c r="H611" s="307">
        <f t="shared" ca="1" si="273"/>
        <v>-105.93280720367646</v>
      </c>
      <c r="I611" s="304">
        <f t="shared" ca="1" si="274"/>
        <v>106.27038098411576</v>
      </c>
      <c r="J611" s="306">
        <f t="shared" ca="1" si="275"/>
        <v>798.52327976967274</v>
      </c>
      <c r="K611" s="307">
        <f t="shared" ca="1" si="276"/>
        <v>-5.2874338293941179</v>
      </c>
      <c r="L611" s="304">
        <f t="shared" ca="1" si="261"/>
        <v>798.54078498885406</v>
      </c>
      <c r="M611" s="306">
        <f t="shared" ca="1" si="277"/>
        <v>-1.4910688053331573</v>
      </c>
      <c r="N611" s="304">
        <f t="shared" ca="1" si="278"/>
        <v>-85.431949509203648</v>
      </c>
      <c r="P611" s="310">
        <f t="shared" ca="1" si="279"/>
        <v>23</v>
      </c>
      <c r="Q611" s="304">
        <f t="shared" ca="1" si="280"/>
        <v>0</v>
      </c>
      <c r="R611" s="306">
        <f t="shared" ca="1" si="281"/>
        <v>0</v>
      </c>
      <c r="S611" s="307">
        <f t="shared" ca="1" si="282"/>
        <v>3.1859948540257217</v>
      </c>
      <c r="T611" s="304">
        <f t="shared" ca="1" si="262"/>
        <v>31.254609517992332</v>
      </c>
      <c r="U611" s="311">
        <f t="shared" ca="1" si="263"/>
        <v>0</v>
      </c>
      <c r="V611" s="306">
        <f t="shared" ca="1" si="264"/>
        <v>1.2256478819257417</v>
      </c>
      <c r="W611" s="304">
        <f t="shared" ca="1" si="265"/>
        <v>28.244465169428157</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0.91366720030687887</v>
      </c>
      <c r="AH611" s="304">
        <f t="shared" ca="1" si="289"/>
        <v>-8.8651702142291082</v>
      </c>
    </row>
    <row r="612" spans="1:34" x14ac:dyDescent="0.2">
      <c r="A612" s="347">
        <f t="shared" ca="1" si="267"/>
        <v>1E-4</v>
      </c>
      <c r="B612" s="304">
        <f t="shared" ca="1" si="268"/>
        <v>35.412000000000596</v>
      </c>
      <c r="D612" s="306">
        <f t="shared" ca="1" si="269"/>
        <v>-0.7060514574650758</v>
      </c>
      <c r="E612" s="307">
        <f t="shared" ca="1" si="270"/>
        <v>-0.97296593571300249</v>
      </c>
      <c r="F612" s="304">
        <f t="shared" ca="1" si="271"/>
        <v>1.2021528075275774</v>
      </c>
      <c r="G612" s="306">
        <f t="shared" ca="1" si="272"/>
        <v>8.4636302672755637</v>
      </c>
      <c r="H612" s="307">
        <f t="shared" ca="1" si="273"/>
        <v>-105.93290450027003</v>
      </c>
      <c r="I612" s="304">
        <f t="shared" ca="1" si="274"/>
        <v>106.27047234845845</v>
      </c>
      <c r="J612" s="306">
        <f t="shared" ca="1" si="275"/>
        <v>798.52327976967274</v>
      </c>
      <c r="K612" s="307">
        <f t="shared" ca="1" si="276"/>
        <v>-5.2980271149793152</v>
      </c>
      <c r="L612" s="304">
        <f t="shared" ca="1" si="261"/>
        <v>798.54085520117633</v>
      </c>
      <c r="M612" s="306">
        <f t="shared" ca="1" si="277"/>
        <v>-1.4910695405314076</v>
      </c>
      <c r="N612" s="304">
        <f t="shared" ca="1" si="278"/>
        <v>-85.431991632960489</v>
      </c>
      <c r="P612" s="310">
        <f t="shared" ca="1" si="279"/>
        <v>23</v>
      </c>
      <c r="Q612" s="304">
        <f t="shared" ca="1" si="280"/>
        <v>0</v>
      </c>
      <c r="R612" s="306">
        <f t="shared" ca="1" si="281"/>
        <v>0</v>
      </c>
      <c r="S612" s="307">
        <f t="shared" ca="1" si="282"/>
        <v>3.1859948540257217</v>
      </c>
      <c r="T612" s="304">
        <f t="shared" ca="1" si="262"/>
        <v>31.254609517992332</v>
      </c>
      <c r="U612" s="311">
        <f t="shared" ca="1" si="263"/>
        <v>0</v>
      </c>
      <c r="V612" s="306">
        <f t="shared" ca="1" si="264"/>
        <v>1.2256491802903242</v>
      </c>
      <c r="W612" s="304">
        <f t="shared" ca="1" si="265"/>
        <v>28.24454365518514</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0.9136431397721374</v>
      </c>
      <c r="AH612" s="304">
        <f t="shared" ca="1" si="289"/>
        <v>-8.8651948491816768</v>
      </c>
    </row>
    <row r="613" spans="1:34" x14ac:dyDescent="0.2">
      <c r="A613" s="347">
        <f t="shared" ca="1" si="267"/>
        <v>1E-4</v>
      </c>
      <c r="B613" s="304">
        <f t="shared" ca="1" si="268"/>
        <v>35.412100000000599</v>
      </c>
      <c r="D613" s="306">
        <f t="shared" ca="1" si="269"/>
        <v>-0.70604692245156875</v>
      </c>
      <c r="E613" s="307">
        <f t="shared" ca="1" si="270"/>
        <v>-0.97294086026426463</v>
      </c>
      <c r="F613" s="304">
        <f t="shared" ca="1" si="271"/>
        <v>1.2021298491739978</v>
      </c>
      <c r="G613" s="306">
        <f t="shared" ca="1" si="272"/>
        <v>8.463559662583318</v>
      </c>
      <c r="H613" s="307">
        <f t="shared" ca="1" si="273"/>
        <v>-105.93300179435606</v>
      </c>
      <c r="I613" s="304">
        <f t="shared" ca="1" si="274"/>
        <v>106.27056371039514</v>
      </c>
      <c r="J613" s="306">
        <f t="shared" ca="1" si="275"/>
        <v>798.52327976967274</v>
      </c>
      <c r="K613" s="307">
        <f t="shared" ca="1" si="276"/>
        <v>-5.3086204102940462</v>
      </c>
      <c r="L613" s="304">
        <f t="shared" ca="1" si="261"/>
        <v>798.54092555408556</v>
      </c>
      <c r="M613" s="306">
        <f t="shared" ca="1" si="277"/>
        <v>-1.4910702757222609</v>
      </c>
      <c r="N613" s="304">
        <f t="shared" ca="1" si="278"/>
        <v>-85.432033756293521</v>
      </c>
      <c r="P613" s="310">
        <f t="shared" ca="1" si="279"/>
        <v>23</v>
      </c>
      <c r="Q613" s="304">
        <f t="shared" ca="1" si="280"/>
        <v>0</v>
      </c>
      <c r="R613" s="306">
        <f t="shared" ca="1" si="281"/>
        <v>0</v>
      </c>
      <c r="S613" s="307">
        <f t="shared" ca="1" si="282"/>
        <v>3.1859948540257217</v>
      </c>
      <c r="T613" s="304">
        <f t="shared" ca="1" si="262"/>
        <v>31.254609517992332</v>
      </c>
      <c r="U613" s="311">
        <f t="shared" ca="1" si="263"/>
        <v>0</v>
      </c>
      <c r="V613" s="306">
        <f t="shared" ca="1" si="264"/>
        <v>1.2256504786574749</v>
      </c>
      <c r="W613" s="304">
        <f t="shared" ca="1" si="265"/>
        <v>28.244622139867001</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0.91361907956378197</v>
      </c>
      <c r="AH613" s="304">
        <f t="shared" ca="1" si="289"/>
        <v>-8.8652194837967908</v>
      </c>
    </row>
    <row r="614" spans="1:34" x14ac:dyDescent="0.2">
      <c r="A614" s="347">
        <f t="shared" ca="1" si="267"/>
        <v>1E-4</v>
      </c>
      <c r="B614" s="304">
        <f t="shared" ca="1" si="268"/>
        <v>35.412200000000603</v>
      </c>
      <c r="D614" s="306">
        <f t="shared" ca="1" si="269"/>
        <v>-0.70604238744006476</v>
      </c>
      <c r="E614" s="307">
        <f t="shared" ca="1" si="270"/>
        <v>-0.97291578515902088</v>
      </c>
      <c r="F614" s="304">
        <f t="shared" ca="1" si="271"/>
        <v>1.2021068912013027</v>
      </c>
      <c r="G614" s="306">
        <f t="shared" ca="1" si="272"/>
        <v>8.4634890583445745</v>
      </c>
      <c r="H614" s="307">
        <f t="shared" ca="1" si="273"/>
        <v>-105.93309908593457</v>
      </c>
      <c r="I614" s="304">
        <f t="shared" ca="1" si="274"/>
        <v>106.27065506992582</v>
      </c>
      <c r="J614" s="306">
        <f t="shared" ca="1" si="275"/>
        <v>798.52327976967274</v>
      </c>
      <c r="K614" s="307">
        <f t="shared" ca="1" si="276"/>
        <v>-5.3192137153380603</v>
      </c>
      <c r="L614" s="304">
        <f t="shared" ca="1" si="261"/>
        <v>798.5409960475821</v>
      </c>
      <c r="M614" s="306">
        <f t="shared" ca="1" si="277"/>
        <v>-1.4910710109057168</v>
      </c>
      <c r="N614" s="304">
        <f t="shared" ca="1" si="278"/>
        <v>-85.432075879202714</v>
      </c>
      <c r="P614" s="310">
        <f t="shared" ca="1" si="279"/>
        <v>23</v>
      </c>
      <c r="Q614" s="304">
        <f t="shared" ca="1" si="280"/>
        <v>0</v>
      </c>
      <c r="R614" s="306">
        <f t="shared" ca="1" si="281"/>
        <v>0</v>
      </c>
      <c r="S614" s="307">
        <f t="shared" ca="1" si="282"/>
        <v>3.1859948540257217</v>
      </c>
      <c r="T614" s="304">
        <f t="shared" ca="1" si="262"/>
        <v>31.254609517992332</v>
      </c>
      <c r="U614" s="311">
        <f t="shared" ca="1" si="263"/>
        <v>0</v>
      </c>
      <c r="V614" s="306">
        <f t="shared" ca="1" si="264"/>
        <v>1.2256517770271942</v>
      </c>
      <c r="W614" s="304">
        <f t="shared" ca="1" si="265"/>
        <v>28.244700623473772</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0.91359501968181789</v>
      </c>
      <c r="AH614" s="304">
        <f t="shared" ca="1" si="289"/>
        <v>-8.8652441180744521</v>
      </c>
    </row>
    <row r="615" spans="1:34" x14ac:dyDescent="0.2">
      <c r="A615" s="347">
        <f t="shared" ca="1" si="267"/>
        <v>1E-4</v>
      </c>
      <c r="B615" s="304">
        <f t="shared" ca="1" si="268"/>
        <v>35.412300000000606</v>
      </c>
      <c r="D615" s="306">
        <f t="shared" ca="1" si="269"/>
        <v>-0.70603785243057005</v>
      </c>
      <c r="E615" s="307">
        <f t="shared" ca="1" si="270"/>
        <v>-0.97289071039726238</v>
      </c>
      <c r="F615" s="304">
        <f t="shared" ca="1" si="271"/>
        <v>1.2020839336094886</v>
      </c>
      <c r="G615" s="306">
        <f t="shared" ca="1" si="272"/>
        <v>8.4634184545593314</v>
      </c>
      <c r="H615" s="307">
        <f t="shared" ca="1" si="273"/>
        <v>-105.93319637500561</v>
      </c>
      <c r="I615" s="304">
        <f t="shared" ca="1" si="274"/>
        <v>106.27074642705054</v>
      </c>
      <c r="J615" s="306">
        <f t="shared" ca="1" si="275"/>
        <v>798.52327976967274</v>
      </c>
      <c r="K615" s="307">
        <f t="shared" ca="1" si="276"/>
        <v>-5.3298070301111071</v>
      </c>
      <c r="L615" s="304">
        <f t="shared" ca="1" si="261"/>
        <v>798.54106668166617</v>
      </c>
      <c r="M615" s="306">
        <f t="shared" ca="1" si="277"/>
        <v>-1.491071746081776</v>
      </c>
      <c r="N615" s="304">
        <f t="shared" ca="1" si="278"/>
        <v>-85.43211800168811</v>
      </c>
      <c r="P615" s="310">
        <f t="shared" ca="1" si="279"/>
        <v>23</v>
      </c>
      <c r="Q615" s="304">
        <f t="shared" ca="1" si="280"/>
        <v>0</v>
      </c>
      <c r="R615" s="306">
        <f t="shared" ca="1" si="281"/>
        <v>0</v>
      </c>
      <c r="S615" s="307">
        <f t="shared" ca="1" si="282"/>
        <v>3.1859948540257217</v>
      </c>
      <c r="T615" s="304">
        <f t="shared" ca="1" si="262"/>
        <v>31.254609517992332</v>
      </c>
      <c r="U615" s="311">
        <f t="shared" ca="1" si="263"/>
        <v>0</v>
      </c>
      <c r="V615" s="306">
        <f t="shared" ca="1" si="264"/>
        <v>1.2256530753994812</v>
      </c>
      <c r="W615" s="304">
        <f t="shared" ca="1" si="265"/>
        <v>28.244779106005417</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0.91357096012622918</v>
      </c>
      <c r="AH615" s="304">
        <f t="shared" ca="1" si="289"/>
        <v>-8.8652687520146713</v>
      </c>
    </row>
    <row r="616" spans="1:34" x14ac:dyDescent="0.2">
      <c r="A616" s="347">
        <f t="shared" ca="1" si="267"/>
        <v>1E-4</v>
      </c>
      <c r="B616" s="304">
        <f t="shared" ca="1" si="268"/>
        <v>35.412400000000609</v>
      </c>
      <c r="D616" s="306">
        <f t="shared" ca="1" si="269"/>
        <v>-0.70603331742307895</v>
      </c>
      <c r="E616" s="307">
        <f t="shared" ca="1" si="270"/>
        <v>-0.97286563597900155</v>
      </c>
      <c r="F616" s="304">
        <f t="shared" ca="1" si="271"/>
        <v>1.2020609763985626</v>
      </c>
      <c r="G616" s="306">
        <f t="shared" ca="1" si="272"/>
        <v>8.4633478512275886</v>
      </c>
      <c r="H616" s="307">
        <f t="shared" ca="1" si="273"/>
        <v>-105.93329366156921</v>
      </c>
      <c r="I616" s="304">
        <f t="shared" ca="1" si="274"/>
        <v>106.27083778176934</v>
      </c>
      <c r="J616" s="306">
        <f t="shared" ca="1" si="275"/>
        <v>798.52327976967274</v>
      </c>
      <c r="K616" s="307">
        <f t="shared" ca="1" si="276"/>
        <v>-5.3404003546129362</v>
      </c>
      <c r="L616" s="304">
        <f t="shared" ca="1" si="261"/>
        <v>798.54113745633833</v>
      </c>
      <c r="M616" s="306">
        <f t="shared" ca="1" si="277"/>
        <v>-1.4910724812504379</v>
      </c>
      <c r="N616" s="304">
        <f t="shared" ca="1" si="278"/>
        <v>-85.432160123749668</v>
      </c>
      <c r="P616" s="310">
        <f t="shared" ca="1" si="279"/>
        <v>23</v>
      </c>
      <c r="Q616" s="304">
        <f t="shared" ca="1" si="280"/>
        <v>0</v>
      </c>
      <c r="R616" s="306">
        <f t="shared" ca="1" si="281"/>
        <v>0</v>
      </c>
      <c r="S616" s="307">
        <f t="shared" ca="1" si="282"/>
        <v>3.1859948540257217</v>
      </c>
      <c r="T616" s="304">
        <f t="shared" ca="1" si="262"/>
        <v>31.254609517992332</v>
      </c>
      <c r="U616" s="311">
        <f t="shared" ca="1" si="263"/>
        <v>0</v>
      </c>
      <c r="V616" s="306">
        <f t="shared" ca="1" si="264"/>
        <v>1.2256543737743371</v>
      </c>
      <c r="W616" s="304">
        <f t="shared" ca="1" si="265"/>
        <v>28.244857587462011</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0.91354690089703006</v>
      </c>
      <c r="AH616" s="304">
        <f t="shared" ca="1" si="289"/>
        <v>-8.8652933856174361</v>
      </c>
    </row>
    <row r="617" spans="1:34" x14ac:dyDescent="0.2">
      <c r="A617" s="347">
        <f t="shared" ca="1" si="267"/>
        <v>1E-4</v>
      </c>
      <c r="B617" s="304">
        <f t="shared" ca="1" si="268"/>
        <v>35.412500000000612</v>
      </c>
      <c r="D617" s="306">
        <f t="shared" ca="1" si="269"/>
        <v>-0.70602878241759859</v>
      </c>
      <c r="E617" s="307">
        <f t="shared" ca="1" si="270"/>
        <v>-0.97284056190421353</v>
      </c>
      <c r="F617" s="304">
        <f t="shared" ca="1" si="271"/>
        <v>1.2020380195685088</v>
      </c>
      <c r="G617" s="306">
        <f t="shared" ca="1" si="272"/>
        <v>8.4632772483493461</v>
      </c>
      <c r="H617" s="307">
        <f t="shared" ca="1" si="273"/>
        <v>-105.9333909456254</v>
      </c>
      <c r="I617" s="304">
        <f t="shared" ca="1" si="274"/>
        <v>106.27092913408229</v>
      </c>
      <c r="J617" s="306">
        <f t="shared" ca="1" si="275"/>
        <v>798.52327976967274</v>
      </c>
      <c r="K617" s="307">
        <f t="shared" ca="1" si="276"/>
        <v>-5.3509936888432961</v>
      </c>
      <c r="L617" s="304">
        <f t="shared" ca="1" si="261"/>
        <v>798.54120837159883</v>
      </c>
      <c r="M617" s="306">
        <f t="shared" ca="1" si="277"/>
        <v>-1.4910732164117031</v>
      </c>
      <c r="N617" s="304">
        <f t="shared" ca="1" si="278"/>
        <v>-85.43220224538743</v>
      </c>
      <c r="P617" s="310">
        <f t="shared" ca="1" si="279"/>
        <v>23</v>
      </c>
      <c r="Q617" s="304">
        <f t="shared" ca="1" si="280"/>
        <v>0</v>
      </c>
      <c r="R617" s="306">
        <f t="shared" ca="1" si="281"/>
        <v>0</v>
      </c>
      <c r="S617" s="307">
        <f t="shared" ca="1" si="282"/>
        <v>3.1859948540257217</v>
      </c>
      <c r="T617" s="304">
        <f t="shared" ca="1" si="262"/>
        <v>31.254609517992332</v>
      </c>
      <c r="U617" s="311">
        <f t="shared" ca="1" si="263"/>
        <v>0</v>
      </c>
      <c r="V617" s="306">
        <f t="shared" ca="1" si="264"/>
        <v>1.2256556721517609</v>
      </c>
      <c r="W617" s="304">
        <f t="shared" ca="1" si="265"/>
        <v>28.244936067843536</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0.91352284199419742</v>
      </c>
      <c r="AH617" s="304">
        <f t="shared" ca="1" si="289"/>
        <v>-8.8653180188827694</v>
      </c>
    </row>
    <row r="618" spans="1:34" x14ac:dyDescent="0.2">
      <c r="A618" s="347">
        <f t="shared" ca="1" si="267"/>
        <v>1E-4</v>
      </c>
      <c r="B618" s="304">
        <f t="shared" ca="1" si="268"/>
        <v>35.412600000000616</v>
      </c>
      <c r="D618" s="306">
        <f t="shared" ca="1" si="269"/>
        <v>-0.70602424741412617</v>
      </c>
      <c r="E618" s="307">
        <f t="shared" ca="1" si="270"/>
        <v>-0.97281548817290187</v>
      </c>
      <c r="F618" s="304">
        <f t="shared" ca="1" si="271"/>
        <v>1.2020150631193292</v>
      </c>
      <c r="G618" s="306">
        <f t="shared" ca="1" si="272"/>
        <v>8.463206645924604</v>
      </c>
      <c r="H618" s="307">
        <f t="shared" ca="1" si="273"/>
        <v>-105.93348822717422</v>
      </c>
      <c r="I618" s="304">
        <f t="shared" ca="1" si="274"/>
        <v>106.27102048398935</v>
      </c>
      <c r="J618" s="306">
        <f t="shared" ca="1" si="275"/>
        <v>798.52327976967274</v>
      </c>
      <c r="K618" s="307">
        <f t="shared" ca="1" si="276"/>
        <v>-5.3615870328019364</v>
      </c>
      <c r="L618" s="304">
        <f t="shared" ca="1" si="261"/>
        <v>798.54127942744788</v>
      </c>
      <c r="M618" s="306">
        <f t="shared" ca="1" si="277"/>
        <v>-1.4910739515655718</v>
      </c>
      <c r="N618" s="304">
        <f t="shared" ca="1" si="278"/>
        <v>-85.432244366601395</v>
      </c>
      <c r="P618" s="310">
        <f t="shared" ca="1" si="279"/>
        <v>23</v>
      </c>
      <c r="Q618" s="304">
        <f t="shared" ca="1" si="280"/>
        <v>0</v>
      </c>
      <c r="R618" s="306">
        <f t="shared" ca="1" si="281"/>
        <v>0</v>
      </c>
      <c r="S618" s="307">
        <f t="shared" ca="1" si="282"/>
        <v>3.1859948540257217</v>
      </c>
      <c r="T618" s="304">
        <f t="shared" ca="1" si="262"/>
        <v>31.254609517992332</v>
      </c>
      <c r="U618" s="311">
        <f t="shared" ca="1" si="263"/>
        <v>0</v>
      </c>
      <c r="V618" s="306">
        <f t="shared" ca="1" si="264"/>
        <v>1.2256569705317526</v>
      </c>
      <c r="W618" s="304">
        <f t="shared" ca="1" si="265"/>
        <v>28.245014547149971</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0.91349878341773483</v>
      </c>
      <c r="AH618" s="304">
        <f t="shared" ca="1" si="289"/>
        <v>-8.8653426518106695</v>
      </c>
    </row>
    <row r="619" spans="1:34" x14ac:dyDescent="0.2">
      <c r="A619" s="347">
        <f t="shared" ca="1" si="267"/>
        <v>1E-4</v>
      </c>
      <c r="B619" s="304">
        <f t="shared" ca="1" si="268"/>
        <v>35.412700000000619</v>
      </c>
      <c r="D619" s="306">
        <f t="shared" ca="1" si="269"/>
        <v>-0.70601971241266026</v>
      </c>
      <c r="E619" s="307">
        <f t="shared" ca="1" si="270"/>
        <v>-0.97279041478507544</v>
      </c>
      <c r="F619" s="304">
        <f t="shared" ca="1" si="271"/>
        <v>1.20199210705103</v>
      </c>
      <c r="G619" s="306">
        <f t="shared" ca="1" si="272"/>
        <v>8.4631360439533623</v>
      </c>
      <c r="H619" s="307">
        <f t="shared" ca="1" si="273"/>
        <v>-105.93358550621571</v>
      </c>
      <c r="I619" s="304">
        <f t="shared" ca="1" si="274"/>
        <v>106.27111183149059</v>
      </c>
      <c r="J619" s="306">
        <f t="shared" ca="1" si="275"/>
        <v>798.52327976967274</v>
      </c>
      <c r="K619" s="307">
        <f t="shared" ca="1" si="276"/>
        <v>-5.3721803864886057</v>
      </c>
      <c r="L619" s="304">
        <f t="shared" ca="1" si="261"/>
        <v>798.54135062388605</v>
      </c>
      <c r="M619" s="306">
        <f t="shared" ca="1" si="277"/>
        <v>-1.4910746867120435</v>
      </c>
      <c r="N619" s="304">
        <f t="shared" ca="1" si="278"/>
        <v>-85.432286487391536</v>
      </c>
      <c r="P619" s="310">
        <f t="shared" ca="1" si="279"/>
        <v>23</v>
      </c>
      <c r="Q619" s="304">
        <f t="shared" ca="1" si="280"/>
        <v>0</v>
      </c>
      <c r="R619" s="306">
        <f t="shared" ca="1" si="281"/>
        <v>0</v>
      </c>
      <c r="S619" s="307">
        <f t="shared" ca="1" si="282"/>
        <v>3.1859948540257217</v>
      </c>
      <c r="T619" s="304">
        <f t="shared" ca="1" si="262"/>
        <v>31.254609517992332</v>
      </c>
      <c r="U619" s="311">
        <f t="shared" ca="1" si="263"/>
        <v>0</v>
      </c>
      <c r="V619" s="306">
        <f t="shared" ca="1" si="264"/>
        <v>1.2256582689143125</v>
      </c>
      <c r="W619" s="304">
        <f t="shared" ca="1" si="265"/>
        <v>28.245093025381365</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0.91347472516765293</v>
      </c>
      <c r="AH619" s="304">
        <f t="shared" ca="1" si="289"/>
        <v>-8.8653672844011258</v>
      </c>
    </row>
    <row r="620" spans="1:34" x14ac:dyDescent="0.2">
      <c r="A620" s="347">
        <f t="shared" ca="1" si="267"/>
        <v>1E-4</v>
      </c>
      <c r="B620" s="304">
        <f t="shared" ca="1" si="268"/>
        <v>35.412800000000622</v>
      </c>
      <c r="D620" s="306">
        <f t="shared" ca="1" si="269"/>
        <v>-0.7060151774132073</v>
      </c>
      <c r="E620" s="307">
        <f t="shared" ca="1" si="270"/>
        <v>-0.97276534174072005</v>
      </c>
      <c r="F620" s="304">
        <f t="shared" ca="1" si="271"/>
        <v>1.2019691513636039</v>
      </c>
      <c r="G620" s="306">
        <f t="shared" ca="1" si="272"/>
        <v>8.4630654424356209</v>
      </c>
      <c r="H620" s="307">
        <f t="shared" ca="1" si="273"/>
        <v>-105.93368278274988</v>
      </c>
      <c r="I620" s="304">
        <f t="shared" ca="1" si="274"/>
        <v>106.27120317658603</v>
      </c>
      <c r="J620" s="306">
        <f t="shared" ca="1" si="275"/>
        <v>798.52327976967274</v>
      </c>
      <c r="K620" s="307">
        <f t="shared" ca="1" si="276"/>
        <v>-5.3827737499030537</v>
      </c>
      <c r="L620" s="304">
        <f t="shared" ca="1" si="261"/>
        <v>798.54142196091345</v>
      </c>
      <c r="M620" s="306">
        <f t="shared" ca="1" si="277"/>
        <v>-1.4910754218511189</v>
      </c>
      <c r="N620" s="304">
        <f t="shared" ca="1" si="278"/>
        <v>-85.432328607757924</v>
      </c>
      <c r="P620" s="310">
        <f t="shared" ca="1" si="279"/>
        <v>23</v>
      </c>
      <c r="Q620" s="304">
        <f t="shared" ca="1" si="280"/>
        <v>0</v>
      </c>
      <c r="R620" s="306">
        <f t="shared" ca="1" si="281"/>
        <v>0</v>
      </c>
      <c r="S620" s="307">
        <f t="shared" ca="1" si="282"/>
        <v>3.1859948540257217</v>
      </c>
      <c r="T620" s="304">
        <f t="shared" ca="1" si="262"/>
        <v>31.254609517992332</v>
      </c>
      <c r="U620" s="311">
        <f t="shared" ca="1" si="263"/>
        <v>0</v>
      </c>
      <c r="V620" s="306">
        <f t="shared" ca="1" si="264"/>
        <v>1.2256595672994404</v>
      </c>
      <c r="W620" s="304">
        <f t="shared" ca="1" si="265"/>
        <v>28.245171502537701</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0.91345066724393575</v>
      </c>
      <c r="AH620" s="304">
        <f t="shared" ca="1" si="289"/>
        <v>-8.8653919166541542</v>
      </c>
    </row>
    <row r="621" spans="1:34" x14ac:dyDescent="0.2">
      <c r="A621" s="347">
        <f t="shared" ca="1" si="267"/>
        <v>1E-4</v>
      </c>
      <c r="B621" s="304">
        <f t="shared" ca="1" si="268"/>
        <v>35.412900000000626</v>
      </c>
      <c r="D621" s="306">
        <f t="shared" ca="1" si="269"/>
        <v>-0.70601064241576217</v>
      </c>
      <c r="E621" s="307">
        <f t="shared" ca="1" si="270"/>
        <v>-0.97274026903983746</v>
      </c>
      <c r="F621" s="304">
        <f t="shared" ca="1" si="271"/>
        <v>1.2019461960570501</v>
      </c>
      <c r="G621" s="306">
        <f t="shared" ca="1" si="272"/>
        <v>8.4629948413713798</v>
      </c>
      <c r="H621" s="307">
        <f t="shared" ca="1" si="273"/>
        <v>-105.93378005677678</v>
      </c>
      <c r="I621" s="304">
        <f t="shared" ca="1" si="274"/>
        <v>106.2712945192757</v>
      </c>
      <c r="J621" s="306">
        <f t="shared" ca="1" si="275"/>
        <v>798.52327976967274</v>
      </c>
      <c r="K621" s="307">
        <f t="shared" ca="1" si="276"/>
        <v>-5.3933671230450297</v>
      </c>
      <c r="L621" s="304">
        <f t="shared" ca="1" si="261"/>
        <v>798.54149343853078</v>
      </c>
      <c r="M621" s="306">
        <f t="shared" ca="1" si="277"/>
        <v>-1.4910761569827977</v>
      </c>
      <c r="N621" s="304">
        <f t="shared" ca="1" si="278"/>
        <v>-85.432370727700501</v>
      </c>
      <c r="P621" s="310">
        <f t="shared" ca="1" si="279"/>
        <v>23</v>
      </c>
      <c r="Q621" s="304">
        <f t="shared" ca="1" si="280"/>
        <v>0</v>
      </c>
      <c r="R621" s="306">
        <f t="shared" ca="1" si="281"/>
        <v>0</v>
      </c>
      <c r="S621" s="307">
        <f t="shared" ca="1" si="282"/>
        <v>3.1859948540257217</v>
      </c>
      <c r="T621" s="304">
        <f t="shared" ca="1" si="262"/>
        <v>31.254609517992332</v>
      </c>
      <c r="U621" s="311">
        <f t="shared" ca="1" si="263"/>
        <v>0</v>
      </c>
      <c r="V621" s="306">
        <f t="shared" ca="1" si="264"/>
        <v>1.2256608656871364</v>
      </c>
      <c r="W621" s="304">
        <f t="shared" ca="1" si="265"/>
        <v>28.245249978619007</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0.91342660964658506</v>
      </c>
      <c r="AH621" s="304">
        <f t="shared" ca="1" si="289"/>
        <v>-8.8654165485697511</v>
      </c>
    </row>
    <row r="622" spans="1:34" x14ac:dyDescent="0.2">
      <c r="A622" s="347">
        <f t="shared" ca="1" si="267"/>
        <v>1E-4</v>
      </c>
      <c r="B622" s="304">
        <f t="shared" ca="1" si="268"/>
        <v>35.413000000000629</v>
      </c>
      <c r="D622" s="306">
        <f t="shared" ca="1" si="269"/>
        <v>-0.70600610742032921</v>
      </c>
      <c r="E622" s="307">
        <f t="shared" ca="1" si="270"/>
        <v>-0.97271519668242235</v>
      </c>
      <c r="F622" s="304">
        <f t="shared" ca="1" si="271"/>
        <v>1.2019232411313665</v>
      </c>
      <c r="G622" s="306">
        <f t="shared" ca="1" si="272"/>
        <v>8.4629242407606373</v>
      </c>
      <c r="H622" s="307">
        <f t="shared" ca="1" si="273"/>
        <v>-105.93387732829645</v>
      </c>
      <c r="I622" s="304">
        <f t="shared" ca="1" si="274"/>
        <v>106.27138585955964</v>
      </c>
      <c r="J622" s="306">
        <f t="shared" ca="1" si="275"/>
        <v>798.52327976967274</v>
      </c>
      <c r="K622" s="307">
        <f t="shared" ca="1" si="276"/>
        <v>-5.4039605059142835</v>
      </c>
      <c r="L622" s="304">
        <f t="shared" ca="1" si="261"/>
        <v>798.54156505673802</v>
      </c>
      <c r="M622" s="306">
        <f t="shared" ca="1" si="277"/>
        <v>-1.4910768921070801</v>
      </c>
      <c r="N622" s="304">
        <f t="shared" ca="1" si="278"/>
        <v>-85.432412847219297</v>
      </c>
      <c r="P622" s="310">
        <f t="shared" ca="1" si="279"/>
        <v>23</v>
      </c>
      <c r="Q622" s="304">
        <f t="shared" ca="1" si="280"/>
        <v>0</v>
      </c>
      <c r="R622" s="306">
        <f t="shared" ca="1" si="281"/>
        <v>0</v>
      </c>
      <c r="S622" s="307">
        <f t="shared" ca="1" si="282"/>
        <v>3.1859948540257217</v>
      </c>
      <c r="T622" s="304">
        <f t="shared" ca="1" si="262"/>
        <v>31.254609517992332</v>
      </c>
      <c r="U622" s="311">
        <f t="shared" ca="1" si="263"/>
        <v>0</v>
      </c>
      <c r="V622" s="306">
        <f t="shared" ca="1" si="264"/>
        <v>1.2256621640774008</v>
      </c>
      <c r="W622" s="304">
        <f t="shared" ca="1" si="265"/>
        <v>28.245328453625287</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0.91340255237559553</v>
      </c>
      <c r="AH622" s="304">
        <f t="shared" ca="1" si="289"/>
        <v>-8.8654411801479238</v>
      </c>
    </row>
    <row r="623" spans="1:34" x14ac:dyDescent="0.2">
      <c r="A623" s="347">
        <f t="shared" ca="1" si="267"/>
        <v>1E-4</v>
      </c>
      <c r="B623" s="304">
        <f t="shared" ca="1" si="268"/>
        <v>35.413100000000632</v>
      </c>
      <c r="D623" s="306">
        <f t="shared" ca="1" si="269"/>
        <v>-0.70600157242690931</v>
      </c>
      <c r="E623" s="307">
        <f t="shared" ca="1" si="270"/>
        <v>-0.97269012466847116</v>
      </c>
      <c r="F623" s="304">
        <f t="shared" ca="1" si="271"/>
        <v>1.2019002865865513</v>
      </c>
      <c r="G623" s="306">
        <f t="shared" ca="1" si="272"/>
        <v>8.4628536406033952</v>
      </c>
      <c r="H623" s="307">
        <f t="shared" ca="1" si="273"/>
        <v>-105.93397459730892</v>
      </c>
      <c r="I623" s="304">
        <f t="shared" ca="1" si="274"/>
        <v>106.2714771974379</v>
      </c>
      <c r="J623" s="306">
        <f t="shared" ca="1" si="275"/>
        <v>798.52327976967274</v>
      </c>
      <c r="K623" s="307">
        <f t="shared" ca="1" si="276"/>
        <v>-5.4145538985105635</v>
      </c>
      <c r="L623" s="304">
        <f t="shared" ca="1" si="261"/>
        <v>798.54163681553575</v>
      </c>
      <c r="M623" s="306">
        <f t="shared" ca="1" si="277"/>
        <v>-1.4910776272239663</v>
      </c>
      <c r="N623" s="304">
        <f t="shared" ca="1" si="278"/>
        <v>-85.432454966314324</v>
      </c>
      <c r="P623" s="310">
        <f t="shared" ca="1" si="279"/>
        <v>23</v>
      </c>
      <c r="Q623" s="304">
        <f t="shared" ca="1" si="280"/>
        <v>0</v>
      </c>
      <c r="R623" s="306">
        <f t="shared" ca="1" si="281"/>
        <v>0</v>
      </c>
      <c r="S623" s="307">
        <f t="shared" ca="1" si="282"/>
        <v>3.1859948540257217</v>
      </c>
      <c r="T623" s="304">
        <f t="shared" ca="1" si="262"/>
        <v>31.254609517992332</v>
      </c>
      <c r="U623" s="311">
        <f t="shared" ca="1" si="263"/>
        <v>0</v>
      </c>
      <c r="V623" s="306">
        <f t="shared" ca="1" si="264"/>
        <v>1.2256634624702329</v>
      </c>
      <c r="W623" s="304">
        <f t="shared" ca="1" si="265"/>
        <v>28.245406927556559</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0.91337849543096894</v>
      </c>
      <c r="AH623" s="304">
        <f t="shared" ca="1" si="289"/>
        <v>-8.865465811388674</v>
      </c>
    </row>
    <row r="624" spans="1:34" x14ac:dyDescent="0.2">
      <c r="A624" s="347">
        <f t="shared" ca="1" si="267"/>
        <v>1E-4</v>
      </c>
      <c r="B624" s="304">
        <f t="shared" ca="1" si="268"/>
        <v>35.413200000000636</v>
      </c>
      <c r="D624" s="306">
        <f t="shared" ca="1" si="269"/>
        <v>-0.70599703743550091</v>
      </c>
      <c r="E624" s="307">
        <f t="shared" ca="1" si="270"/>
        <v>-0.97266505299797679</v>
      </c>
      <c r="F624" s="304">
        <f t="shared" ca="1" si="271"/>
        <v>1.2018773324225984</v>
      </c>
      <c r="G624" s="306">
        <f t="shared" ca="1" si="272"/>
        <v>8.4627830408996516</v>
      </c>
      <c r="H624" s="307">
        <f t="shared" ca="1" si="273"/>
        <v>-105.93407186381421</v>
      </c>
      <c r="I624" s="304">
        <f t="shared" ca="1" si="274"/>
        <v>106.27156853291049</v>
      </c>
      <c r="J624" s="306">
        <f t="shared" ca="1" si="275"/>
        <v>798.52327976967274</v>
      </c>
      <c r="K624" s="307">
        <f t="shared" ca="1" si="276"/>
        <v>-5.4251473008336193</v>
      </c>
      <c r="L624" s="304">
        <f t="shared" ca="1" si="261"/>
        <v>798.5417087149242</v>
      </c>
      <c r="M624" s="306">
        <f t="shared" ca="1" si="277"/>
        <v>-1.4910783623334565</v>
      </c>
      <c r="N624" s="304">
        <f t="shared" ca="1" si="278"/>
        <v>-85.432497084985599</v>
      </c>
      <c r="P624" s="310">
        <f t="shared" ca="1" si="279"/>
        <v>23</v>
      </c>
      <c r="Q624" s="304">
        <f t="shared" ca="1" si="280"/>
        <v>0</v>
      </c>
      <c r="R624" s="306">
        <f t="shared" ca="1" si="281"/>
        <v>0</v>
      </c>
      <c r="S624" s="307">
        <f t="shared" ca="1" si="282"/>
        <v>3.1859948540257217</v>
      </c>
      <c r="T624" s="304">
        <f t="shared" ca="1" si="262"/>
        <v>31.254609517992332</v>
      </c>
      <c r="U624" s="311">
        <f t="shared" ca="1" si="263"/>
        <v>0</v>
      </c>
      <c r="V624" s="306">
        <f t="shared" ca="1" si="264"/>
        <v>1.225664760865633</v>
      </c>
      <c r="W624" s="304">
        <f t="shared" ca="1" si="265"/>
        <v>28.245485400412811</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0.91335443881269285</v>
      </c>
      <c r="AH624" s="304">
        <f t="shared" ca="1" si="289"/>
        <v>-8.8654904422920087</v>
      </c>
    </row>
    <row r="625" spans="1:34" x14ac:dyDescent="0.2">
      <c r="A625" s="347">
        <f t="shared" ca="1" si="267"/>
        <v>1E-4</v>
      </c>
      <c r="B625" s="304">
        <f t="shared" ca="1" si="268"/>
        <v>35.413300000000639</v>
      </c>
      <c r="D625" s="306">
        <f t="shared" ca="1" si="269"/>
        <v>-0.70599250244610456</v>
      </c>
      <c r="E625" s="307">
        <f t="shared" ca="1" si="270"/>
        <v>-0.97263998167094634</v>
      </c>
      <c r="F625" s="304">
        <f t="shared" ca="1" si="271"/>
        <v>1.2018543786395137</v>
      </c>
      <c r="G625" s="306">
        <f t="shared" ca="1" si="272"/>
        <v>8.4627124416494066</v>
      </c>
      <c r="H625" s="307">
        <f t="shared" ca="1" si="273"/>
        <v>-105.93416912781238</v>
      </c>
      <c r="I625" s="304">
        <f t="shared" ca="1" si="274"/>
        <v>106.27165986597745</v>
      </c>
      <c r="J625" s="306">
        <f t="shared" ca="1" si="275"/>
        <v>798.52327976967274</v>
      </c>
      <c r="K625" s="307">
        <f t="shared" ca="1" si="276"/>
        <v>-5.4357407128832005</v>
      </c>
      <c r="L625" s="304">
        <f t="shared" ca="1" si="261"/>
        <v>798.54178075490381</v>
      </c>
      <c r="M625" s="306">
        <f t="shared" ca="1" si="277"/>
        <v>-1.4910790974355503</v>
      </c>
      <c r="N625" s="304">
        <f t="shared" ca="1" si="278"/>
        <v>-85.432539203233091</v>
      </c>
      <c r="P625" s="310">
        <f t="shared" ca="1" si="279"/>
        <v>23</v>
      </c>
      <c r="Q625" s="304">
        <f t="shared" ca="1" si="280"/>
        <v>0</v>
      </c>
      <c r="R625" s="306">
        <f t="shared" ca="1" si="281"/>
        <v>0</v>
      </c>
      <c r="S625" s="307">
        <f t="shared" ca="1" si="282"/>
        <v>3.1859948540257217</v>
      </c>
      <c r="T625" s="304">
        <f t="shared" ca="1" si="262"/>
        <v>31.254609517992332</v>
      </c>
      <c r="U625" s="311">
        <f t="shared" ca="1" si="263"/>
        <v>0</v>
      </c>
      <c r="V625" s="306">
        <f t="shared" ca="1" si="264"/>
        <v>1.2256660592636013</v>
      </c>
      <c r="W625" s="304">
        <f t="shared" ca="1" si="265"/>
        <v>28.245563872194072</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0.91333038252077436</v>
      </c>
      <c r="AH625" s="304">
        <f t="shared" ca="1" si="289"/>
        <v>-8.8655150728579226</v>
      </c>
    </row>
    <row r="626" spans="1:34" x14ac:dyDescent="0.2">
      <c r="A626" s="347">
        <f t="shared" ca="1" si="267"/>
        <v>1E-4</v>
      </c>
      <c r="B626" s="304">
        <f t="shared" ca="1" si="268"/>
        <v>35.413400000000642</v>
      </c>
      <c r="D626" s="306">
        <f t="shared" ca="1" si="269"/>
        <v>-0.70598796745872439</v>
      </c>
      <c r="E626" s="307">
        <f t="shared" ca="1" si="270"/>
        <v>-0.97261491068736916</v>
      </c>
      <c r="F626" s="304">
        <f t="shared" ca="1" si="271"/>
        <v>1.2018314252372917</v>
      </c>
      <c r="G626" s="306">
        <f t="shared" ca="1" si="272"/>
        <v>8.4626418428526602</v>
      </c>
      <c r="H626" s="307">
        <f t="shared" ca="1" si="273"/>
        <v>-105.93426638930345</v>
      </c>
      <c r="I626" s="304">
        <f t="shared" ca="1" si="274"/>
        <v>106.27175119663883</v>
      </c>
      <c r="J626" s="306">
        <f t="shared" ca="1" si="275"/>
        <v>798.52327976967274</v>
      </c>
      <c r="K626" s="307">
        <f t="shared" ca="1" si="276"/>
        <v>-5.4463341346590566</v>
      </c>
      <c r="L626" s="304">
        <f t="shared" ca="1" si="261"/>
        <v>798.54185293547482</v>
      </c>
      <c r="M626" s="306">
        <f t="shared" ca="1" si="277"/>
        <v>-1.4910798325302483</v>
      </c>
      <c r="N626" s="304">
        <f t="shared" ca="1" si="278"/>
        <v>-85.43258132105683</v>
      </c>
      <c r="P626" s="310">
        <f t="shared" ca="1" si="279"/>
        <v>23</v>
      </c>
      <c r="Q626" s="304">
        <f t="shared" ca="1" si="280"/>
        <v>0</v>
      </c>
      <c r="R626" s="306">
        <f t="shared" ca="1" si="281"/>
        <v>0</v>
      </c>
      <c r="S626" s="307">
        <f t="shared" ca="1" si="282"/>
        <v>3.1859948540257217</v>
      </c>
      <c r="T626" s="304">
        <f t="shared" ca="1" si="262"/>
        <v>31.254609517992332</v>
      </c>
      <c r="U626" s="311">
        <f t="shared" ca="1" si="263"/>
        <v>0</v>
      </c>
      <c r="V626" s="306">
        <f t="shared" ca="1" si="264"/>
        <v>1.2256673576641373</v>
      </c>
      <c r="W626" s="304">
        <f t="shared" ca="1" si="265"/>
        <v>28.245642342900354</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0.91330632655520461</v>
      </c>
      <c r="AH626" s="304">
        <f t="shared" ca="1" si="289"/>
        <v>-8.8655397030864247</v>
      </c>
    </row>
    <row r="627" spans="1:34" x14ac:dyDescent="0.2">
      <c r="A627" s="347">
        <f t="shared" ca="1" si="267"/>
        <v>1E-4</v>
      </c>
      <c r="B627" s="304">
        <f t="shared" ca="1" si="268"/>
        <v>35.413500000000646</v>
      </c>
      <c r="D627" s="306">
        <f t="shared" ca="1" si="269"/>
        <v>-0.70598343247335793</v>
      </c>
      <c r="E627" s="307">
        <f t="shared" ca="1" si="270"/>
        <v>-0.97258984004724169</v>
      </c>
      <c r="F627" s="304">
        <f t="shared" ca="1" si="271"/>
        <v>1.2018084722159281</v>
      </c>
      <c r="G627" s="306">
        <f t="shared" ca="1" si="272"/>
        <v>8.4625712445094123</v>
      </c>
      <c r="H627" s="307">
        <f t="shared" ca="1" si="273"/>
        <v>-105.93436364828744</v>
      </c>
      <c r="I627" s="304">
        <f t="shared" ca="1" si="274"/>
        <v>106.27184252489462</v>
      </c>
      <c r="J627" s="306">
        <f t="shared" ca="1" si="275"/>
        <v>798.52327976967274</v>
      </c>
      <c r="K627" s="307">
        <f t="shared" ca="1" si="276"/>
        <v>-5.4569275661609362</v>
      </c>
      <c r="L627" s="304">
        <f t="shared" ca="1" si="261"/>
        <v>798.54192525663757</v>
      </c>
      <c r="M627" s="306">
        <f t="shared" ca="1" si="277"/>
        <v>-1.4910805676175505</v>
      </c>
      <c r="N627" s="304">
        <f t="shared" ca="1" si="278"/>
        <v>-85.432623438456815</v>
      </c>
      <c r="P627" s="310">
        <f t="shared" ca="1" si="279"/>
        <v>23</v>
      </c>
      <c r="Q627" s="304">
        <f t="shared" ca="1" si="280"/>
        <v>0</v>
      </c>
      <c r="R627" s="306">
        <f t="shared" ca="1" si="281"/>
        <v>0</v>
      </c>
      <c r="S627" s="307">
        <f t="shared" ca="1" si="282"/>
        <v>3.1859948540257217</v>
      </c>
      <c r="T627" s="304">
        <f t="shared" ca="1" si="262"/>
        <v>31.254609517992332</v>
      </c>
      <c r="U627" s="311">
        <f t="shared" ca="1" si="263"/>
        <v>0</v>
      </c>
      <c r="V627" s="306">
        <f t="shared" ca="1" si="264"/>
        <v>1.225668656067241</v>
      </c>
      <c r="W627" s="304">
        <f t="shared" ca="1" si="265"/>
        <v>28.245720812531641</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0.91328227091598535</v>
      </c>
      <c r="AH627" s="304">
        <f t="shared" ca="1" si="289"/>
        <v>-8.8655643329775184</v>
      </c>
    </row>
    <row r="628" spans="1:34" x14ac:dyDescent="0.2">
      <c r="A628" s="347">
        <f t="shared" ca="1" si="267"/>
        <v>1E-4</v>
      </c>
      <c r="B628" s="304">
        <f t="shared" ca="1" si="268"/>
        <v>35.413600000000649</v>
      </c>
      <c r="D628" s="306">
        <f t="shared" ca="1" si="269"/>
        <v>-0.7059788974900062</v>
      </c>
      <c r="E628" s="307">
        <f t="shared" ca="1" si="270"/>
        <v>-0.97256476975056749</v>
      </c>
      <c r="F628" s="304">
        <f t="shared" ca="1" si="271"/>
        <v>1.201785519575427</v>
      </c>
      <c r="G628" s="306">
        <f t="shared" ca="1" si="272"/>
        <v>8.4625006466196631</v>
      </c>
      <c r="H628" s="307">
        <f t="shared" ca="1" si="273"/>
        <v>-105.93446090476442</v>
      </c>
      <c r="I628" s="304">
        <f t="shared" ca="1" si="274"/>
        <v>106.2719338507449</v>
      </c>
      <c r="J628" s="306">
        <f t="shared" ca="1" si="275"/>
        <v>798.52327976967274</v>
      </c>
      <c r="K628" s="307">
        <f t="shared" ca="1" si="276"/>
        <v>-5.4675210073885889</v>
      </c>
      <c r="L628" s="304">
        <f t="shared" ca="1" si="261"/>
        <v>798.54199771839262</v>
      </c>
      <c r="M628" s="306">
        <f t="shared" ca="1" si="277"/>
        <v>-1.491081302697457</v>
      </c>
      <c r="N628" s="304">
        <f t="shared" ca="1" si="278"/>
        <v>-85.432665555433061</v>
      </c>
      <c r="P628" s="310">
        <f t="shared" ca="1" si="279"/>
        <v>23</v>
      </c>
      <c r="Q628" s="304">
        <f t="shared" ca="1" si="280"/>
        <v>0</v>
      </c>
      <c r="R628" s="306">
        <f t="shared" ca="1" si="281"/>
        <v>0</v>
      </c>
      <c r="S628" s="307">
        <f t="shared" ca="1" si="282"/>
        <v>3.1859948540257217</v>
      </c>
      <c r="T628" s="304">
        <f t="shared" ca="1" si="262"/>
        <v>31.254609517992332</v>
      </c>
      <c r="U628" s="311">
        <f t="shared" ca="1" si="263"/>
        <v>0</v>
      </c>
      <c r="V628" s="306">
        <f t="shared" ca="1" si="264"/>
        <v>1.2256699544729128</v>
      </c>
      <c r="W628" s="304">
        <f t="shared" ca="1" si="265"/>
        <v>28.245799281087983</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0.91325821560311304</v>
      </c>
      <c r="AH628" s="304">
        <f t="shared" ca="1" si="289"/>
        <v>-8.8655889625312003</v>
      </c>
    </row>
    <row r="629" spans="1:34" x14ac:dyDescent="0.2">
      <c r="A629" s="347">
        <f t="shared" ca="1" si="267"/>
        <v>1E-4</v>
      </c>
      <c r="B629" s="304">
        <f t="shared" ca="1" si="268"/>
        <v>35.413700000000652</v>
      </c>
      <c r="D629" s="306">
        <f t="shared" ca="1" si="269"/>
        <v>-0.70597436250866974</v>
      </c>
      <c r="E629" s="307">
        <f t="shared" ca="1" si="270"/>
        <v>-0.97253969979733412</v>
      </c>
      <c r="F629" s="304">
        <f t="shared" ca="1" si="271"/>
        <v>1.2017625673157786</v>
      </c>
      <c r="G629" s="306">
        <f t="shared" ca="1" si="272"/>
        <v>8.4624300491834124</v>
      </c>
      <c r="H629" s="307">
        <f t="shared" ca="1" si="273"/>
        <v>-105.9345581587344</v>
      </c>
      <c r="I629" s="304">
        <f t="shared" ca="1" si="274"/>
        <v>106.27202517418968</v>
      </c>
      <c r="J629" s="306">
        <f t="shared" ca="1" si="275"/>
        <v>798.52327976967274</v>
      </c>
      <c r="K629" s="307">
        <f t="shared" ca="1" si="276"/>
        <v>-5.4781144583417642</v>
      </c>
      <c r="L629" s="304">
        <f t="shared" ca="1" si="261"/>
        <v>798.54207032074009</v>
      </c>
      <c r="M629" s="306">
        <f t="shared" ca="1" si="277"/>
        <v>-1.4910820377699676</v>
      </c>
      <c r="N629" s="304">
        <f t="shared" ca="1" si="278"/>
        <v>-85.432707671985554</v>
      </c>
      <c r="P629" s="310">
        <f t="shared" ca="1" si="279"/>
        <v>23</v>
      </c>
      <c r="Q629" s="304">
        <f t="shared" ca="1" si="280"/>
        <v>0</v>
      </c>
      <c r="R629" s="306">
        <f t="shared" ca="1" si="281"/>
        <v>0</v>
      </c>
      <c r="S629" s="307">
        <f t="shared" ca="1" si="282"/>
        <v>3.1859948540257217</v>
      </c>
      <c r="T629" s="304">
        <f t="shared" ca="1" si="262"/>
        <v>31.254609517992332</v>
      </c>
      <c r="U629" s="311">
        <f t="shared" ca="1" si="263"/>
        <v>0</v>
      </c>
      <c r="V629" s="306">
        <f t="shared" ca="1" si="264"/>
        <v>1.2256712528811529</v>
      </c>
      <c r="W629" s="304">
        <f t="shared" ca="1" si="265"/>
        <v>28.245877748569374</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0.91323416061657703</v>
      </c>
      <c r="AH629" s="304">
        <f t="shared" ca="1" si="289"/>
        <v>-8.8656135917474845</v>
      </c>
    </row>
    <row r="630" spans="1:34" x14ac:dyDescent="0.2">
      <c r="A630" s="347">
        <f t="shared" ca="1" si="267"/>
        <v>1E-4</v>
      </c>
      <c r="B630" s="304">
        <f t="shared" ca="1" si="268"/>
        <v>35.413800000000656</v>
      </c>
      <c r="D630" s="306">
        <f t="shared" ca="1" si="269"/>
        <v>-0.70596982752935189</v>
      </c>
      <c r="E630" s="307">
        <f t="shared" ca="1" si="270"/>
        <v>-0.97251463018753803</v>
      </c>
      <c r="F630" s="304">
        <f t="shared" ca="1" si="271"/>
        <v>1.2017396154369826</v>
      </c>
      <c r="G630" s="306">
        <f t="shared" ca="1" si="272"/>
        <v>8.4623594522006602</v>
      </c>
      <c r="H630" s="307">
        <f t="shared" ca="1" si="273"/>
        <v>-105.93465541019742</v>
      </c>
      <c r="I630" s="304">
        <f t="shared" ca="1" si="274"/>
        <v>106.27211649522899</v>
      </c>
      <c r="J630" s="306">
        <f t="shared" ca="1" si="275"/>
        <v>798.52327976967274</v>
      </c>
      <c r="K630" s="307">
        <f t="shared" ca="1" si="276"/>
        <v>-5.4887079190202108</v>
      </c>
      <c r="L630" s="304">
        <f t="shared" ca="1" si="261"/>
        <v>798.54214306368044</v>
      </c>
      <c r="M630" s="306">
        <f t="shared" ca="1" si="277"/>
        <v>-1.4910827728350828</v>
      </c>
      <c r="N630" s="304">
        <f t="shared" ca="1" si="278"/>
        <v>-85.432749788114322</v>
      </c>
      <c r="P630" s="310">
        <f t="shared" ca="1" si="279"/>
        <v>23</v>
      </c>
      <c r="Q630" s="304">
        <f t="shared" ca="1" si="280"/>
        <v>0</v>
      </c>
      <c r="R630" s="306">
        <f t="shared" ca="1" si="281"/>
        <v>0</v>
      </c>
      <c r="S630" s="307">
        <f t="shared" ca="1" si="282"/>
        <v>3.1859948540257217</v>
      </c>
      <c r="T630" s="304">
        <f t="shared" ca="1" si="262"/>
        <v>31.254609517992332</v>
      </c>
      <c r="U630" s="311">
        <f t="shared" ca="1" si="263"/>
        <v>0</v>
      </c>
      <c r="V630" s="306">
        <f t="shared" ca="1" si="264"/>
        <v>1.22567255129196</v>
      </c>
      <c r="W630" s="304">
        <f t="shared" ca="1" si="265"/>
        <v>28.245956214975791</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0.91321010595637908</v>
      </c>
      <c r="AH630" s="304">
        <f t="shared" ca="1" si="289"/>
        <v>-8.8656382206263711</v>
      </c>
    </row>
    <row r="631" spans="1:34" x14ac:dyDescent="0.2">
      <c r="A631" s="347">
        <f t="shared" ca="1" si="267"/>
        <v>1E-4</v>
      </c>
      <c r="B631" s="304">
        <f t="shared" ca="1" si="268"/>
        <v>35.413900000000659</v>
      </c>
      <c r="D631" s="306">
        <f t="shared" ca="1" si="269"/>
        <v>-0.7059652925520491</v>
      </c>
      <c r="E631" s="307">
        <f t="shared" ca="1" si="270"/>
        <v>-0.97248956092119165</v>
      </c>
      <c r="F631" s="304">
        <f t="shared" ca="1" si="271"/>
        <v>1.2017166639390469</v>
      </c>
      <c r="G631" s="306">
        <f t="shared" ca="1" si="272"/>
        <v>8.4622888556714049</v>
      </c>
      <c r="H631" s="307">
        <f t="shared" ca="1" si="273"/>
        <v>-105.93475265915352</v>
      </c>
      <c r="I631" s="304">
        <f t="shared" ca="1" si="274"/>
        <v>106.27220781386286</v>
      </c>
      <c r="J631" s="306">
        <f t="shared" ca="1" si="275"/>
        <v>798.52327976967274</v>
      </c>
      <c r="K631" s="307">
        <f t="shared" ca="1" si="276"/>
        <v>-5.4993013894236782</v>
      </c>
      <c r="L631" s="304">
        <f t="shared" ca="1" si="261"/>
        <v>798.54221594721389</v>
      </c>
      <c r="M631" s="306">
        <f t="shared" ca="1" si="277"/>
        <v>-1.4910835078928024</v>
      </c>
      <c r="N631" s="304">
        <f t="shared" ca="1" si="278"/>
        <v>-85.43279190381935</v>
      </c>
      <c r="P631" s="310">
        <f t="shared" ca="1" si="279"/>
        <v>23</v>
      </c>
      <c r="Q631" s="304">
        <f t="shared" ca="1" si="280"/>
        <v>0</v>
      </c>
      <c r="R631" s="306">
        <f t="shared" ca="1" si="281"/>
        <v>0</v>
      </c>
      <c r="S631" s="307">
        <f t="shared" ca="1" si="282"/>
        <v>3.1859948540257217</v>
      </c>
      <c r="T631" s="304">
        <f t="shared" ca="1" si="262"/>
        <v>31.254609517992332</v>
      </c>
      <c r="U631" s="311">
        <f t="shared" ca="1" si="263"/>
        <v>0</v>
      </c>
      <c r="V631" s="306">
        <f t="shared" ca="1" si="264"/>
        <v>1.2256738497053357</v>
      </c>
      <c r="W631" s="304">
        <f t="shared" ca="1" si="265"/>
        <v>28.246034680307297</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0.91318605162252631</v>
      </c>
      <c r="AH631" s="304">
        <f t="shared" ca="1" si="289"/>
        <v>-8.8656628491678511</v>
      </c>
    </row>
    <row r="632" spans="1:34" x14ac:dyDescent="0.2">
      <c r="A632" s="347">
        <f t="shared" ca="1" si="267"/>
        <v>1E-4</v>
      </c>
      <c r="B632" s="304">
        <f t="shared" ca="1" si="268"/>
        <v>35.414000000000662</v>
      </c>
      <c r="D632" s="306">
        <f t="shared" ca="1" si="269"/>
        <v>-0.70596075757676635</v>
      </c>
      <c r="E632" s="307">
        <f t="shared" ca="1" si="270"/>
        <v>-0.97246449199827367</v>
      </c>
      <c r="F632" s="304">
        <f t="shared" ca="1" si="271"/>
        <v>1.201693712821958</v>
      </c>
      <c r="G632" s="306">
        <f t="shared" ca="1" si="272"/>
        <v>8.4622182595956463</v>
      </c>
      <c r="H632" s="307">
        <f t="shared" ca="1" si="273"/>
        <v>-105.93484990560272</v>
      </c>
      <c r="I632" s="304">
        <f t="shared" ca="1" si="274"/>
        <v>106.27229913009133</v>
      </c>
      <c r="J632" s="306">
        <f t="shared" ca="1" si="275"/>
        <v>798.52327976967274</v>
      </c>
      <c r="K632" s="307">
        <f t="shared" ca="1" si="276"/>
        <v>-5.5098948695519159</v>
      </c>
      <c r="L632" s="304">
        <f t="shared" ca="1" si="261"/>
        <v>798.54228897134101</v>
      </c>
      <c r="M632" s="306">
        <f t="shared" ca="1" si="277"/>
        <v>-1.4910842429431268</v>
      </c>
      <c r="N632" s="304">
        <f t="shared" ca="1" si="278"/>
        <v>-85.432834019100667</v>
      </c>
      <c r="P632" s="310">
        <f t="shared" ca="1" si="279"/>
        <v>23</v>
      </c>
      <c r="Q632" s="304">
        <f t="shared" ca="1" si="280"/>
        <v>0</v>
      </c>
      <c r="R632" s="306">
        <f t="shared" ca="1" si="281"/>
        <v>0</v>
      </c>
      <c r="S632" s="307">
        <f t="shared" ca="1" si="282"/>
        <v>3.1859948540257217</v>
      </c>
      <c r="T632" s="304">
        <f t="shared" ca="1" si="262"/>
        <v>31.254609517992332</v>
      </c>
      <c r="U632" s="311">
        <f t="shared" ca="1" si="263"/>
        <v>0</v>
      </c>
      <c r="V632" s="306">
        <f t="shared" ca="1" si="264"/>
        <v>1.2256751481212786</v>
      </c>
      <c r="W632" s="304">
        <f t="shared" ca="1" si="265"/>
        <v>28.246113144563857</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0.91316199761499917</v>
      </c>
      <c r="AH632" s="304">
        <f t="shared" ca="1" si="289"/>
        <v>-8.8656874773719441</v>
      </c>
    </row>
    <row r="633" spans="1:34" x14ac:dyDescent="0.2">
      <c r="A633" s="347">
        <f t="shared" ca="1" si="267"/>
        <v>1E-4</v>
      </c>
      <c r="B633" s="304">
        <f t="shared" ca="1" si="268"/>
        <v>35.414100000000666</v>
      </c>
      <c r="D633" s="306">
        <f t="shared" ca="1" si="269"/>
        <v>-0.70595622260350022</v>
      </c>
      <c r="E633" s="307">
        <f t="shared" ca="1" si="270"/>
        <v>-0.97243942341879119</v>
      </c>
      <c r="F633" s="304">
        <f t="shared" ca="1" si="271"/>
        <v>1.2016707620857194</v>
      </c>
      <c r="G633" s="306">
        <f t="shared" ca="1" si="272"/>
        <v>8.4621476639733864</v>
      </c>
      <c r="H633" s="307">
        <f t="shared" ca="1" si="273"/>
        <v>-105.93494714954505</v>
      </c>
      <c r="I633" s="304">
        <f t="shared" ca="1" si="274"/>
        <v>106.27239044391442</v>
      </c>
      <c r="J633" s="306">
        <f t="shared" ca="1" si="275"/>
        <v>798.52327976967274</v>
      </c>
      <c r="K633" s="307">
        <f t="shared" ca="1" si="276"/>
        <v>-5.5204883594046734</v>
      </c>
      <c r="L633" s="304">
        <f t="shared" ca="1" si="261"/>
        <v>798.54236213606191</v>
      </c>
      <c r="M633" s="306">
        <f t="shared" ca="1" si="277"/>
        <v>-1.4910849779860558</v>
      </c>
      <c r="N633" s="304">
        <f t="shared" ca="1" si="278"/>
        <v>-85.43287613395826</v>
      </c>
      <c r="P633" s="310">
        <f t="shared" ca="1" si="279"/>
        <v>23</v>
      </c>
      <c r="Q633" s="304">
        <f t="shared" ca="1" si="280"/>
        <v>0</v>
      </c>
      <c r="R633" s="306">
        <f t="shared" ca="1" si="281"/>
        <v>0</v>
      </c>
      <c r="S633" s="307">
        <f t="shared" ca="1" si="282"/>
        <v>3.1859948540257217</v>
      </c>
      <c r="T633" s="304">
        <f t="shared" ca="1" si="262"/>
        <v>31.254609517992332</v>
      </c>
      <c r="U633" s="311">
        <f t="shared" ca="1" si="263"/>
        <v>0</v>
      </c>
      <c r="V633" s="306">
        <f t="shared" ca="1" si="264"/>
        <v>1.2256764465397896</v>
      </c>
      <c r="W633" s="304">
        <f t="shared" ca="1" si="265"/>
        <v>28.246191607745502</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0.91313794393380832</v>
      </c>
      <c r="AH633" s="304">
        <f t="shared" ca="1" si="289"/>
        <v>-8.8657121052386412</v>
      </c>
    </row>
    <row r="634" spans="1:34" x14ac:dyDescent="0.2">
      <c r="A634" s="347">
        <f t="shared" ca="1" si="267"/>
        <v>1E-4</v>
      </c>
      <c r="B634" s="304">
        <f t="shared" ca="1" si="268"/>
        <v>35.414200000000669</v>
      </c>
      <c r="D634" s="306">
        <f t="shared" ca="1" si="269"/>
        <v>-0.70595168763225469</v>
      </c>
      <c r="E634" s="307">
        <f t="shared" ca="1" si="270"/>
        <v>-0.97241435518274066</v>
      </c>
      <c r="F634" s="304">
        <f t="shared" ca="1" si="271"/>
        <v>1.2016478117303313</v>
      </c>
      <c r="G634" s="306">
        <f t="shared" ca="1" si="272"/>
        <v>8.4620770688046232</v>
      </c>
      <c r="H634" s="307">
        <f t="shared" ca="1" si="273"/>
        <v>-105.93504439098056</v>
      </c>
      <c r="I634" s="304">
        <f t="shared" ca="1" si="274"/>
        <v>106.27248175533218</v>
      </c>
      <c r="J634" s="306">
        <f t="shared" ca="1" si="275"/>
        <v>798.52327976967274</v>
      </c>
      <c r="K634" s="307">
        <f t="shared" ca="1" si="276"/>
        <v>-5.5310818589816995</v>
      </c>
      <c r="L634" s="304">
        <f t="shared" ca="1" si="261"/>
        <v>798.54243544137705</v>
      </c>
      <c r="M634" s="306">
        <f t="shared" ca="1" si="277"/>
        <v>-1.4910857130215895</v>
      </c>
      <c r="N634" s="304">
        <f t="shared" ca="1" si="278"/>
        <v>-85.432918248392141</v>
      </c>
      <c r="P634" s="310">
        <f t="shared" ca="1" si="279"/>
        <v>23</v>
      </c>
      <c r="Q634" s="304">
        <f t="shared" ca="1" si="280"/>
        <v>0</v>
      </c>
      <c r="R634" s="306">
        <f t="shared" ca="1" si="281"/>
        <v>0</v>
      </c>
      <c r="S634" s="307">
        <f t="shared" ca="1" si="282"/>
        <v>3.1859948540257217</v>
      </c>
      <c r="T634" s="304">
        <f t="shared" ca="1" si="262"/>
        <v>31.254609517992332</v>
      </c>
      <c r="U634" s="311">
        <f t="shared" ca="1" si="263"/>
        <v>0</v>
      </c>
      <c r="V634" s="306">
        <f t="shared" ca="1" si="264"/>
        <v>1.2256777449608682</v>
      </c>
      <c r="W634" s="304">
        <f t="shared" ca="1" si="265"/>
        <v>28.246270069852244</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0.91311389057894488</v>
      </c>
      <c r="AH634" s="304">
        <f t="shared" ca="1" si="289"/>
        <v>-8.8657367327679495</v>
      </c>
    </row>
    <row r="635" spans="1:34" x14ac:dyDescent="0.2">
      <c r="A635" s="347">
        <f t="shared" ca="1" si="267"/>
        <v>1E-4</v>
      </c>
      <c r="B635" s="304">
        <f t="shared" ca="1" si="268"/>
        <v>35.414300000000672</v>
      </c>
      <c r="D635" s="306">
        <f t="shared" ca="1" si="269"/>
        <v>-0.70594715266302932</v>
      </c>
      <c r="E635" s="307">
        <f t="shared" ca="1" si="270"/>
        <v>-0.97238928729011498</v>
      </c>
      <c r="F635" s="304">
        <f t="shared" ca="1" si="271"/>
        <v>1.2016248617557879</v>
      </c>
      <c r="G635" s="306">
        <f t="shared" ca="1" si="272"/>
        <v>8.4620064740893568</v>
      </c>
      <c r="H635" s="307">
        <f t="shared" ca="1" si="273"/>
        <v>-105.9351416299093</v>
      </c>
      <c r="I635" s="304">
        <f t="shared" ca="1" si="274"/>
        <v>106.27257306434464</v>
      </c>
      <c r="J635" s="306">
        <f t="shared" ca="1" si="275"/>
        <v>798.52327976967274</v>
      </c>
      <c r="K635" s="307">
        <f t="shared" ca="1" si="276"/>
        <v>-5.5416753682827435</v>
      </c>
      <c r="L635" s="304">
        <f t="shared" ca="1" si="261"/>
        <v>798.54250888728677</v>
      </c>
      <c r="M635" s="306">
        <f t="shared" ca="1" si="277"/>
        <v>-1.4910864480497281</v>
      </c>
      <c r="N635" s="304">
        <f t="shared" ca="1" si="278"/>
        <v>-85.432960362402298</v>
      </c>
      <c r="P635" s="310">
        <f t="shared" ca="1" si="279"/>
        <v>23</v>
      </c>
      <c r="Q635" s="304">
        <f t="shared" ca="1" si="280"/>
        <v>0</v>
      </c>
      <c r="R635" s="306">
        <f t="shared" ca="1" si="281"/>
        <v>0</v>
      </c>
      <c r="S635" s="307">
        <f t="shared" ca="1" si="282"/>
        <v>3.1859948540257217</v>
      </c>
      <c r="T635" s="304">
        <f t="shared" ca="1" si="262"/>
        <v>31.254609517992332</v>
      </c>
      <c r="U635" s="311">
        <f t="shared" ca="1" si="263"/>
        <v>0</v>
      </c>
      <c r="V635" s="306">
        <f t="shared" ca="1" si="264"/>
        <v>1.2256790433845148</v>
      </c>
      <c r="W635" s="304">
        <f t="shared" ca="1" si="265"/>
        <v>28.246348530884092</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0.91308983755040529</v>
      </c>
      <c r="AH635" s="304">
        <f t="shared" ca="1" si="289"/>
        <v>-8.8657613599598744</v>
      </c>
    </row>
    <row r="636" spans="1:34" x14ac:dyDescent="0.2">
      <c r="A636" s="347">
        <f t="shared" ca="1" si="267"/>
        <v>1E-4</v>
      </c>
      <c r="B636" s="304">
        <f t="shared" ca="1" si="268"/>
        <v>35.414400000000676</v>
      </c>
      <c r="D636" s="306">
        <f t="shared" ca="1" si="269"/>
        <v>-0.70594261769582567</v>
      </c>
      <c r="E636" s="307">
        <f t="shared" ca="1" si="270"/>
        <v>-0.97236421974091236</v>
      </c>
      <c r="F636" s="304">
        <f t="shared" ca="1" si="271"/>
        <v>1.2016019121620887</v>
      </c>
      <c r="G636" s="306">
        <f t="shared" ca="1" si="272"/>
        <v>8.4619358798275872</v>
      </c>
      <c r="H636" s="307">
        <f t="shared" ca="1" si="273"/>
        <v>-105.93523886633128</v>
      </c>
      <c r="I636" s="304">
        <f t="shared" ca="1" si="274"/>
        <v>106.27266437095184</v>
      </c>
      <c r="J636" s="306">
        <f t="shared" ca="1" si="275"/>
        <v>798.52327976967274</v>
      </c>
      <c r="K636" s="307">
        <f t="shared" ca="1" si="276"/>
        <v>-5.5522688873075552</v>
      </c>
      <c r="L636" s="304">
        <f t="shared" ca="1" si="261"/>
        <v>798.54258247379141</v>
      </c>
      <c r="M636" s="306">
        <f t="shared" ca="1" si="277"/>
        <v>-1.4910871830704719</v>
      </c>
      <c r="N636" s="304">
        <f t="shared" ca="1" si="278"/>
        <v>-85.433002475988772</v>
      </c>
      <c r="P636" s="310">
        <f t="shared" ca="1" si="279"/>
        <v>23</v>
      </c>
      <c r="Q636" s="304">
        <f t="shared" ca="1" si="280"/>
        <v>0</v>
      </c>
      <c r="R636" s="306">
        <f t="shared" ca="1" si="281"/>
        <v>0</v>
      </c>
      <c r="S636" s="307">
        <f t="shared" ca="1" si="282"/>
        <v>3.1859948540257217</v>
      </c>
      <c r="T636" s="304">
        <f t="shared" ca="1" si="262"/>
        <v>31.254609517992332</v>
      </c>
      <c r="U636" s="311">
        <f t="shared" ca="1" si="263"/>
        <v>0</v>
      </c>
      <c r="V636" s="306">
        <f t="shared" ca="1" si="264"/>
        <v>1.2256803418107285</v>
      </c>
      <c r="W636" s="304">
        <f t="shared" ca="1" si="265"/>
        <v>28.246426990841044</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0.91306578484818601</v>
      </c>
      <c r="AH636" s="304">
        <f t="shared" ca="1" si="289"/>
        <v>-8.8657859868144175</v>
      </c>
    </row>
    <row r="637" spans="1:34" x14ac:dyDescent="0.2">
      <c r="A637" s="347">
        <f t="shared" ca="1" si="267"/>
        <v>1E-4</v>
      </c>
      <c r="B637" s="304">
        <f t="shared" ca="1" si="268"/>
        <v>35.414500000000679</v>
      </c>
      <c r="D637" s="306">
        <f t="shared" ca="1" si="269"/>
        <v>-0.70593808273064129</v>
      </c>
      <c r="E637" s="307">
        <f t="shared" ca="1" si="270"/>
        <v>-0.97233915253513103</v>
      </c>
      <c r="F637" s="304">
        <f t="shared" ca="1" si="271"/>
        <v>1.2015789629492315</v>
      </c>
      <c r="G637" s="306">
        <f t="shared" ca="1" si="272"/>
        <v>8.4618652860193144</v>
      </c>
      <c r="H637" s="307">
        <f t="shared" ca="1" si="273"/>
        <v>-105.93533610024653</v>
      </c>
      <c r="I637" s="304">
        <f t="shared" ca="1" si="274"/>
        <v>106.2727556751538</v>
      </c>
      <c r="J637" s="306">
        <f t="shared" ca="1" si="275"/>
        <v>798.52327976967274</v>
      </c>
      <c r="K637" s="307">
        <f t="shared" ca="1" si="276"/>
        <v>-5.5628624160558839</v>
      </c>
      <c r="L637" s="304">
        <f t="shared" ca="1" si="261"/>
        <v>798.54265620089143</v>
      </c>
      <c r="M637" s="306">
        <f t="shared" ca="1" si="277"/>
        <v>-1.4910879180838206</v>
      </c>
      <c r="N637" s="304">
        <f t="shared" ca="1" si="278"/>
        <v>-85.433044589151535</v>
      </c>
      <c r="P637" s="310">
        <f t="shared" ca="1" si="279"/>
        <v>23</v>
      </c>
      <c r="Q637" s="304">
        <f t="shared" ca="1" si="280"/>
        <v>0</v>
      </c>
      <c r="R637" s="306">
        <f t="shared" ca="1" si="281"/>
        <v>0</v>
      </c>
      <c r="S637" s="307">
        <f t="shared" ca="1" si="282"/>
        <v>3.1859948540257217</v>
      </c>
      <c r="T637" s="304">
        <f t="shared" ca="1" si="262"/>
        <v>31.254609517992332</v>
      </c>
      <c r="U637" s="311">
        <f t="shared" ca="1" si="263"/>
        <v>0</v>
      </c>
      <c r="V637" s="306">
        <f t="shared" ca="1" si="264"/>
        <v>1.2256816402395105</v>
      </c>
      <c r="W637" s="304">
        <f t="shared" ca="1" si="265"/>
        <v>28.246505449723131</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0.91304173247228881</v>
      </c>
      <c r="AH637" s="304">
        <f t="shared" ca="1" si="289"/>
        <v>-8.8658106133315808</v>
      </c>
    </row>
    <row r="638" spans="1:34" x14ac:dyDescent="0.2">
      <c r="A638" s="347">
        <f t="shared" ca="1" si="267"/>
        <v>1E-4</v>
      </c>
      <c r="B638" s="304">
        <f t="shared" ca="1" si="268"/>
        <v>35.414600000000682</v>
      </c>
      <c r="D638" s="306">
        <f t="shared" ca="1" si="269"/>
        <v>-0.70593354776748174</v>
      </c>
      <c r="E638" s="307">
        <f t="shared" ca="1" si="270"/>
        <v>-0.97231408567276212</v>
      </c>
      <c r="F638" s="304">
        <f t="shared" ca="1" si="271"/>
        <v>1.2015560141172124</v>
      </c>
      <c r="G638" s="306">
        <f t="shared" ca="1" si="272"/>
        <v>8.4617946926645384</v>
      </c>
      <c r="H638" s="307">
        <f t="shared" ca="1" si="273"/>
        <v>-105.9354333316551</v>
      </c>
      <c r="I638" s="304">
        <f t="shared" ca="1" si="274"/>
        <v>106.27284697695056</v>
      </c>
      <c r="J638" s="306">
        <f t="shared" ca="1" si="275"/>
        <v>798.52327976967274</v>
      </c>
      <c r="K638" s="307">
        <f t="shared" ca="1" si="276"/>
        <v>-5.5734559545274793</v>
      </c>
      <c r="L638" s="304">
        <f t="shared" ca="1" si="261"/>
        <v>798.54273006858693</v>
      </c>
      <c r="M638" s="306">
        <f t="shared" ca="1" si="277"/>
        <v>-1.4910886530897747</v>
      </c>
      <c r="N638" s="304">
        <f t="shared" ca="1" si="278"/>
        <v>-85.43308670189063</v>
      </c>
      <c r="P638" s="310">
        <f t="shared" ca="1" si="279"/>
        <v>23</v>
      </c>
      <c r="Q638" s="304">
        <f t="shared" ca="1" si="280"/>
        <v>0</v>
      </c>
      <c r="R638" s="306">
        <f t="shared" ca="1" si="281"/>
        <v>0</v>
      </c>
      <c r="S638" s="307">
        <f t="shared" ca="1" si="282"/>
        <v>3.1859948540257217</v>
      </c>
      <c r="T638" s="304">
        <f t="shared" ca="1" si="262"/>
        <v>31.254609517992332</v>
      </c>
      <c r="U638" s="311">
        <f t="shared" ca="1" si="263"/>
        <v>0</v>
      </c>
      <c r="V638" s="306">
        <f t="shared" ca="1" si="264"/>
        <v>1.2256829386708596</v>
      </c>
      <c r="W638" s="304">
        <f t="shared" ca="1" si="265"/>
        <v>28.24658390753034</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0.91301768042270481</v>
      </c>
      <c r="AH638" s="304">
        <f t="shared" ca="1" si="289"/>
        <v>-8.8658352395113713</v>
      </c>
    </row>
    <row r="639" spans="1:34" x14ac:dyDescent="0.2">
      <c r="A639" s="347">
        <f t="shared" ca="1" si="267"/>
        <v>1E-4</v>
      </c>
      <c r="B639" s="304">
        <f t="shared" ca="1" si="268"/>
        <v>35.414700000000686</v>
      </c>
      <c r="D639" s="306">
        <f t="shared" ca="1" si="269"/>
        <v>-0.70592901280634246</v>
      </c>
      <c r="E639" s="307">
        <f t="shared" ca="1" si="270"/>
        <v>-0.97228901915381094</v>
      </c>
      <c r="F639" s="304">
        <f t="shared" ca="1" si="271"/>
        <v>1.2015330656660337</v>
      </c>
      <c r="G639" s="306">
        <f t="shared" ca="1" si="272"/>
        <v>8.4617240997632575</v>
      </c>
      <c r="H639" s="307">
        <f t="shared" ca="1" si="273"/>
        <v>-105.93553056055703</v>
      </c>
      <c r="I639" s="304">
        <f t="shared" ca="1" si="274"/>
        <v>106.27293827634215</v>
      </c>
      <c r="J639" s="306">
        <f t="shared" ca="1" si="275"/>
        <v>798.52327976967274</v>
      </c>
      <c r="K639" s="307">
        <f t="shared" ca="1" si="276"/>
        <v>-5.58404950272209</v>
      </c>
      <c r="L639" s="304">
        <f t="shared" ca="1" si="261"/>
        <v>798.5428040768785</v>
      </c>
      <c r="M639" s="306">
        <f t="shared" ca="1" si="277"/>
        <v>-1.491089388088334</v>
      </c>
      <c r="N639" s="304">
        <f t="shared" ca="1" si="278"/>
        <v>-85.433128814206029</v>
      </c>
      <c r="P639" s="310">
        <f t="shared" ca="1" si="279"/>
        <v>23</v>
      </c>
      <c r="Q639" s="304">
        <f t="shared" ca="1" si="280"/>
        <v>0</v>
      </c>
      <c r="R639" s="306">
        <f t="shared" ca="1" si="281"/>
        <v>0</v>
      </c>
      <c r="S639" s="307">
        <f t="shared" ca="1" si="282"/>
        <v>3.1859948540257217</v>
      </c>
      <c r="T639" s="304">
        <f t="shared" ca="1" si="262"/>
        <v>31.254609517992332</v>
      </c>
      <c r="U639" s="311">
        <f t="shared" ca="1" si="263"/>
        <v>0</v>
      </c>
      <c r="V639" s="306">
        <f t="shared" ca="1" si="264"/>
        <v>1.2256842371047769</v>
      </c>
      <c r="W639" s="304">
        <f t="shared" ca="1" si="265"/>
        <v>28.246662364262704</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0.91299362869943934</v>
      </c>
      <c r="AH639" s="304">
        <f t="shared" ca="1" si="289"/>
        <v>-8.8658598653537855</v>
      </c>
    </row>
    <row r="640" spans="1:34" x14ac:dyDescent="0.2">
      <c r="A640" s="347">
        <f t="shared" ca="1" si="267"/>
        <v>1E-4</v>
      </c>
      <c r="B640" s="304">
        <f t="shared" ca="1" si="268"/>
        <v>35.414800000000689</v>
      </c>
      <c r="D640" s="306">
        <f t="shared" ca="1" si="269"/>
        <v>-0.70592447784722734</v>
      </c>
      <c r="E640" s="307">
        <f t="shared" ca="1" si="270"/>
        <v>-0.97226395297826507</v>
      </c>
      <c r="F640" s="304">
        <f t="shared" ca="1" si="271"/>
        <v>1.2015101175956875</v>
      </c>
      <c r="G640" s="306">
        <f t="shared" ca="1" si="272"/>
        <v>8.4616535073154733</v>
      </c>
      <c r="H640" s="307">
        <f t="shared" ca="1" si="273"/>
        <v>-105.93562778695232</v>
      </c>
      <c r="I640" s="304">
        <f t="shared" ca="1" si="274"/>
        <v>106.27302957332857</v>
      </c>
      <c r="J640" s="306">
        <f t="shared" ca="1" si="275"/>
        <v>798.52327976967274</v>
      </c>
      <c r="K640" s="307">
        <f t="shared" ca="1" si="276"/>
        <v>-5.5946430606394655</v>
      </c>
      <c r="L640" s="304">
        <f t="shared" ca="1" si="261"/>
        <v>798.54287822576634</v>
      </c>
      <c r="M640" s="306">
        <f t="shared" ca="1" si="277"/>
        <v>-1.4910901230794986</v>
      </c>
      <c r="N640" s="304">
        <f t="shared" ca="1" si="278"/>
        <v>-85.433170926097731</v>
      </c>
      <c r="P640" s="310">
        <f t="shared" ca="1" si="279"/>
        <v>23</v>
      </c>
      <c r="Q640" s="304">
        <f t="shared" ca="1" si="280"/>
        <v>0</v>
      </c>
      <c r="R640" s="306">
        <f t="shared" ca="1" si="281"/>
        <v>0</v>
      </c>
      <c r="S640" s="307">
        <f t="shared" ca="1" si="282"/>
        <v>3.1859948540257217</v>
      </c>
      <c r="T640" s="304">
        <f t="shared" ca="1" si="262"/>
        <v>31.254609517992332</v>
      </c>
      <c r="U640" s="311">
        <f t="shared" ca="1" si="263"/>
        <v>0</v>
      </c>
      <c r="V640" s="306">
        <f t="shared" ca="1" si="264"/>
        <v>1.2256855355412613</v>
      </c>
      <c r="W640" s="304">
        <f t="shared" ca="1" si="265"/>
        <v>28.246740819920198</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0.91296957730247819</v>
      </c>
      <c r="AH640" s="304">
        <f t="shared" ca="1" si="289"/>
        <v>-8.8658844908588357</v>
      </c>
    </row>
    <row r="641" spans="1:34" x14ac:dyDescent="0.2">
      <c r="A641" s="347">
        <f t="shared" ca="1" si="267"/>
        <v>1E-4</v>
      </c>
      <c r="B641" s="304">
        <f t="shared" ca="1" si="268"/>
        <v>35.414900000000692</v>
      </c>
      <c r="D641" s="306">
        <f t="shared" ca="1" si="269"/>
        <v>-0.70591994289013715</v>
      </c>
      <c r="E641" s="307">
        <f t="shared" ca="1" si="270"/>
        <v>-0.97223888714613516</v>
      </c>
      <c r="F641" s="304">
        <f t="shared" ca="1" si="271"/>
        <v>1.2014871699061833</v>
      </c>
      <c r="G641" s="306">
        <f t="shared" ca="1" si="272"/>
        <v>8.4615829153211841</v>
      </c>
      <c r="H641" s="307">
        <f t="shared" ca="1" si="273"/>
        <v>-105.93572501084104</v>
      </c>
      <c r="I641" s="304">
        <f t="shared" ca="1" si="274"/>
        <v>106.2731208679099</v>
      </c>
      <c r="J641" s="306">
        <f t="shared" ca="1" si="275"/>
        <v>798.52327976967274</v>
      </c>
      <c r="K641" s="307">
        <f t="shared" ca="1" si="276"/>
        <v>-5.6052366282793553</v>
      </c>
      <c r="L641" s="304">
        <f t="shared" ca="1" si="261"/>
        <v>798.54295251525082</v>
      </c>
      <c r="M641" s="306">
        <f t="shared" ca="1" si="277"/>
        <v>-1.4910908580632689</v>
      </c>
      <c r="N641" s="304">
        <f t="shared" ca="1" si="278"/>
        <v>-85.433213037565778</v>
      </c>
      <c r="P641" s="310">
        <f t="shared" ca="1" si="279"/>
        <v>23</v>
      </c>
      <c r="Q641" s="304">
        <f t="shared" ca="1" si="280"/>
        <v>0</v>
      </c>
      <c r="R641" s="306">
        <f t="shared" ca="1" si="281"/>
        <v>0</v>
      </c>
      <c r="S641" s="307">
        <f t="shared" ca="1" si="282"/>
        <v>3.1859948540257217</v>
      </c>
      <c r="T641" s="304">
        <f t="shared" ca="1" si="262"/>
        <v>31.254609517992332</v>
      </c>
      <c r="U641" s="311">
        <f t="shared" ca="1" si="263"/>
        <v>0</v>
      </c>
      <c r="V641" s="306">
        <f t="shared" ca="1" si="264"/>
        <v>1.2256868339803135</v>
      </c>
      <c r="W641" s="304">
        <f t="shared" ca="1" si="265"/>
        <v>28.246819274502869</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0.91294552623183378</v>
      </c>
      <c r="AH641" s="304">
        <f t="shared" ca="1" si="289"/>
        <v>-8.8659091160265113</v>
      </c>
    </row>
    <row r="642" spans="1:34" x14ac:dyDescent="0.2">
      <c r="A642" s="347">
        <f t="shared" ca="1" si="267"/>
        <v>1E-4</v>
      </c>
      <c r="B642" s="304">
        <f t="shared" ca="1" si="268"/>
        <v>35.415000000000695</v>
      </c>
      <c r="D642" s="306">
        <f t="shared" ca="1" si="269"/>
        <v>-0.70591540793507046</v>
      </c>
      <c r="E642" s="307">
        <f t="shared" ca="1" si="270"/>
        <v>-0.97221382165740522</v>
      </c>
      <c r="F642" s="304">
        <f t="shared" ca="1" si="271"/>
        <v>1.2014642225975078</v>
      </c>
      <c r="G642" s="306">
        <f t="shared" ca="1" si="272"/>
        <v>8.46151232378039</v>
      </c>
      <c r="H642" s="307">
        <f t="shared" ca="1" si="273"/>
        <v>-105.9358222322232</v>
      </c>
      <c r="I642" s="304">
        <f t="shared" ca="1" si="274"/>
        <v>106.27321216008615</v>
      </c>
      <c r="J642" s="306">
        <f t="shared" ca="1" si="275"/>
        <v>798.52327976967274</v>
      </c>
      <c r="K642" s="307">
        <f t="shared" ca="1" si="276"/>
        <v>-5.6158302056415081</v>
      </c>
      <c r="L642" s="304">
        <f t="shared" ca="1" si="261"/>
        <v>798.54302694533226</v>
      </c>
      <c r="M642" s="306">
        <f t="shared" ca="1" si="277"/>
        <v>-1.4910915930396444</v>
      </c>
      <c r="N642" s="304">
        <f t="shared" ca="1" si="278"/>
        <v>-85.433255148610144</v>
      </c>
      <c r="P642" s="310">
        <f t="shared" ca="1" si="279"/>
        <v>23</v>
      </c>
      <c r="Q642" s="304">
        <f t="shared" ca="1" si="280"/>
        <v>0</v>
      </c>
      <c r="R642" s="306">
        <f t="shared" ca="1" si="281"/>
        <v>0</v>
      </c>
      <c r="S642" s="307">
        <f t="shared" ca="1" si="282"/>
        <v>3.1859948540257217</v>
      </c>
      <c r="T642" s="304">
        <f t="shared" ca="1" si="262"/>
        <v>31.254609517992332</v>
      </c>
      <c r="U642" s="311">
        <f t="shared" ca="1" si="263"/>
        <v>0</v>
      </c>
      <c r="V642" s="306">
        <f t="shared" ca="1" si="264"/>
        <v>1.2256881324219333</v>
      </c>
      <c r="W642" s="304">
        <f t="shared" ca="1" si="265"/>
        <v>28.246897728010705</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0.91292147548748659</v>
      </c>
      <c r="AH642" s="304">
        <f t="shared" ca="1" si="289"/>
        <v>-8.8659337408568284</v>
      </c>
    </row>
    <row r="643" spans="1:34" x14ac:dyDescent="0.2">
      <c r="A643" s="347">
        <f t="shared" ca="1" si="267"/>
        <v>1E-4</v>
      </c>
      <c r="B643" s="304">
        <f t="shared" ca="1" si="268"/>
        <v>35.415100000000699</v>
      </c>
      <c r="D643" s="306">
        <f t="shared" ca="1" si="269"/>
        <v>-0.70591087298203203</v>
      </c>
      <c r="E643" s="307">
        <f t="shared" ca="1" si="270"/>
        <v>-0.97218875651207881</v>
      </c>
      <c r="F643" s="304">
        <f t="shared" ca="1" si="271"/>
        <v>1.2014412756696669</v>
      </c>
      <c r="G643" s="306">
        <f t="shared" ca="1" si="272"/>
        <v>8.4614417326930926</v>
      </c>
      <c r="H643" s="307">
        <f t="shared" ca="1" si="273"/>
        <v>-105.93591945109885</v>
      </c>
      <c r="I643" s="304">
        <f t="shared" ca="1" si="274"/>
        <v>106.27330344985735</v>
      </c>
      <c r="J643" s="306">
        <f t="shared" ca="1" si="275"/>
        <v>798.52327976967274</v>
      </c>
      <c r="K643" s="307">
        <f t="shared" ca="1" si="276"/>
        <v>-5.6264237927256744</v>
      </c>
      <c r="L643" s="304">
        <f t="shared" ca="1" si="261"/>
        <v>798.54310151601112</v>
      </c>
      <c r="M643" s="306">
        <f t="shared" ca="1" si="277"/>
        <v>-1.4910923280086259</v>
      </c>
      <c r="N643" s="304">
        <f t="shared" ca="1" si="278"/>
        <v>-85.433297259230855</v>
      </c>
      <c r="P643" s="310">
        <f t="shared" ca="1" si="279"/>
        <v>23</v>
      </c>
      <c r="Q643" s="304">
        <f t="shared" ca="1" si="280"/>
        <v>0</v>
      </c>
      <c r="R643" s="306">
        <f t="shared" ca="1" si="281"/>
        <v>0</v>
      </c>
      <c r="S643" s="307">
        <f t="shared" ca="1" si="282"/>
        <v>3.1859948540257217</v>
      </c>
      <c r="T643" s="304">
        <f t="shared" ca="1" si="262"/>
        <v>31.254609517992332</v>
      </c>
      <c r="U643" s="311">
        <f t="shared" ca="1" si="263"/>
        <v>0</v>
      </c>
      <c r="V643" s="306">
        <f t="shared" ca="1" si="264"/>
        <v>1.2256894308661201</v>
      </c>
      <c r="W643" s="304">
        <f t="shared" ca="1" si="265"/>
        <v>28.24697618044371</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0.91289742506944727</v>
      </c>
      <c r="AH643" s="304">
        <f t="shared" ca="1" si="289"/>
        <v>-8.8659583653497815</v>
      </c>
    </row>
    <row r="644" spans="1:34" x14ac:dyDescent="0.2">
      <c r="A644" s="347">
        <f t="shared" ca="1" si="267"/>
        <v>1E-4</v>
      </c>
      <c r="B644" s="304">
        <f t="shared" ca="1" si="268"/>
        <v>35.415200000000702</v>
      </c>
      <c r="D644" s="306">
        <f t="shared" ca="1" si="269"/>
        <v>-0.70590633803101765</v>
      </c>
      <c r="E644" s="307">
        <f t="shared" ca="1" si="270"/>
        <v>-0.97216369171015238</v>
      </c>
      <c r="F644" s="304">
        <f t="shared" ca="1" si="271"/>
        <v>1.2014183291226557</v>
      </c>
      <c r="G644" s="306">
        <f t="shared" ca="1" si="272"/>
        <v>8.4613711420592903</v>
      </c>
      <c r="H644" s="307">
        <f t="shared" ca="1" si="273"/>
        <v>-105.93601666746802</v>
      </c>
      <c r="I644" s="304">
        <f t="shared" ca="1" si="274"/>
        <v>106.27339473722357</v>
      </c>
      <c r="J644" s="306">
        <f t="shared" ca="1" si="275"/>
        <v>798.52327976967274</v>
      </c>
      <c r="K644" s="307">
        <f t="shared" ca="1" si="276"/>
        <v>-5.6370173895316027</v>
      </c>
      <c r="L644" s="304">
        <f t="shared" ref="L644:L707" ca="1" si="290">SQRT(pos_x^2+pos_z^2)</f>
        <v>798.54317622728763</v>
      </c>
      <c r="M644" s="306">
        <f t="shared" ca="1" si="277"/>
        <v>-1.4910930629702133</v>
      </c>
      <c r="N644" s="304">
        <f t="shared" ca="1" si="278"/>
        <v>-85.433339369427912</v>
      </c>
      <c r="P644" s="310">
        <f t="shared" ca="1" si="279"/>
        <v>23</v>
      </c>
      <c r="Q644" s="304">
        <f t="shared" ca="1" si="280"/>
        <v>0</v>
      </c>
      <c r="R644" s="306">
        <f t="shared" ca="1" si="281"/>
        <v>0</v>
      </c>
      <c r="S644" s="307">
        <f t="shared" ca="1" si="282"/>
        <v>3.1859948540257217</v>
      </c>
      <c r="T644" s="304">
        <f t="shared" ref="T644:T707" ca="1" si="291">m*g</f>
        <v>31.254609517992332</v>
      </c>
      <c r="U644" s="311">
        <f t="shared" ref="U644:U707" ca="1" si="292">IF(pos_xz&lt;L_rampe,Poids*COS(Beta),0)</f>
        <v>0</v>
      </c>
      <c r="V644" s="306">
        <f t="shared" ref="V644:V707" ca="1" si="293">Rho_moyen*(20000-Alt_rampe-pos_z)/(20000+Alt_rampe+pos_z)</f>
        <v>1.2256907293128749</v>
      </c>
      <c r="W644" s="304">
        <f t="shared" ref="W644:W707" ca="1" si="294">1/2*Rho*Sref*Cx*vit_xz^2</f>
        <v>28.247054631801934</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0.91287337497770871</v>
      </c>
      <c r="AH644" s="304">
        <f t="shared" ca="1" si="289"/>
        <v>-8.8659829895053761</v>
      </c>
    </row>
    <row r="645" spans="1:34" x14ac:dyDescent="0.2">
      <c r="A645" s="347">
        <f t="shared" ref="A645:A708" ca="1" si="296">IF(B644+0.01&lt;=T_ini+ROUNDUP(Temps_fin_propu,0), 0.01, IF(K644&gt;0, 0.1, 0.0001))</f>
        <v>1E-4</v>
      </c>
      <c r="B645" s="304">
        <f t="shared" ref="B645:B708" ca="1" si="297">B644+pas</f>
        <v>35.415300000000705</v>
      </c>
      <c r="D645" s="306">
        <f t="shared" ref="D645:D708" ca="1" si="298">IF(AND(L644&lt;L_rampe,Poussee&lt;Poids*SIN(M644)),0,(-W644+Poussee)/m*COS(M644)-U644/m*SIN(M644))</f>
        <v>-0.70590180308202966</v>
      </c>
      <c r="E645" s="307">
        <f t="shared" ref="E645:E708" ca="1" si="299">IF(AND(L644&lt;L_rampe,Poussee&lt;Poids*SIN(M644)),0,(-W644+Poussee)/m*SIN(M644)+U644/m*COS(M644)-Poids/m)</f>
        <v>-0.97213862725161526</v>
      </c>
      <c r="F645" s="304">
        <f t="shared" ref="F645:F708" ca="1" si="300">SQRT(acc_x^2+acc_z^2)</f>
        <v>1.2013953829564668</v>
      </c>
      <c r="G645" s="306">
        <f t="shared" ref="G645:G708" ca="1" si="301">G644+acc_x*pas</f>
        <v>8.4613005518789812</v>
      </c>
      <c r="H645" s="307">
        <f t="shared" ref="H645:H708" ca="1" si="302">H644+acc_z*pas</f>
        <v>-105.93611388133075</v>
      </c>
      <c r="I645" s="304">
        <f t="shared" ref="I645:I708" ca="1" si="303">SQRT(vit_x^2+vit_z^2)</f>
        <v>106.2734860221848</v>
      </c>
      <c r="J645" s="306">
        <f t="shared" ref="J645:J708" ca="1" si="304">J644+0.5*(vit_x+G644)*pas*(K644&gt;=0)</f>
        <v>798.52327976967274</v>
      </c>
      <c r="K645" s="307">
        <f t="shared" ref="K645:K708" ca="1" si="305">K644+0.5*(vit_z+H644)*pas</f>
        <v>-5.6476109960590426</v>
      </c>
      <c r="L645" s="304">
        <f t="shared" ca="1" si="290"/>
        <v>798.54325107916225</v>
      </c>
      <c r="M645" s="306">
        <f t="shared" ref="M645:M708" ca="1" si="306">IF(AND(L644&gt;L_rampe,G645&gt;0),ATAN2(G645,H645),$M$4)</f>
        <v>-1.4910937979244063</v>
      </c>
      <c r="N645" s="304">
        <f t="shared" ref="N645:N708" ca="1" si="307">DEGREES(Beta)</f>
        <v>-85.433381479201316</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3.1859948540257217</v>
      </c>
      <c r="T645" s="304">
        <f t="shared" ca="1" si="291"/>
        <v>31.254609517992332</v>
      </c>
      <c r="U645" s="311">
        <f t="shared" ca="1" si="292"/>
        <v>0</v>
      </c>
      <c r="V645" s="306">
        <f t="shared" ca="1" si="293"/>
        <v>1.2256920277621974</v>
      </c>
      <c r="W645" s="304">
        <f t="shared" ca="1" si="294"/>
        <v>28.247133082085359</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0.91284932521226025</v>
      </c>
      <c r="AH645" s="304">
        <f t="shared" ref="AH645:AH708" ca="1" si="318">IF(AND(L644&lt;L_rampe,Poussee&lt;Poids*SIN(M644)), g*SIN(M644), (-W644+Poussee)/m)</f>
        <v>-8.8660076133236227</v>
      </c>
    </row>
    <row r="646" spans="1:34" x14ac:dyDescent="0.2">
      <c r="A646" s="347">
        <f t="shared" ca="1" si="296"/>
        <v>1E-4</v>
      </c>
      <c r="B646" s="304">
        <f t="shared" ca="1" si="297"/>
        <v>35.415400000000709</v>
      </c>
      <c r="D646" s="306">
        <f t="shared" ca="1" si="298"/>
        <v>-0.70589726813507092</v>
      </c>
      <c r="E646" s="307">
        <f t="shared" ca="1" si="299"/>
        <v>-0.97211356313646746</v>
      </c>
      <c r="F646" s="304">
        <f t="shared" ca="1" si="300"/>
        <v>1.2013724371711025</v>
      </c>
      <c r="G646" s="306">
        <f t="shared" ca="1" si="301"/>
        <v>8.4612299621521672</v>
      </c>
      <c r="H646" s="307">
        <f t="shared" ca="1" si="302"/>
        <v>-105.93621109268707</v>
      </c>
      <c r="I646" s="304">
        <f t="shared" ca="1" si="303"/>
        <v>106.27357730474108</v>
      </c>
      <c r="J646" s="306">
        <f t="shared" ca="1" si="304"/>
        <v>798.52327976967274</v>
      </c>
      <c r="K646" s="307">
        <f t="shared" ca="1" si="305"/>
        <v>-5.6582046123077436</v>
      </c>
      <c r="L646" s="304">
        <f t="shared" ca="1" si="290"/>
        <v>798.54332607163519</v>
      </c>
      <c r="M646" s="306">
        <f t="shared" ca="1" si="306"/>
        <v>-1.4910945328712053</v>
      </c>
      <c r="N646" s="304">
        <f t="shared" ca="1" si="307"/>
        <v>-85.433423588551065</v>
      </c>
      <c r="P646" s="310">
        <f t="shared" ca="1" si="308"/>
        <v>23</v>
      </c>
      <c r="Q646" s="304">
        <f t="shared" ca="1" si="309"/>
        <v>0</v>
      </c>
      <c r="R646" s="306">
        <f t="shared" ca="1" si="310"/>
        <v>0</v>
      </c>
      <c r="S646" s="307">
        <f t="shared" ca="1" si="311"/>
        <v>3.1859948540257217</v>
      </c>
      <c r="T646" s="304">
        <f t="shared" ca="1" si="291"/>
        <v>31.254609517992332</v>
      </c>
      <c r="U646" s="311">
        <f t="shared" ca="1" si="292"/>
        <v>0</v>
      </c>
      <c r="V646" s="306">
        <f t="shared" ca="1" si="293"/>
        <v>1.2256933262140868</v>
      </c>
      <c r="W646" s="304">
        <f t="shared" ca="1" si="294"/>
        <v>28.247211531293974</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0.91282527577310368</v>
      </c>
      <c r="AH646" s="304">
        <f t="shared" ca="1" si="318"/>
        <v>-8.8660322368045197</v>
      </c>
    </row>
    <row r="647" spans="1:34" x14ac:dyDescent="0.2">
      <c r="A647" s="347">
        <f t="shared" ca="1" si="296"/>
        <v>1E-4</v>
      </c>
      <c r="B647" s="304">
        <f t="shared" ca="1" si="297"/>
        <v>35.415500000000712</v>
      </c>
      <c r="D647" s="306">
        <f t="shared" ca="1" si="298"/>
        <v>-0.70589273319014034</v>
      </c>
      <c r="E647" s="307">
        <f t="shared" ca="1" si="299"/>
        <v>-0.97208849936471431</v>
      </c>
      <c r="F647" s="304">
        <f t="shared" ca="1" si="300"/>
        <v>1.201349491766567</v>
      </c>
      <c r="G647" s="306">
        <f t="shared" ca="1" si="301"/>
        <v>8.4611593728788481</v>
      </c>
      <c r="H647" s="307">
        <f t="shared" ca="1" si="302"/>
        <v>-105.93630830153701</v>
      </c>
      <c r="I647" s="304">
        <f t="shared" ca="1" si="303"/>
        <v>106.27366858489245</v>
      </c>
      <c r="J647" s="306">
        <f t="shared" ca="1" si="304"/>
        <v>798.52327976967274</v>
      </c>
      <c r="K647" s="307">
        <f t="shared" ca="1" si="305"/>
        <v>-5.6687982382774544</v>
      </c>
      <c r="L647" s="304">
        <f t="shared" ca="1" si="290"/>
        <v>798.54340120470681</v>
      </c>
      <c r="M647" s="306">
        <f t="shared" ca="1" si="306"/>
        <v>-1.4910952678106104</v>
      </c>
      <c r="N647" s="304">
        <f t="shared" ca="1" si="307"/>
        <v>-85.433465697477175</v>
      </c>
      <c r="P647" s="310">
        <f t="shared" ca="1" si="308"/>
        <v>23</v>
      </c>
      <c r="Q647" s="304">
        <f t="shared" ca="1" si="309"/>
        <v>0</v>
      </c>
      <c r="R647" s="306">
        <f t="shared" ca="1" si="310"/>
        <v>0</v>
      </c>
      <c r="S647" s="307">
        <f t="shared" ca="1" si="311"/>
        <v>3.1859948540257217</v>
      </c>
      <c r="T647" s="304">
        <f t="shared" ca="1" si="291"/>
        <v>31.254609517992332</v>
      </c>
      <c r="U647" s="311">
        <f t="shared" ca="1" si="292"/>
        <v>0</v>
      </c>
      <c r="V647" s="306">
        <f t="shared" ca="1" si="293"/>
        <v>1.2256946246685441</v>
      </c>
      <c r="W647" s="304">
        <f t="shared" ca="1" si="294"/>
        <v>28.247289979427816</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0.9128012266602461</v>
      </c>
      <c r="AH647" s="304">
        <f t="shared" ca="1" si="318"/>
        <v>-8.8660568599480616</v>
      </c>
    </row>
    <row r="648" spans="1:34" x14ac:dyDescent="0.2">
      <c r="A648" s="347">
        <f t="shared" ca="1" si="296"/>
        <v>1E-4</v>
      </c>
      <c r="B648" s="304">
        <f t="shared" ca="1" si="297"/>
        <v>35.415600000000715</v>
      </c>
      <c r="D648" s="306">
        <f t="shared" ca="1" si="298"/>
        <v>-0.70588819824723847</v>
      </c>
      <c r="E648" s="307">
        <f t="shared" ca="1" si="299"/>
        <v>-0.97206343593634692</v>
      </c>
      <c r="F648" s="304">
        <f t="shared" ca="1" si="300"/>
        <v>1.2013265467428533</v>
      </c>
      <c r="G648" s="306">
        <f t="shared" ca="1" si="301"/>
        <v>8.4610887840590241</v>
      </c>
      <c r="H648" s="307">
        <f t="shared" ca="1" si="302"/>
        <v>-105.93640550788061</v>
      </c>
      <c r="I648" s="304">
        <f t="shared" ca="1" si="303"/>
        <v>106.27375986263894</v>
      </c>
      <c r="J648" s="306">
        <f t="shared" ca="1" si="304"/>
        <v>798.52327976967274</v>
      </c>
      <c r="K648" s="307">
        <f t="shared" ca="1" si="305"/>
        <v>-5.6793918739679254</v>
      </c>
      <c r="L648" s="304">
        <f t="shared" ca="1" si="290"/>
        <v>798.54347647837756</v>
      </c>
      <c r="M648" s="306">
        <f t="shared" ca="1" si="306"/>
        <v>-1.4910960027426219</v>
      </c>
      <c r="N648" s="304">
        <f t="shared" ca="1" si="307"/>
        <v>-85.433507805979659</v>
      </c>
      <c r="P648" s="310">
        <f t="shared" ca="1" si="308"/>
        <v>23</v>
      </c>
      <c r="Q648" s="304">
        <f t="shared" ca="1" si="309"/>
        <v>0</v>
      </c>
      <c r="R648" s="306">
        <f t="shared" ca="1" si="310"/>
        <v>0</v>
      </c>
      <c r="S648" s="307">
        <f t="shared" ca="1" si="311"/>
        <v>3.1859948540257217</v>
      </c>
      <c r="T648" s="304">
        <f t="shared" ca="1" si="291"/>
        <v>31.254609517992332</v>
      </c>
      <c r="U648" s="311">
        <f t="shared" ca="1" si="292"/>
        <v>0</v>
      </c>
      <c r="V648" s="306">
        <f t="shared" ca="1" si="293"/>
        <v>1.2256959231255682</v>
      </c>
      <c r="W648" s="304">
        <f t="shared" ca="1" si="294"/>
        <v>28.24736842648689</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0.91277717787367152</v>
      </c>
      <c r="AH648" s="304">
        <f t="shared" ca="1" si="318"/>
        <v>-8.8660814827542609</v>
      </c>
    </row>
    <row r="649" spans="1:34" x14ac:dyDescent="0.2">
      <c r="A649" s="347">
        <f t="shared" ca="1" si="296"/>
        <v>1E-4</v>
      </c>
      <c r="B649" s="304">
        <f t="shared" ca="1" si="297"/>
        <v>35.415700000000719</v>
      </c>
      <c r="D649" s="306">
        <f t="shared" ca="1" si="298"/>
        <v>-0.70588366330636465</v>
      </c>
      <c r="E649" s="307">
        <f t="shared" ca="1" si="299"/>
        <v>-0.97203837285135997</v>
      </c>
      <c r="F649" s="304">
        <f t="shared" ca="1" si="300"/>
        <v>1.2013036020999575</v>
      </c>
      <c r="G649" s="306">
        <f t="shared" ca="1" si="301"/>
        <v>8.4610181956926933</v>
      </c>
      <c r="H649" s="307">
        <f t="shared" ca="1" si="302"/>
        <v>-105.93650271171789</v>
      </c>
      <c r="I649" s="304">
        <f t="shared" ca="1" si="303"/>
        <v>106.27385113798057</v>
      </c>
      <c r="J649" s="306">
        <f t="shared" ca="1" si="304"/>
        <v>798.52327976967274</v>
      </c>
      <c r="K649" s="307">
        <f t="shared" ca="1" si="305"/>
        <v>-5.6899855193789053</v>
      </c>
      <c r="L649" s="304">
        <f t="shared" ca="1" si="290"/>
        <v>798.54355189264777</v>
      </c>
      <c r="M649" s="306">
        <f t="shared" ca="1" si="306"/>
        <v>-1.4910967376672393</v>
      </c>
      <c r="N649" s="304">
        <f t="shared" ca="1" si="307"/>
        <v>-85.433549914058489</v>
      </c>
      <c r="P649" s="310">
        <f t="shared" ca="1" si="308"/>
        <v>23</v>
      </c>
      <c r="Q649" s="304">
        <f t="shared" ca="1" si="309"/>
        <v>0</v>
      </c>
      <c r="R649" s="306">
        <f t="shared" ca="1" si="310"/>
        <v>0</v>
      </c>
      <c r="S649" s="307">
        <f t="shared" ca="1" si="311"/>
        <v>3.1859948540257217</v>
      </c>
      <c r="T649" s="304">
        <f t="shared" ca="1" si="291"/>
        <v>31.254609517992332</v>
      </c>
      <c r="U649" s="311">
        <f t="shared" ca="1" si="292"/>
        <v>0</v>
      </c>
      <c r="V649" s="306">
        <f t="shared" ca="1" si="293"/>
        <v>1.2256972215851605</v>
      </c>
      <c r="W649" s="304">
        <f t="shared" ca="1" si="294"/>
        <v>28.247446872471212</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0.91275312941338349</v>
      </c>
      <c r="AH649" s="304">
        <f t="shared" ca="1" si="318"/>
        <v>-8.8661061052231194</v>
      </c>
    </row>
    <row r="650" spans="1:34" x14ac:dyDescent="0.2">
      <c r="A650" s="347">
        <f t="shared" ca="1" si="296"/>
        <v>1E-4</v>
      </c>
      <c r="B650" s="304">
        <f t="shared" ca="1" si="297"/>
        <v>35.415800000000722</v>
      </c>
      <c r="D650" s="306">
        <f t="shared" ca="1" si="298"/>
        <v>-0.70587912836752442</v>
      </c>
      <c r="E650" s="307">
        <f t="shared" ca="1" si="299"/>
        <v>-0.9720133101097499</v>
      </c>
      <c r="F650" s="304">
        <f t="shared" ca="1" si="300"/>
        <v>1.2012806578378796</v>
      </c>
      <c r="G650" s="306">
        <f t="shared" ca="1" si="301"/>
        <v>8.4609476077798558</v>
      </c>
      <c r="H650" s="307">
        <f t="shared" ca="1" si="302"/>
        <v>-105.93659991304891</v>
      </c>
      <c r="I650" s="304">
        <f t="shared" ca="1" si="303"/>
        <v>106.27394241091741</v>
      </c>
      <c r="J650" s="306">
        <f t="shared" ca="1" si="304"/>
        <v>798.52327976967274</v>
      </c>
      <c r="K650" s="307">
        <f t="shared" ca="1" si="305"/>
        <v>-5.7005791745101435</v>
      </c>
      <c r="L650" s="304">
        <f t="shared" ca="1" si="290"/>
        <v>798.54362744751768</v>
      </c>
      <c r="M650" s="306">
        <f t="shared" ca="1" si="306"/>
        <v>-1.4910974725844632</v>
      </c>
      <c r="N650" s="304">
        <f t="shared" ca="1" si="307"/>
        <v>-85.433592021713721</v>
      </c>
      <c r="P650" s="310">
        <f t="shared" ca="1" si="308"/>
        <v>23</v>
      </c>
      <c r="Q650" s="304">
        <f t="shared" ca="1" si="309"/>
        <v>0</v>
      </c>
      <c r="R650" s="306">
        <f t="shared" ca="1" si="310"/>
        <v>0</v>
      </c>
      <c r="S650" s="307">
        <f t="shared" ca="1" si="311"/>
        <v>3.1859948540257217</v>
      </c>
      <c r="T650" s="304">
        <f t="shared" ca="1" si="291"/>
        <v>31.254609517992332</v>
      </c>
      <c r="U650" s="311">
        <f t="shared" ca="1" si="292"/>
        <v>0</v>
      </c>
      <c r="V650" s="306">
        <f t="shared" ca="1" si="293"/>
        <v>1.2256985200473194</v>
      </c>
      <c r="W650" s="304">
        <f t="shared" ca="1" si="294"/>
        <v>28.247525317380777</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0.91272908127937491</v>
      </c>
      <c r="AH650" s="304">
        <f t="shared" ca="1" si="318"/>
        <v>-8.8661307273546406</v>
      </c>
    </row>
    <row r="651" spans="1:34" x14ac:dyDescent="0.2">
      <c r="A651" s="347">
        <f t="shared" ca="1" si="296"/>
        <v>1E-4</v>
      </c>
      <c r="B651" s="304">
        <f t="shared" ca="1" si="297"/>
        <v>35.415900000000725</v>
      </c>
      <c r="D651" s="306">
        <f t="shared" ca="1" si="298"/>
        <v>-0.70587459343071313</v>
      </c>
      <c r="E651" s="307">
        <f t="shared" ca="1" si="299"/>
        <v>-0.97198824771151848</v>
      </c>
      <c r="F651" s="304">
        <f t="shared" ca="1" si="300"/>
        <v>1.2012577139566192</v>
      </c>
      <c r="G651" s="306">
        <f t="shared" ca="1" si="301"/>
        <v>8.4608770203205133</v>
      </c>
      <c r="H651" s="307">
        <f t="shared" ca="1" si="302"/>
        <v>-105.93669711187368</v>
      </c>
      <c r="I651" s="304">
        <f t="shared" ca="1" si="303"/>
        <v>106.27403368144945</v>
      </c>
      <c r="J651" s="306">
        <f t="shared" ca="1" si="304"/>
        <v>798.52327976967274</v>
      </c>
      <c r="K651" s="307">
        <f t="shared" ca="1" si="305"/>
        <v>-5.7111728393613896</v>
      </c>
      <c r="L651" s="304">
        <f t="shared" ca="1" si="290"/>
        <v>798.54370314298774</v>
      </c>
      <c r="M651" s="306">
        <f t="shared" ca="1" si="306"/>
        <v>-1.4910982074942936</v>
      </c>
      <c r="N651" s="304">
        <f t="shared" ca="1" si="307"/>
        <v>-85.433634128945315</v>
      </c>
      <c r="P651" s="310">
        <f t="shared" ca="1" si="308"/>
        <v>23</v>
      </c>
      <c r="Q651" s="304">
        <f t="shared" ca="1" si="309"/>
        <v>0</v>
      </c>
      <c r="R651" s="306">
        <f t="shared" ca="1" si="310"/>
        <v>0</v>
      </c>
      <c r="S651" s="307">
        <f t="shared" ca="1" si="311"/>
        <v>3.1859948540257217</v>
      </c>
      <c r="T651" s="304">
        <f t="shared" ca="1" si="291"/>
        <v>31.254609517992332</v>
      </c>
      <c r="U651" s="311">
        <f t="shared" ca="1" si="292"/>
        <v>0</v>
      </c>
      <c r="V651" s="306">
        <f t="shared" ca="1" si="293"/>
        <v>1.2256998185120458</v>
      </c>
      <c r="W651" s="304">
        <f t="shared" ca="1" si="294"/>
        <v>28.247603761215597</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0.91270503347165111</v>
      </c>
      <c r="AH651" s="304">
        <f t="shared" ca="1" si="318"/>
        <v>-8.8661553491488228</v>
      </c>
    </row>
    <row r="652" spans="1:34" x14ac:dyDescent="0.2">
      <c r="A652" s="347">
        <f t="shared" ca="1" si="296"/>
        <v>1E-4</v>
      </c>
      <c r="B652" s="304">
        <f t="shared" ca="1" si="297"/>
        <v>35.416000000000729</v>
      </c>
      <c r="D652" s="306">
        <f t="shared" ca="1" si="298"/>
        <v>-0.70587005849593432</v>
      </c>
      <c r="E652" s="307">
        <f t="shared" ca="1" si="299"/>
        <v>-0.9719631856566604</v>
      </c>
      <c r="F652" s="304">
        <f t="shared" ca="1" si="300"/>
        <v>1.2012347704561741</v>
      </c>
      <c r="G652" s="306">
        <f t="shared" ca="1" si="301"/>
        <v>8.460806433314664</v>
      </c>
      <c r="H652" s="307">
        <f t="shared" ca="1" si="302"/>
        <v>-105.93679430819225</v>
      </c>
      <c r="I652" s="304">
        <f t="shared" ca="1" si="303"/>
        <v>106.27412494957676</v>
      </c>
      <c r="J652" s="306">
        <f t="shared" ca="1" si="304"/>
        <v>798.52327976967274</v>
      </c>
      <c r="K652" s="307">
        <f t="shared" ca="1" si="305"/>
        <v>-5.7217665139323932</v>
      </c>
      <c r="L652" s="304">
        <f t="shared" ca="1" si="290"/>
        <v>798.54377897905829</v>
      </c>
      <c r="M652" s="306">
        <f t="shared" ca="1" si="306"/>
        <v>-1.4910989423967305</v>
      </c>
      <c r="N652" s="304">
        <f t="shared" ca="1" si="307"/>
        <v>-85.43367623575331</v>
      </c>
      <c r="P652" s="310">
        <f t="shared" ca="1" si="308"/>
        <v>23</v>
      </c>
      <c r="Q652" s="304">
        <f t="shared" ca="1" si="309"/>
        <v>0</v>
      </c>
      <c r="R652" s="306">
        <f t="shared" ca="1" si="310"/>
        <v>0</v>
      </c>
      <c r="S652" s="307">
        <f t="shared" ca="1" si="311"/>
        <v>3.1859948540257217</v>
      </c>
      <c r="T652" s="304">
        <f t="shared" ca="1" si="291"/>
        <v>31.254609517992332</v>
      </c>
      <c r="U652" s="311">
        <f t="shared" ca="1" si="292"/>
        <v>0</v>
      </c>
      <c r="V652" s="306">
        <f t="shared" ca="1" si="293"/>
        <v>1.2257011169793395</v>
      </c>
      <c r="W652" s="304">
        <f t="shared" ca="1" si="294"/>
        <v>28.247682203975693</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0.91268098599019964</v>
      </c>
      <c r="AH652" s="304">
        <f t="shared" ca="1" si="318"/>
        <v>-8.866179970605673</v>
      </c>
    </row>
    <row r="653" spans="1:34" x14ac:dyDescent="0.2">
      <c r="A653" s="347">
        <f t="shared" ca="1" si="296"/>
        <v>1E-4</v>
      </c>
      <c r="B653" s="304">
        <f t="shared" ca="1" si="297"/>
        <v>35.416100000000732</v>
      </c>
      <c r="D653" s="306">
        <f t="shared" ca="1" si="298"/>
        <v>-0.70586552356318777</v>
      </c>
      <c r="E653" s="307">
        <f t="shared" ca="1" si="299"/>
        <v>-0.97193812394517387</v>
      </c>
      <c r="F653" s="304">
        <f t="shared" ca="1" si="300"/>
        <v>1.2012118273365433</v>
      </c>
      <c r="G653" s="306">
        <f t="shared" ca="1" si="301"/>
        <v>8.4607358467623079</v>
      </c>
      <c r="H653" s="307">
        <f t="shared" ca="1" si="302"/>
        <v>-105.93689150200464</v>
      </c>
      <c r="I653" s="304">
        <f t="shared" ca="1" si="303"/>
        <v>106.27421621529933</v>
      </c>
      <c r="J653" s="306">
        <f t="shared" ca="1" si="304"/>
        <v>798.52327976967274</v>
      </c>
      <c r="K653" s="307">
        <f t="shared" ca="1" si="305"/>
        <v>-5.7323601982229029</v>
      </c>
      <c r="L653" s="304">
        <f t="shared" ca="1" si="290"/>
        <v>798.54385495572956</v>
      </c>
      <c r="M653" s="306">
        <f t="shared" ca="1" si="306"/>
        <v>-1.4910996772917742</v>
      </c>
      <c r="N653" s="304">
        <f t="shared" ca="1" si="307"/>
        <v>-85.433718342137695</v>
      </c>
      <c r="P653" s="310">
        <f t="shared" ca="1" si="308"/>
        <v>23</v>
      </c>
      <c r="Q653" s="304">
        <f t="shared" ca="1" si="309"/>
        <v>0</v>
      </c>
      <c r="R653" s="306">
        <f t="shared" ca="1" si="310"/>
        <v>0</v>
      </c>
      <c r="S653" s="307">
        <f t="shared" ca="1" si="311"/>
        <v>3.1859948540257217</v>
      </c>
      <c r="T653" s="304">
        <f t="shared" ca="1" si="291"/>
        <v>31.254609517992332</v>
      </c>
      <c r="U653" s="311">
        <f t="shared" ca="1" si="292"/>
        <v>0</v>
      </c>
      <c r="V653" s="306">
        <f t="shared" ca="1" si="293"/>
        <v>1.2257024154492007</v>
      </c>
      <c r="W653" s="304">
        <f t="shared" ca="1" si="294"/>
        <v>28.247760645661071</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0.91265693883502408</v>
      </c>
      <c r="AH653" s="304">
        <f t="shared" ca="1" si="318"/>
        <v>-8.866204591725193</v>
      </c>
    </row>
    <row r="654" spans="1:34" x14ac:dyDescent="0.2">
      <c r="A654" s="347">
        <f t="shared" ca="1" si="296"/>
        <v>1E-4</v>
      </c>
      <c r="B654" s="304">
        <f t="shared" ca="1" si="297"/>
        <v>35.416200000000735</v>
      </c>
      <c r="D654" s="306">
        <f t="shared" ca="1" si="298"/>
        <v>-0.70586098863247337</v>
      </c>
      <c r="E654" s="307">
        <f t="shared" ca="1" si="299"/>
        <v>-0.97191306257705001</v>
      </c>
      <c r="F654" s="304">
        <f t="shared" ca="1" si="300"/>
        <v>1.2011888845977194</v>
      </c>
      <c r="G654" s="306">
        <f t="shared" ca="1" si="301"/>
        <v>8.4606652606634452</v>
      </c>
      <c r="H654" s="307">
        <f t="shared" ca="1" si="302"/>
        <v>-105.93698869331089</v>
      </c>
      <c r="I654" s="304">
        <f t="shared" ca="1" si="303"/>
        <v>106.27430747861723</v>
      </c>
      <c r="J654" s="306">
        <f t="shared" ca="1" si="304"/>
        <v>798.52327976967274</v>
      </c>
      <c r="K654" s="307">
        <f t="shared" ca="1" si="305"/>
        <v>-5.7429538922326691</v>
      </c>
      <c r="L654" s="304">
        <f t="shared" ca="1" si="290"/>
        <v>798.543931073002</v>
      </c>
      <c r="M654" s="306">
        <f t="shared" ca="1" si="306"/>
        <v>-1.4911004121794245</v>
      </c>
      <c r="N654" s="304">
        <f t="shared" ca="1" si="307"/>
        <v>-85.433760448098482</v>
      </c>
      <c r="P654" s="310">
        <f t="shared" ca="1" si="308"/>
        <v>23</v>
      </c>
      <c r="Q654" s="304">
        <f t="shared" ca="1" si="309"/>
        <v>0</v>
      </c>
      <c r="R654" s="306">
        <f t="shared" ca="1" si="310"/>
        <v>0</v>
      </c>
      <c r="S654" s="307">
        <f t="shared" ca="1" si="311"/>
        <v>3.1859948540257217</v>
      </c>
      <c r="T654" s="304">
        <f t="shared" ca="1" si="291"/>
        <v>31.254609517992332</v>
      </c>
      <c r="U654" s="311">
        <f t="shared" ca="1" si="292"/>
        <v>0</v>
      </c>
      <c r="V654" s="306">
        <f t="shared" ca="1" si="293"/>
        <v>1.2257037139216289</v>
      </c>
      <c r="W654" s="304">
        <f t="shared" ca="1" si="294"/>
        <v>28.247839086271732</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0.9126328920061173</v>
      </c>
      <c r="AH654" s="304">
        <f t="shared" ca="1" si="318"/>
        <v>-8.86622921250739</v>
      </c>
    </row>
    <row r="655" spans="1:34" x14ac:dyDescent="0.2">
      <c r="A655" s="347">
        <f t="shared" ca="1" si="296"/>
        <v>1E-4</v>
      </c>
      <c r="B655" s="304">
        <f t="shared" ca="1" si="297"/>
        <v>35.416300000000739</v>
      </c>
      <c r="D655" s="306">
        <f t="shared" ca="1" si="298"/>
        <v>-0.7058564537037938</v>
      </c>
      <c r="E655" s="307">
        <f t="shared" ca="1" si="299"/>
        <v>-0.97188800155229238</v>
      </c>
      <c r="F655" s="304">
        <f t="shared" ca="1" si="300"/>
        <v>1.2011659422397076</v>
      </c>
      <c r="G655" s="306">
        <f t="shared" ca="1" si="301"/>
        <v>8.4605946750180756</v>
      </c>
      <c r="H655" s="307">
        <f t="shared" ca="1" si="302"/>
        <v>-105.93708588211105</v>
      </c>
      <c r="I655" s="304">
        <f t="shared" ca="1" si="303"/>
        <v>106.27439873953047</v>
      </c>
      <c r="J655" s="306">
        <f t="shared" ca="1" si="304"/>
        <v>798.52327976967274</v>
      </c>
      <c r="K655" s="307">
        <f t="shared" ca="1" si="305"/>
        <v>-5.7535475959614404</v>
      </c>
      <c r="L655" s="304">
        <f t="shared" ca="1" si="290"/>
        <v>798.54400733087596</v>
      </c>
      <c r="M655" s="306">
        <f t="shared" ca="1" si="306"/>
        <v>-1.4911011470596816</v>
      </c>
      <c r="N655" s="304">
        <f t="shared" ca="1" si="307"/>
        <v>-85.433802553635658</v>
      </c>
      <c r="P655" s="310">
        <f t="shared" ca="1" si="308"/>
        <v>23</v>
      </c>
      <c r="Q655" s="304">
        <f t="shared" ca="1" si="309"/>
        <v>0</v>
      </c>
      <c r="R655" s="306">
        <f t="shared" ca="1" si="310"/>
        <v>0</v>
      </c>
      <c r="S655" s="307">
        <f t="shared" ca="1" si="311"/>
        <v>3.1859948540257217</v>
      </c>
      <c r="T655" s="304">
        <f t="shared" ca="1" si="291"/>
        <v>31.254609517992332</v>
      </c>
      <c r="U655" s="311">
        <f t="shared" ca="1" si="292"/>
        <v>0</v>
      </c>
      <c r="V655" s="306">
        <f t="shared" ca="1" si="293"/>
        <v>1.2257050123966247</v>
      </c>
      <c r="W655" s="304">
        <f t="shared" ca="1" si="294"/>
        <v>28.24791752580769</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0.91260884550348109</v>
      </c>
      <c r="AH655" s="304">
        <f t="shared" ca="1" si="318"/>
        <v>-8.8662538329522604</v>
      </c>
    </row>
    <row r="656" spans="1:34" x14ac:dyDescent="0.2">
      <c r="A656" s="347">
        <f t="shared" ca="1" si="296"/>
        <v>1E-4</v>
      </c>
      <c r="B656" s="304">
        <f t="shared" ca="1" si="297"/>
        <v>35.416400000000742</v>
      </c>
      <c r="D656" s="306">
        <f t="shared" ca="1" si="298"/>
        <v>-0.70585191877714915</v>
      </c>
      <c r="E656" s="307">
        <f t="shared" ca="1" si="299"/>
        <v>-0.97186294087089564</v>
      </c>
      <c r="F656" s="304">
        <f t="shared" ca="1" si="300"/>
        <v>1.2011430002625039</v>
      </c>
      <c r="G656" s="306">
        <f t="shared" ca="1" si="301"/>
        <v>8.4605240898261975</v>
      </c>
      <c r="H656" s="307">
        <f t="shared" ca="1" si="302"/>
        <v>-105.93718306840513</v>
      </c>
      <c r="I656" s="304">
        <f t="shared" ca="1" si="303"/>
        <v>106.2744899980391</v>
      </c>
      <c r="J656" s="306">
        <f t="shared" ca="1" si="304"/>
        <v>798.52327976967274</v>
      </c>
      <c r="K656" s="307">
        <f t="shared" ca="1" si="305"/>
        <v>-5.7641413094089664</v>
      </c>
      <c r="L656" s="304">
        <f t="shared" ca="1" si="290"/>
        <v>798.54408372935177</v>
      </c>
      <c r="M656" s="306">
        <f t="shared" ca="1" si="306"/>
        <v>-1.4911018819325459</v>
      </c>
      <c r="N656" s="304">
        <f t="shared" ca="1" si="307"/>
        <v>-85.433844658749265</v>
      </c>
      <c r="P656" s="310">
        <f t="shared" ca="1" si="308"/>
        <v>23</v>
      </c>
      <c r="Q656" s="304">
        <f t="shared" ca="1" si="309"/>
        <v>0</v>
      </c>
      <c r="R656" s="306">
        <f t="shared" ca="1" si="310"/>
        <v>0</v>
      </c>
      <c r="S656" s="307">
        <f t="shared" ca="1" si="311"/>
        <v>3.1859948540257217</v>
      </c>
      <c r="T656" s="304">
        <f t="shared" ca="1" si="291"/>
        <v>31.254609517992332</v>
      </c>
      <c r="U656" s="311">
        <f t="shared" ca="1" si="292"/>
        <v>0</v>
      </c>
      <c r="V656" s="306">
        <f t="shared" ca="1" si="293"/>
        <v>1.2257063108741872</v>
      </c>
      <c r="W656" s="304">
        <f t="shared" ca="1" si="294"/>
        <v>28.247995964268963</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0.9125847993271119</v>
      </c>
      <c r="AH656" s="304">
        <f t="shared" ca="1" si="318"/>
        <v>-8.8662784530598096</v>
      </c>
    </row>
    <row r="657" spans="1:34" x14ac:dyDescent="0.2">
      <c r="A657" s="347">
        <f t="shared" ca="1" si="296"/>
        <v>1E-4</v>
      </c>
      <c r="B657" s="304">
        <f t="shared" ca="1" si="297"/>
        <v>35.416500000000745</v>
      </c>
      <c r="D657" s="306">
        <f t="shared" ca="1" si="298"/>
        <v>-0.7058473838525372</v>
      </c>
      <c r="E657" s="307">
        <f t="shared" ca="1" si="299"/>
        <v>-0.97183788053285269</v>
      </c>
      <c r="F657" s="304">
        <f t="shared" ca="1" si="300"/>
        <v>1.2011200586661011</v>
      </c>
      <c r="G657" s="306">
        <f t="shared" ca="1" si="301"/>
        <v>8.4604535050878127</v>
      </c>
      <c r="H657" s="307">
        <f t="shared" ca="1" si="302"/>
        <v>-105.93728025219319</v>
      </c>
      <c r="I657" s="304">
        <f t="shared" ca="1" si="303"/>
        <v>106.27458125414314</v>
      </c>
      <c r="J657" s="306">
        <f t="shared" ca="1" si="304"/>
        <v>798.52327976967274</v>
      </c>
      <c r="K657" s="307">
        <f t="shared" ca="1" si="305"/>
        <v>-5.7747350325749967</v>
      </c>
      <c r="L657" s="304">
        <f t="shared" ca="1" si="290"/>
        <v>798.54416026842966</v>
      </c>
      <c r="M657" s="306">
        <f t="shared" ca="1" si="306"/>
        <v>-1.491102616798017</v>
      </c>
      <c r="N657" s="304">
        <f t="shared" ca="1" si="307"/>
        <v>-85.433886763439261</v>
      </c>
      <c r="P657" s="310">
        <f t="shared" ca="1" si="308"/>
        <v>23</v>
      </c>
      <c r="Q657" s="304">
        <f t="shared" ca="1" si="309"/>
        <v>0</v>
      </c>
      <c r="R657" s="306">
        <f t="shared" ca="1" si="310"/>
        <v>0</v>
      </c>
      <c r="S657" s="307">
        <f t="shared" ca="1" si="311"/>
        <v>3.1859948540257217</v>
      </c>
      <c r="T657" s="304">
        <f t="shared" ca="1" si="291"/>
        <v>31.254609517992332</v>
      </c>
      <c r="U657" s="311">
        <f t="shared" ca="1" si="292"/>
        <v>0</v>
      </c>
      <c r="V657" s="306">
        <f t="shared" ca="1" si="293"/>
        <v>1.2257076093543167</v>
      </c>
      <c r="W657" s="304">
        <f t="shared" ca="1" si="294"/>
        <v>28.248074401655543</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0.91256075347700083</v>
      </c>
      <c r="AH657" s="304">
        <f t="shared" ca="1" si="318"/>
        <v>-8.8663030728300445</v>
      </c>
    </row>
    <row r="658" spans="1:34" x14ac:dyDescent="0.2">
      <c r="A658" s="347">
        <f t="shared" ca="1" si="296"/>
        <v>1E-4</v>
      </c>
      <c r="B658" s="304">
        <f t="shared" ca="1" si="297"/>
        <v>35.416600000000749</v>
      </c>
      <c r="D658" s="306">
        <f t="shared" ca="1" si="298"/>
        <v>-0.70584284892996285</v>
      </c>
      <c r="E658" s="307">
        <f t="shared" ca="1" si="299"/>
        <v>-0.97181282053817064</v>
      </c>
      <c r="F658" s="304">
        <f t="shared" ca="1" si="300"/>
        <v>1.2010971174505087</v>
      </c>
      <c r="G658" s="306">
        <f t="shared" ca="1" si="301"/>
        <v>8.4603829208029193</v>
      </c>
      <c r="H658" s="307">
        <f t="shared" ca="1" si="302"/>
        <v>-105.93737743347525</v>
      </c>
      <c r="I658" s="304">
        <f t="shared" ca="1" si="303"/>
        <v>106.27467250784264</v>
      </c>
      <c r="J658" s="306">
        <f t="shared" ca="1" si="304"/>
        <v>798.52327976967274</v>
      </c>
      <c r="K658" s="307">
        <f t="shared" ca="1" si="305"/>
        <v>-5.7853287654592798</v>
      </c>
      <c r="L658" s="304">
        <f t="shared" ca="1" si="290"/>
        <v>798.5442369481101</v>
      </c>
      <c r="M658" s="306">
        <f t="shared" ca="1" si="306"/>
        <v>-1.4911033516560952</v>
      </c>
      <c r="N658" s="304">
        <f t="shared" ca="1" si="307"/>
        <v>-85.433928867705689</v>
      </c>
      <c r="P658" s="310">
        <f t="shared" ca="1" si="308"/>
        <v>23</v>
      </c>
      <c r="Q658" s="304">
        <f t="shared" ca="1" si="309"/>
        <v>0</v>
      </c>
      <c r="R658" s="306">
        <f t="shared" ca="1" si="310"/>
        <v>0</v>
      </c>
      <c r="S658" s="307">
        <f t="shared" ca="1" si="311"/>
        <v>3.1859948540257217</v>
      </c>
      <c r="T658" s="304">
        <f t="shared" ca="1" si="291"/>
        <v>31.254609517992332</v>
      </c>
      <c r="U658" s="311">
        <f t="shared" ca="1" si="292"/>
        <v>0</v>
      </c>
      <c r="V658" s="306">
        <f t="shared" ca="1" si="293"/>
        <v>1.2257089078370138</v>
      </c>
      <c r="W658" s="304">
        <f t="shared" ca="1" si="294"/>
        <v>28.248152837967474</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0.912536707953155</v>
      </c>
      <c r="AH658" s="304">
        <f t="shared" ca="1" si="318"/>
        <v>-8.8663276922629599</v>
      </c>
    </row>
    <row r="659" spans="1:34" x14ac:dyDescent="0.2">
      <c r="A659" s="347">
        <f t="shared" ca="1" si="296"/>
        <v>1E-4</v>
      </c>
      <c r="B659" s="304">
        <f t="shared" ca="1" si="297"/>
        <v>35.416700000000752</v>
      </c>
      <c r="D659" s="306">
        <f t="shared" ca="1" si="298"/>
        <v>-0.70583831400942643</v>
      </c>
      <c r="E659" s="307">
        <f t="shared" ca="1" si="299"/>
        <v>-0.97178776088683172</v>
      </c>
      <c r="F659" s="304">
        <f t="shared" ca="1" si="300"/>
        <v>1.2010741766157125</v>
      </c>
      <c r="G659" s="306">
        <f t="shared" ca="1" si="301"/>
        <v>8.4603123369715192</v>
      </c>
      <c r="H659" s="307">
        <f t="shared" ca="1" si="302"/>
        <v>-105.93747461225134</v>
      </c>
      <c r="I659" s="304">
        <f t="shared" ca="1" si="303"/>
        <v>106.27476375913761</v>
      </c>
      <c r="J659" s="306">
        <f t="shared" ca="1" si="304"/>
        <v>798.52327976967274</v>
      </c>
      <c r="K659" s="307">
        <f t="shared" ca="1" si="305"/>
        <v>-5.7959225080615662</v>
      </c>
      <c r="L659" s="304">
        <f t="shared" ca="1" si="290"/>
        <v>798.54431376839352</v>
      </c>
      <c r="M659" s="306">
        <f t="shared" ca="1" si="306"/>
        <v>-1.4911040865067808</v>
      </c>
      <c r="N659" s="304">
        <f t="shared" ca="1" si="307"/>
        <v>-85.433970971548547</v>
      </c>
      <c r="P659" s="310">
        <f t="shared" ca="1" si="308"/>
        <v>23</v>
      </c>
      <c r="Q659" s="304">
        <f t="shared" ca="1" si="309"/>
        <v>0</v>
      </c>
      <c r="R659" s="306">
        <f t="shared" ca="1" si="310"/>
        <v>0</v>
      </c>
      <c r="S659" s="307">
        <f t="shared" ca="1" si="311"/>
        <v>3.1859948540257217</v>
      </c>
      <c r="T659" s="304">
        <f t="shared" ca="1" si="291"/>
        <v>31.254609517992332</v>
      </c>
      <c r="U659" s="311">
        <f t="shared" ca="1" si="292"/>
        <v>0</v>
      </c>
      <c r="V659" s="306">
        <f t="shared" ca="1" si="293"/>
        <v>1.2257102063222782</v>
      </c>
      <c r="W659" s="304">
        <f t="shared" ca="1" si="294"/>
        <v>28.248231273204741</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0.91251266275555665</v>
      </c>
      <c r="AH659" s="304">
        <f t="shared" ca="1" si="318"/>
        <v>-8.8663523113585718</v>
      </c>
    </row>
    <row r="660" spans="1:34" x14ac:dyDescent="0.2">
      <c r="A660" s="347">
        <f t="shared" ca="1" si="296"/>
        <v>1E-4</v>
      </c>
      <c r="B660" s="304">
        <f t="shared" ca="1" si="297"/>
        <v>35.416800000000755</v>
      </c>
      <c r="D660" s="306">
        <f t="shared" ca="1" si="298"/>
        <v>-0.70583377909092526</v>
      </c>
      <c r="E660" s="307">
        <f t="shared" ca="1" si="299"/>
        <v>-0.97176270157884126</v>
      </c>
      <c r="F660" s="304">
        <f t="shared" ca="1" si="300"/>
        <v>1.2010512361617156</v>
      </c>
      <c r="G660" s="306">
        <f t="shared" ca="1" si="301"/>
        <v>8.4602417535936105</v>
      </c>
      <c r="H660" s="307">
        <f t="shared" ca="1" si="302"/>
        <v>-105.9375717885215</v>
      </c>
      <c r="I660" s="304">
        <f t="shared" ca="1" si="303"/>
        <v>106.2748550080281</v>
      </c>
      <c r="J660" s="306">
        <f t="shared" ca="1" si="304"/>
        <v>798.52327976967274</v>
      </c>
      <c r="K660" s="307">
        <f t="shared" ca="1" si="305"/>
        <v>-5.8065162603816045</v>
      </c>
      <c r="L660" s="304">
        <f t="shared" ca="1" si="290"/>
        <v>798.54439072928005</v>
      </c>
      <c r="M660" s="306">
        <f t="shared" ca="1" si="306"/>
        <v>-1.4911048213500737</v>
      </c>
      <c r="N660" s="304">
        <f t="shared" ca="1" si="307"/>
        <v>-85.434013074967837</v>
      </c>
      <c r="P660" s="310">
        <f t="shared" ca="1" si="308"/>
        <v>23</v>
      </c>
      <c r="Q660" s="304">
        <f t="shared" ca="1" si="309"/>
        <v>0</v>
      </c>
      <c r="R660" s="306">
        <f t="shared" ca="1" si="310"/>
        <v>0</v>
      </c>
      <c r="S660" s="307">
        <f t="shared" ca="1" si="311"/>
        <v>3.1859948540257217</v>
      </c>
      <c r="T660" s="304">
        <f t="shared" ca="1" si="291"/>
        <v>31.254609517992332</v>
      </c>
      <c r="U660" s="311">
        <f t="shared" ca="1" si="292"/>
        <v>0</v>
      </c>
      <c r="V660" s="306">
        <f t="shared" ca="1" si="293"/>
        <v>1.2257115048101093</v>
      </c>
      <c r="W660" s="304">
        <f t="shared" ca="1" si="294"/>
        <v>28.248309707367344</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0.91248861788421465</v>
      </c>
      <c r="AH660" s="304">
        <f t="shared" ca="1" si="318"/>
        <v>-8.8663769301168749</v>
      </c>
    </row>
    <row r="661" spans="1:34" x14ac:dyDescent="0.2">
      <c r="A661" s="347">
        <f t="shared" ca="1" si="296"/>
        <v>1E-4</v>
      </c>
      <c r="B661" s="304">
        <f t="shared" ca="1" si="297"/>
        <v>35.416900000000759</v>
      </c>
      <c r="D661" s="306">
        <f t="shared" ca="1" si="298"/>
        <v>-0.70582924417446258</v>
      </c>
      <c r="E661" s="307">
        <f t="shared" ca="1" si="299"/>
        <v>-0.97173764261419748</v>
      </c>
      <c r="F661" s="304">
        <f t="shared" ca="1" si="300"/>
        <v>1.2010282960885188</v>
      </c>
      <c r="G661" s="306">
        <f t="shared" ca="1" si="301"/>
        <v>8.4601711706691933</v>
      </c>
      <c r="H661" s="307">
        <f t="shared" ca="1" si="302"/>
        <v>-105.93766896228576</v>
      </c>
      <c r="I661" s="304">
        <f t="shared" ca="1" si="303"/>
        <v>106.27494625451412</v>
      </c>
      <c r="J661" s="306">
        <f t="shared" ca="1" si="304"/>
        <v>798.52327976967274</v>
      </c>
      <c r="K661" s="307">
        <f t="shared" ca="1" si="305"/>
        <v>-5.8171100224191452</v>
      </c>
      <c r="L661" s="304">
        <f t="shared" ca="1" si="290"/>
        <v>798.54446783077026</v>
      </c>
      <c r="M661" s="306">
        <f t="shared" ca="1" si="306"/>
        <v>-1.4911055561859738</v>
      </c>
      <c r="N661" s="304">
        <f t="shared" ca="1" si="307"/>
        <v>-85.434055177963543</v>
      </c>
      <c r="P661" s="310">
        <f t="shared" ca="1" si="308"/>
        <v>23</v>
      </c>
      <c r="Q661" s="304">
        <f t="shared" ca="1" si="309"/>
        <v>0</v>
      </c>
      <c r="R661" s="306">
        <f t="shared" ca="1" si="310"/>
        <v>0</v>
      </c>
      <c r="S661" s="307">
        <f t="shared" ca="1" si="311"/>
        <v>3.1859948540257217</v>
      </c>
      <c r="T661" s="304">
        <f t="shared" ca="1" si="291"/>
        <v>31.254609517992332</v>
      </c>
      <c r="U661" s="311">
        <f t="shared" ca="1" si="292"/>
        <v>0</v>
      </c>
      <c r="V661" s="306">
        <f t="shared" ca="1" si="293"/>
        <v>1.2257128033005078</v>
      </c>
      <c r="W661" s="304">
        <f t="shared" ca="1" si="294"/>
        <v>28.248388140455319</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0.91246457333912723</v>
      </c>
      <c r="AH661" s="304">
        <f t="shared" ca="1" si="318"/>
        <v>-8.8664015485378709</v>
      </c>
    </row>
    <row r="662" spans="1:34" x14ac:dyDescent="0.2">
      <c r="A662" s="347">
        <f t="shared" ca="1" si="296"/>
        <v>1E-4</v>
      </c>
      <c r="B662" s="304">
        <f t="shared" ca="1" si="297"/>
        <v>35.417000000000762</v>
      </c>
      <c r="D662" s="306">
        <f t="shared" ca="1" si="298"/>
        <v>-0.70582470926004015</v>
      </c>
      <c r="E662" s="307">
        <f t="shared" ca="1" si="299"/>
        <v>-0.97171258399289329</v>
      </c>
      <c r="F662" s="304">
        <f t="shared" ca="1" si="300"/>
        <v>1.2010053563961178</v>
      </c>
      <c r="G662" s="306">
        <f t="shared" ca="1" si="301"/>
        <v>8.4601005881982676</v>
      </c>
      <c r="H662" s="307">
        <f t="shared" ca="1" si="302"/>
        <v>-105.93776613354416</v>
      </c>
      <c r="I662" s="304">
        <f t="shared" ca="1" si="303"/>
        <v>106.27503749859574</v>
      </c>
      <c r="J662" s="306">
        <f t="shared" ca="1" si="304"/>
        <v>798.52327976967274</v>
      </c>
      <c r="K662" s="307">
        <f t="shared" ca="1" si="305"/>
        <v>-5.8277037941739369</v>
      </c>
      <c r="L662" s="304">
        <f t="shared" ca="1" si="290"/>
        <v>798.54454507286425</v>
      </c>
      <c r="M662" s="306">
        <f t="shared" ca="1" si="306"/>
        <v>-1.4911062910144817</v>
      </c>
      <c r="N662" s="304">
        <f t="shared" ca="1" si="307"/>
        <v>-85.43409728053571</v>
      </c>
      <c r="P662" s="310">
        <f t="shared" ca="1" si="308"/>
        <v>23</v>
      </c>
      <c r="Q662" s="304">
        <f t="shared" ca="1" si="309"/>
        <v>0</v>
      </c>
      <c r="R662" s="306">
        <f t="shared" ca="1" si="310"/>
        <v>0</v>
      </c>
      <c r="S662" s="307">
        <f t="shared" ca="1" si="311"/>
        <v>3.1859948540257217</v>
      </c>
      <c r="T662" s="304">
        <f t="shared" ca="1" si="291"/>
        <v>31.254609517992332</v>
      </c>
      <c r="U662" s="311">
        <f t="shared" ca="1" si="292"/>
        <v>0</v>
      </c>
      <c r="V662" s="306">
        <f t="shared" ca="1" si="293"/>
        <v>1.225714101793473</v>
      </c>
      <c r="W662" s="304">
        <f t="shared" ca="1" si="294"/>
        <v>28.248466572468658</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0.91244052912028373</v>
      </c>
      <c r="AH662" s="304">
        <f t="shared" ca="1" si="318"/>
        <v>-8.8664261666215669</v>
      </c>
    </row>
    <row r="663" spans="1:34" x14ac:dyDescent="0.2">
      <c r="A663" s="347">
        <f t="shared" ca="1" si="296"/>
        <v>1E-4</v>
      </c>
      <c r="B663" s="304">
        <f t="shared" ca="1" si="297"/>
        <v>35.417100000000765</v>
      </c>
      <c r="D663" s="306">
        <f t="shared" ca="1" si="298"/>
        <v>-0.70582017434765554</v>
      </c>
      <c r="E663" s="307">
        <f t="shared" ca="1" si="299"/>
        <v>-0.97168752571492689</v>
      </c>
      <c r="F663" s="304">
        <f t="shared" ca="1" si="300"/>
        <v>1.2009824170845098</v>
      </c>
      <c r="G663" s="306">
        <f t="shared" ca="1" si="301"/>
        <v>8.4600300061808333</v>
      </c>
      <c r="H663" s="307">
        <f t="shared" ca="1" si="302"/>
        <v>-105.93786330229673</v>
      </c>
      <c r="I663" s="304">
        <f t="shared" ca="1" si="303"/>
        <v>106.27512874027295</v>
      </c>
      <c r="J663" s="306">
        <f t="shared" ca="1" si="304"/>
        <v>798.52327976967274</v>
      </c>
      <c r="K663" s="307">
        <f t="shared" ca="1" si="305"/>
        <v>-5.8382975756457292</v>
      </c>
      <c r="L663" s="304">
        <f t="shared" ca="1" si="290"/>
        <v>798.54462245556249</v>
      </c>
      <c r="M663" s="306">
        <f t="shared" ca="1" si="306"/>
        <v>-1.4911070258355972</v>
      </c>
      <c r="N663" s="304">
        <f t="shared" ca="1" si="307"/>
        <v>-85.434139382684322</v>
      </c>
      <c r="P663" s="310">
        <f t="shared" ca="1" si="308"/>
        <v>23</v>
      </c>
      <c r="Q663" s="304">
        <f t="shared" ca="1" si="309"/>
        <v>0</v>
      </c>
      <c r="R663" s="306">
        <f t="shared" ca="1" si="310"/>
        <v>0</v>
      </c>
      <c r="S663" s="307">
        <f t="shared" ca="1" si="311"/>
        <v>3.1859948540257217</v>
      </c>
      <c r="T663" s="304">
        <f t="shared" ca="1" si="291"/>
        <v>31.254609517992332</v>
      </c>
      <c r="U663" s="311">
        <f t="shared" ca="1" si="292"/>
        <v>0</v>
      </c>
      <c r="V663" s="306">
        <f t="shared" ca="1" si="293"/>
        <v>1.2257154002890054</v>
      </c>
      <c r="W663" s="304">
        <f t="shared" ca="1" si="294"/>
        <v>28.248545003407365</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0.91241648522768592</v>
      </c>
      <c r="AH663" s="304">
        <f t="shared" ca="1" si="318"/>
        <v>-8.8664507843679647</v>
      </c>
    </row>
    <row r="664" spans="1:34" x14ac:dyDescent="0.2">
      <c r="A664" s="347">
        <f t="shared" ca="1" si="296"/>
        <v>1E-4</v>
      </c>
      <c r="B664" s="304">
        <f t="shared" ca="1" si="297"/>
        <v>35.417200000000769</v>
      </c>
      <c r="D664" s="306">
        <f t="shared" ca="1" si="298"/>
        <v>-0.70581563943731007</v>
      </c>
      <c r="E664" s="307">
        <f t="shared" ca="1" si="299"/>
        <v>-0.97166246778030008</v>
      </c>
      <c r="F664" s="304">
        <f t="shared" ca="1" si="300"/>
        <v>1.2009594781536976</v>
      </c>
      <c r="G664" s="306">
        <f t="shared" ca="1" si="301"/>
        <v>8.4599594246168888</v>
      </c>
      <c r="H664" s="307">
        <f t="shared" ca="1" si="302"/>
        <v>-105.93796046854351</v>
      </c>
      <c r="I664" s="304">
        <f t="shared" ca="1" si="303"/>
        <v>106.27521997954581</v>
      </c>
      <c r="J664" s="306">
        <f t="shared" ca="1" si="304"/>
        <v>798.52327976967274</v>
      </c>
      <c r="K664" s="307">
        <f t="shared" ca="1" si="305"/>
        <v>-5.8488913668342715</v>
      </c>
      <c r="L664" s="304">
        <f t="shared" ca="1" si="290"/>
        <v>798.54469997886542</v>
      </c>
      <c r="M664" s="306">
        <f t="shared" ca="1" si="306"/>
        <v>-1.4911077606493204</v>
      </c>
      <c r="N664" s="304">
        <f t="shared" ca="1" si="307"/>
        <v>-85.434181484409393</v>
      </c>
      <c r="P664" s="310">
        <f t="shared" ca="1" si="308"/>
        <v>23</v>
      </c>
      <c r="Q664" s="304">
        <f t="shared" ca="1" si="309"/>
        <v>0</v>
      </c>
      <c r="R664" s="306">
        <f t="shared" ca="1" si="310"/>
        <v>0</v>
      </c>
      <c r="S664" s="307">
        <f t="shared" ca="1" si="311"/>
        <v>3.1859948540257217</v>
      </c>
      <c r="T664" s="304">
        <f t="shared" ca="1" si="291"/>
        <v>31.254609517992332</v>
      </c>
      <c r="U664" s="311">
        <f t="shared" ca="1" si="292"/>
        <v>0</v>
      </c>
      <c r="V664" s="306">
        <f t="shared" ca="1" si="293"/>
        <v>1.2257166987871047</v>
      </c>
      <c r="W664" s="304">
        <f t="shared" ca="1" si="294"/>
        <v>28.248623433271472</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0.9123924416613356</v>
      </c>
      <c r="AH664" s="304">
        <f t="shared" ca="1" si="318"/>
        <v>-8.8664754017770626</v>
      </c>
    </row>
    <row r="665" spans="1:34" x14ac:dyDescent="0.2">
      <c r="A665" s="347">
        <f t="shared" ca="1" si="296"/>
        <v>1E-4</v>
      </c>
      <c r="B665" s="304">
        <f t="shared" ca="1" si="297"/>
        <v>35.417300000000772</v>
      </c>
      <c r="D665" s="306">
        <f t="shared" ca="1" si="298"/>
        <v>-0.70581110452900586</v>
      </c>
      <c r="E665" s="307">
        <f t="shared" ca="1" si="299"/>
        <v>-0.97163741018900041</v>
      </c>
      <c r="F665" s="304">
        <f t="shared" ca="1" si="300"/>
        <v>1.2009365396036724</v>
      </c>
      <c r="G665" s="306">
        <f t="shared" ca="1" si="301"/>
        <v>8.4598888435064357</v>
      </c>
      <c r="H665" s="307">
        <f t="shared" ca="1" si="302"/>
        <v>-105.93805763228453</v>
      </c>
      <c r="I665" s="304">
        <f t="shared" ca="1" si="303"/>
        <v>106.27531121641434</v>
      </c>
      <c r="J665" s="306">
        <f t="shared" ca="1" si="304"/>
        <v>798.52327976967274</v>
      </c>
      <c r="K665" s="307">
        <f t="shared" ca="1" si="305"/>
        <v>-5.8594851677393125</v>
      </c>
      <c r="L665" s="304">
        <f t="shared" ca="1" si="290"/>
        <v>798.54477764277317</v>
      </c>
      <c r="M665" s="306">
        <f t="shared" ca="1" si="306"/>
        <v>-1.4911084954556513</v>
      </c>
      <c r="N665" s="304">
        <f t="shared" ca="1" si="307"/>
        <v>-85.43422358571091</v>
      </c>
      <c r="P665" s="310">
        <f t="shared" ca="1" si="308"/>
        <v>23</v>
      </c>
      <c r="Q665" s="304">
        <f t="shared" ca="1" si="309"/>
        <v>0</v>
      </c>
      <c r="R665" s="306">
        <f t="shared" ca="1" si="310"/>
        <v>0</v>
      </c>
      <c r="S665" s="307">
        <f t="shared" ca="1" si="311"/>
        <v>3.1859948540257217</v>
      </c>
      <c r="T665" s="304">
        <f t="shared" ca="1" si="291"/>
        <v>31.254609517992332</v>
      </c>
      <c r="U665" s="311">
        <f t="shared" ca="1" si="292"/>
        <v>0</v>
      </c>
      <c r="V665" s="306">
        <f t="shared" ca="1" si="293"/>
        <v>1.2257179972877712</v>
      </c>
      <c r="W665" s="304">
        <f t="shared" ca="1" si="294"/>
        <v>28.248701862060972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0.91236839842122031</v>
      </c>
      <c r="AH665" s="304">
        <f t="shared" ca="1" si="318"/>
        <v>-8.866500018848873</v>
      </c>
    </row>
    <row r="666" spans="1:34" x14ac:dyDescent="0.2">
      <c r="A666" s="347">
        <f t="shared" ca="1" si="296"/>
        <v>1E-4</v>
      </c>
      <c r="B666" s="304">
        <f t="shared" ca="1" si="297"/>
        <v>35.417400000000775</v>
      </c>
      <c r="D666" s="306">
        <f t="shared" ca="1" si="298"/>
        <v>-0.70580656962274402</v>
      </c>
      <c r="E666" s="307">
        <f t="shared" ca="1" si="299"/>
        <v>-0.97161235294103143</v>
      </c>
      <c r="F666" s="304">
        <f t="shared" ca="1" si="300"/>
        <v>1.2009136014344381</v>
      </c>
      <c r="G666" s="306">
        <f t="shared" ca="1" si="301"/>
        <v>8.459818262849474</v>
      </c>
      <c r="H666" s="307">
        <f t="shared" ca="1" si="302"/>
        <v>-105.93815479351981</v>
      </c>
      <c r="I666" s="304">
        <f t="shared" ca="1" si="303"/>
        <v>106.27540245087857</v>
      </c>
      <c r="J666" s="306">
        <f t="shared" ca="1" si="304"/>
        <v>798.52327976967274</v>
      </c>
      <c r="K666" s="307">
        <f t="shared" ca="1" si="305"/>
        <v>-5.8700789783606027</v>
      </c>
      <c r="L666" s="304">
        <f t="shared" ca="1" si="290"/>
        <v>798.54485544728618</v>
      </c>
      <c r="M666" s="306">
        <f t="shared" ca="1" si="306"/>
        <v>-1.4911092302545901</v>
      </c>
      <c r="N666" s="304">
        <f t="shared" ca="1" si="307"/>
        <v>-85.434265686588901</v>
      </c>
      <c r="P666" s="310">
        <f t="shared" ca="1" si="308"/>
        <v>23</v>
      </c>
      <c r="Q666" s="304">
        <f t="shared" ca="1" si="309"/>
        <v>0</v>
      </c>
      <c r="R666" s="306">
        <f t="shared" ca="1" si="310"/>
        <v>0</v>
      </c>
      <c r="S666" s="307">
        <f t="shared" ca="1" si="311"/>
        <v>3.1859948540257217</v>
      </c>
      <c r="T666" s="304">
        <f t="shared" ca="1" si="291"/>
        <v>31.254609517992332</v>
      </c>
      <c r="U666" s="311">
        <f t="shared" ca="1" si="292"/>
        <v>0</v>
      </c>
      <c r="V666" s="306">
        <f t="shared" ca="1" si="293"/>
        <v>1.2257192957910044</v>
      </c>
      <c r="W666" s="304">
        <f t="shared" ca="1" si="294"/>
        <v>28.248780289775873</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0.91234435550734005</v>
      </c>
      <c r="AH666" s="304">
        <f t="shared" ca="1" si="318"/>
        <v>-8.8665246355833922</v>
      </c>
    </row>
    <row r="667" spans="1:34" x14ac:dyDescent="0.2">
      <c r="A667" s="347">
        <f t="shared" ca="1" si="296"/>
        <v>1E-4</v>
      </c>
      <c r="B667" s="304">
        <f t="shared" ca="1" si="297"/>
        <v>35.417500000000778</v>
      </c>
      <c r="D667" s="306">
        <f t="shared" ca="1" si="298"/>
        <v>-0.70580203471852387</v>
      </c>
      <c r="E667" s="307">
        <f t="shared" ca="1" si="299"/>
        <v>-0.97158729603639138</v>
      </c>
      <c r="F667" s="304">
        <f t="shared" ca="1" si="300"/>
        <v>1.2008906636459935</v>
      </c>
      <c r="G667" s="306">
        <f t="shared" ca="1" si="301"/>
        <v>8.4597476826460021</v>
      </c>
      <c r="H667" s="307">
        <f t="shared" ca="1" si="302"/>
        <v>-105.93825195224942</v>
      </c>
      <c r="I667" s="304">
        <f t="shared" ca="1" si="303"/>
        <v>106.27549368293855</v>
      </c>
      <c r="J667" s="306">
        <f t="shared" ca="1" si="304"/>
        <v>798.52327976967274</v>
      </c>
      <c r="K667" s="307">
        <f t="shared" ca="1" si="305"/>
        <v>-5.8806727986978915</v>
      </c>
      <c r="L667" s="304">
        <f t="shared" ca="1" si="290"/>
        <v>798.54493339240491</v>
      </c>
      <c r="M667" s="306">
        <f t="shared" ca="1" si="306"/>
        <v>-1.491109965046137</v>
      </c>
      <c r="N667" s="304">
        <f t="shared" ca="1" si="307"/>
        <v>-85.434307787043352</v>
      </c>
      <c r="P667" s="310">
        <f t="shared" ca="1" si="308"/>
        <v>23</v>
      </c>
      <c r="Q667" s="304">
        <f t="shared" ca="1" si="309"/>
        <v>0</v>
      </c>
      <c r="R667" s="306">
        <f t="shared" ca="1" si="310"/>
        <v>0</v>
      </c>
      <c r="S667" s="307">
        <f t="shared" ca="1" si="311"/>
        <v>3.1859948540257217</v>
      </c>
      <c r="T667" s="304">
        <f t="shared" ca="1" si="291"/>
        <v>31.254609517992332</v>
      </c>
      <c r="U667" s="311">
        <f t="shared" ca="1" si="292"/>
        <v>0</v>
      </c>
      <c r="V667" s="306">
        <f t="shared" ca="1" si="293"/>
        <v>1.2257205942968048</v>
      </c>
      <c r="W667" s="304">
        <f t="shared" ca="1" si="294"/>
        <v>28.248858716416198</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0.9123203129196984</v>
      </c>
      <c r="AH667" s="304">
        <f t="shared" ca="1" si="318"/>
        <v>-8.8665492519806222</v>
      </c>
    </row>
    <row r="668" spans="1:34" x14ac:dyDescent="0.2">
      <c r="A668" s="347">
        <f t="shared" ca="1" si="296"/>
        <v>1E-4</v>
      </c>
      <c r="B668" s="304">
        <f t="shared" ca="1" si="297"/>
        <v>35.417600000000782</v>
      </c>
      <c r="D668" s="306">
        <f t="shared" ca="1" si="298"/>
        <v>-0.70579749981634565</v>
      </c>
      <c r="E668" s="307">
        <f t="shared" ca="1" si="299"/>
        <v>-0.97156223947507137</v>
      </c>
      <c r="F668" s="304">
        <f t="shared" ca="1" si="300"/>
        <v>1.2008677262383316</v>
      </c>
      <c r="G668" s="306">
        <f t="shared" ca="1" si="301"/>
        <v>8.4596771028960198</v>
      </c>
      <c r="H668" s="307">
        <f t="shared" ca="1" si="302"/>
        <v>-105.93834910847336</v>
      </c>
      <c r="I668" s="304">
        <f t="shared" ca="1" si="303"/>
        <v>106.2755849125943</v>
      </c>
      <c r="J668" s="306">
        <f t="shared" ca="1" si="304"/>
        <v>798.52327976967274</v>
      </c>
      <c r="K668" s="307">
        <f t="shared" ca="1" si="305"/>
        <v>-5.8912666287509277</v>
      </c>
      <c r="L668" s="304">
        <f t="shared" ca="1" si="290"/>
        <v>798.5450114781296</v>
      </c>
      <c r="M668" s="306">
        <f t="shared" ca="1" si="306"/>
        <v>-1.4911106998302921</v>
      </c>
      <c r="N668" s="304">
        <f t="shared" ca="1" si="307"/>
        <v>-85.434349887074291</v>
      </c>
      <c r="P668" s="310">
        <f t="shared" ca="1" si="308"/>
        <v>23</v>
      </c>
      <c r="Q668" s="304">
        <f t="shared" ca="1" si="309"/>
        <v>0</v>
      </c>
      <c r="R668" s="306">
        <f t="shared" ca="1" si="310"/>
        <v>0</v>
      </c>
      <c r="S668" s="307">
        <f t="shared" ca="1" si="311"/>
        <v>3.1859948540257217</v>
      </c>
      <c r="T668" s="304">
        <f t="shared" ca="1" si="291"/>
        <v>31.254609517992332</v>
      </c>
      <c r="U668" s="311">
        <f t="shared" ca="1" si="292"/>
        <v>0</v>
      </c>
      <c r="V668" s="306">
        <f t="shared" ca="1" si="293"/>
        <v>1.2257218928051716</v>
      </c>
      <c r="W668" s="304">
        <f t="shared" ca="1" si="294"/>
        <v>28.248937141981944</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0.91229627065828467</v>
      </c>
      <c r="AH668" s="304">
        <f t="shared" ca="1" si="318"/>
        <v>-8.8665738680405717</v>
      </c>
    </row>
    <row r="669" spans="1:34" x14ac:dyDescent="0.2">
      <c r="A669" s="347">
        <f t="shared" ca="1" si="296"/>
        <v>1E-4</v>
      </c>
      <c r="B669" s="304">
        <f t="shared" ca="1" si="297"/>
        <v>35.417700000000785</v>
      </c>
      <c r="D669" s="306">
        <f t="shared" ca="1" si="298"/>
        <v>-0.70579296491621024</v>
      </c>
      <c r="E669" s="307">
        <f t="shared" ca="1" si="299"/>
        <v>-0.97153718325707139</v>
      </c>
      <c r="F669" s="304">
        <f t="shared" ca="1" si="300"/>
        <v>1.2008447892114531</v>
      </c>
      <c r="G669" s="306">
        <f t="shared" ca="1" si="301"/>
        <v>8.459606523599529</v>
      </c>
      <c r="H669" s="307">
        <f t="shared" ca="1" si="302"/>
        <v>-105.93844626219169</v>
      </c>
      <c r="I669" s="304">
        <f t="shared" ca="1" si="303"/>
        <v>106.27567613984586</v>
      </c>
      <c r="J669" s="306">
        <f t="shared" ca="1" si="304"/>
        <v>798.52327976967274</v>
      </c>
      <c r="K669" s="307">
        <f t="shared" ca="1" si="305"/>
        <v>-5.9018604685194607</v>
      </c>
      <c r="L669" s="304">
        <f t="shared" ca="1" si="290"/>
        <v>798.54508970446057</v>
      </c>
      <c r="M669" s="306">
        <f t="shared" ca="1" si="306"/>
        <v>-1.4911114346070553</v>
      </c>
      <c r="N669" s="304">
        <f t="shared" ca="1" si="307"/>
        <v>-85.434391986681717</v>
      </c>
      <c r="P669" s="310">
        <f t="shared" ca="1" si="308"/>
        <v>23</v>
      </c>
      <c r="Q669" s="304">
        <f t="shared" ca="1" si="309"/>
        <v>0</v>
      </c>
      <c r="R669" s="306">
        <f t="shared" ca="1" si="310"/>
        <v>0</v>
      </c>
      <c r="S669" s="307">
        <f t="shared" ca="1" si="311"/>
        <v>3.1859948540257217</v>
      </c>
      <c r="T669" s="304">
        <f t="shared" ca="1" si="291"/>
        <v>31.254609517992332</v>
      </c>
      <c r="U669" s="311">
        <f t="shared" ca="1" si="292"/>
        <v>0</v>
      </c>
      <c r="V669" s="306">
        <f t="shared" ca="1" si="293"/>
        <v>1.2257231913161055</v>
      </c>
      <c r="W669" s="304">
        <f t="shared" ca="1" si="294"/>
        <v>28.24901556647313</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0.91227222872310243</v>
      </c>
      <c r="AH669" s="304">
        <f t="shared" ca="1" si="318"/>
        <v>-8.866598483763239</v>
      </c>
    </row>
    <row r="670" spans="1:34" x14ac:dyDescent="0.2">
      <c r="A670" s="347">
        <f t="shared" ca="1" si="296"/>
        <v>1E-4</v>
      </c>
      <c r="B670" s="304">
        <f t="shared" ca="1" si="297"/>
        <v>35.417800000000788</v>
      </c>
      <c r="D670" s="306">
        <f t="shared" ca="1" si="298"/>
        <v>-0.70578843001811975</v>
      </c>
      <c r="E670" s="307">
        <f t="shared" ca="1" si="299"/>
        <v>-0.9715121273823879</v>
      </c>
      <c r="F670" s="304">
        <f t="shared" ca="1" si="300"/>
        <v>1.2008218525653567</v>
      </c>
      <c r="G670" s="306">
        <f t="shared" ca="1" si="301"/>
        <v>8.4595359447565279</v>
      </c>
      <c r="H670" s="307">
        <f t="shared" ca="1" si="302"/>
        <v>-105.93854341340443</v>
      </c>
      <c r="I670" s="304">
        <f t="shared" ca="1" si="303"/>
        <v>106.27576736469327</v>
      </c>
      <c r="J670" s="306">
        <f t="shared" ca="1" si="304"/>
        <v>798.52327976967274</v>
      </c>
      <c r="K670" s="307">
        <f t="shared" ca="1" si="305"/>
        <v>-5.9124543180032401</v>
      </c>
      <c r="L670" s="304">
        <f t="shared" ca="1" si="290"/>
        <v>798.54516807139817</v>
      </c>
      <c r="M670" s="306">
        <f t="shared" ca="1" si="306"/>
        <v>-1.4911121693764267</v>
      </c>
      <c r="N670" s="304">
        <f t="shared" ca="1" si="307"/>
        <v>-85.434434085865604</v>
      </c>
      <c r="P670" s="310">
        <f t="shared" ca="1" si="308"/>
        <v>23</v>
      </c>
      <c r="Q670" s="304">
        <f t="shared" ca="1" si="309"/>
        <v>0</v>
      </c>
      <c r="R670" s="306">
        <f t="shared" ca="1" si="310"/>
        <v>0</v>
      </c>
      <c r="S670" s="307">
        <f t="shared" ca="1" si="311"/>
        <v>3.1859948540257217</v>
      </c>
      <c r="T670" s="304">
        <f t="shared" ca="1" si="291"/>
        <v>31.254609517992332</v>
      </c>
      <c r="U670" s="311">
        <f t="shared" ca="1" si="292"/>
        <v>0</v>
      </c>
      <c r="V670" s="306">
        <f t="shared" ca="1" si="293"/>
        <v>1.2257244898296067</v>
      </c>
      <c r="W670" s="304">
        <f t="shared" ca="1" si="294"/>
        <v>28.249093989889779</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0.91224818711414457</v>
      </c>
      <c r="AH670" s="304">
        <f t="shared" ca="1" si="318"/>
        <v>-8.8666230991486294</v>
      </c>
    </row>
    <row r="671" spans="1:34" x14ac:dyDescent="0.2">
      <c r="A671" s="347">
        <f t="shared" ca="1" si="296"/>
        <v>1E-4</v>
      </c>
      <c r="B671" s="304">
        <f t="shared" ca="1" si="297"/>
        <v>35.417900000000792</v>
      </c>
      <c r="D671" s="306">
        <f t="shared" ca="1" si="298"/>
        <v>-0.70578389512207595</v>
      </c>
      <c r="E671" s="307">
        <f t="shared" ca="1" si="299"/>
        <v>-0.97148707185101202</v>
      </c>
      <c r="F671" s="304">
        <f t="shared" ca="1" si="300"/>
        <v>1.2007989163000368</v>
      </c>
      <c r="G671" s="306">
        <f t="shared" ca="1" si="301"/>
        <v>8.4594653663670165</v>
      </c>
      <c r="H671" s="307">
        <f t="shared" ca="1" si="302"/>
        <v>-105.93864056211162</v>
      </c>
      <c r="I671" s="304">
        <f t="shared" ca="1" si="303"/>
        <v>106.27585858713654</v>
      </c>
      <c r="J671" s="306">
        <f t="shared" ca="1" si="304"/>
        <v>798.52327976967274</v>
      </c>
      <c r="K671" s="307">
        <f t="shared" ca="1" si="305"/>
        <v>-5.9230481772020163</v>
      </c>
      <c r="L671" s="304">
        <f t="shared" ca="1" si="290"/>
        <v>798.54524657894274</v>
      </c>
      <c r="M671" s="306">
        <f t="shared" ca="1" si="306"/>
        <v>-1.4911129041384066</v>
      </c>
      <c r="N671" s="304">
        <f t="shared" ca="1" si="307"/>
        <v>-85.434476184626007</v>
      </c>
      <c r="P671" s="310">
        <f t="shared" ca="1" si="308"/>
        <v>23</v>
      </c>
      <c r="Q671" s="304">
        <f t="shared" ca="1" si="309"/>
        <v>0</v>
      </c>
      <c r="R671" s="306">
        <f t="shared" ca="1" si="310"/>
        <v>0</v>
      </c>
      <c r="S671" s="307">
        <f t="shared" ca="1" si="311"/>
        <v>3.1859948540257217</v>
      </c>
      <c r="T671" s="304">
        <f t="shared" ca="1" si="291"/>
        <v>31.254609517992332</v>
      </c>
      <c r="U671" s="311">
        <f t="shared" ca="1" si="292"/>
        <v>0</v>
      </c>
      <c r="V671" s="306">
        <f t="shared" ca="1" si="293"/>
        <v>1.2257257883456742</v>
      </c>
      <c r="W671" s="304">
        <f t="shared" ca="1" si="294"/>
        <v>28.249172412231886</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0.91222414583140221</v>
      </c>
      <c r="AH671" s="304">
        <f t="shared" ca="1" si="318"/>
        <v>-8.8666477141967519</v>
      </c>
    </row>
    <row r="672" spans="1:34" x14ac:dyDescent="0.2">
      <c r="A672" s="347">
        <f t="shared" ca="1" si="296"/>
        <v>1E-4</v>
      </c>
      <c r="B672" s="304">
        <f t="shared" ca="1" si="297"/>
        <v>35.418000000000795</v>
      </c>
      <c r="D672" s="306">
        <f t="shared" ca="1" si="298"/>
        <v>-0.70577936022807586</v>
      </c>
      <c r="E672" s="307">
        <f t="shared" ca="1" si="299"/>
        <v>-0.97146201666294729</v>
      </c>
      <c r="F672" s="304">
        <f t="shared" ca="1" si="300"/>
        <v>1.2007759804154947</v>
      </c>
      <c r="G672" s="306">
        <f t="shared" ca="1" si="301"/>
        <v>8.459394788430993</v>
      </c>
      <c r="H672" s="307">
        <f t="shared" ca="1" si="302"/>
        <v>-105.93873770831328</v>
      </c>
      <c r="I672" s="304">
        <f t="shared" ca="1" si="303"/>
        <v>106.27594980717572</v>
      </c>
      <c r="J672" s="306">
        <f t="shared" ca="1" si="304"/>
        <v>798.52327976967274</v>
      </c>
      <c r="K672" s="307">
        <f t="shared" ca="1" si="305"/>
        <v>-5.9336420461155379</v>
      </c>
      <c r="L672" s="304">
        <f t="shared" ca="1" si="290"/>
        <v>798.54532522709474</v>
      </c>
      <c r="M672" s="306">
        <f t="shared" ca="1" si="306"/>
        <v>-1.4911136388929951</v>
      </c>
      <c r="N672" s="304">
        <f t="shared" ca="1" si="307"/>
        <v>-85.434518282962898</v>
      </c>
      <c r="P672" s="310">
        <f t="shared" ca="1" si="308"/>
        <v>23</v>
      </c>
      <c r="Q672" s="304">
        <f t="shared" ca="1" si="309"/>
        <v>0</v>
      </c>
      <c r="R672" s="306">
        <f t="shared" ca="1" si="310"/>
        <v>0</v>
      </c>
      <c r="S672" s="307">
        <f t="shared" ca="1" si="311"/>
        <v>3.1859948540257217</v>
      </c>
      <c r="T672" s="304">
        <f t="shared" ca="1" si="291"/>
        <v>31.254609517992332</v>
      </c>
      <c r="U672" s="311">
        <f t="shared" ca="1" si="292"/>
        <v>0</v>
      </c>
      <c r="V672" s="306">
        <f t="shared" ca="1" si="293"/>
        <v>1.2257270868643086</v>
      </c>
      <c r="W672" s="304">
        <f t="shared" ca="1" si="294"/>
        <v>28.249250833499442</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0.91220010487488068</v>
      </c>
      <c r="AH672" s="304">
        <f t="shared" ca="1" si="318"/>
        <v>-8.8666723289076028</v>
      </c>
    </row>
    <row r="673" spans="1:34" x14ac:dyDescent="0.2">
      <c r="A673" s="347">
        <f t="shared" ca="1" si="296"/>
        <v>1E-4</v>
      </c>
      <c r="B673" s="304">
        <f t="shared" ca="1" si="297"/>
        <v>35.418100000000798</v>
      </c>
      <c r="D673" s="306">
        <f t="shared" ca="1" si="298"/>
        <v>-0.7057748253361209</v>
      </c>
      <c r="E673" s="307">
        <f t="shared" ca="1" si="299"/>
        <v>-0.97143696181819372</v>
      </c>
      <c r="F673" s="304">
        <f t="shared" ca="1" si="300"/>
        <v>1.2007530449117314</v>
      </c>
      <c r="G673" s="306">
        <f t="shared" ca="1" si="301"/>
        <v>8.4593242109484592</v>
      </c>
      <c r="H673" s="307">
        <f t="shared" ca="1" si="302"/>
        <v>-105.93883485200946</v>
      </c>
      <c r="I673" s="304">
        <f t="shared" ca="1" si="303"/>
        <v>106.27604102481082</v>
      </c>
      <c r="J673" s="306">
        <f t="shared" ca="1" si="304"/>
        <v>798.52327976967274</v>
      </c>
      <c r="K673" s="307">
        <f t="shared" ca="1" si="305"/>
        <v>-5.9442359247435537</v>
      </c>
      <c r="L673" s="304">
        <f t="shared" ca="1" si="290"/>
        <v>798.54540401585439</v>
      </c>
      <c r="M673" s="306">
        <f t="shared" ca="1" si="306"/>
        <v>-1.4911143736401919</v>
      </c>
      <c r="N673" s="304">
        <f t="shared" ca="1" si="307"/>
        <v>-85.434560380876292</v>
      </c>
      <c r="P673" s="310">
        <f t="shared" ca="1" si="308"/>
        <v>23</v>
      </c>
      <c r="Q673" s="304">
        <f t="shared" ca="1" si="309"/>
        <v>0</v>
      </c>
      <c r="R673" s="306">
        <f t="shared" ca="1" si="310"/>
        <v>0</v>
      </c>
      <c r="S673" s="307">
        <f t="shared" ca="1" si="311"/>
        <v>3.1859948540257217</v>
      </c>
      <c r="T673" s="304">
        <f t="shared" ca="1" si="291"/>
        <v>31.254609517992332</v>
      </c>
      <c r="U673" s="311">
        <f t="shared" ca="1" si="292"/>
        <v>0</v>
      </c>
      <c r="V673" s="306">
        <f t="shared" ca="1" si="293"/>
        <v>1.2257283853855101</v>
      </c>
      <c r="W673" s="304">
        <f t="shared" ca="1" si="294"/>
        <v>28.249329253692483</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0.91217606424457998</v>
      </c>
      <c r="AH673" s="304">
        <f t="shared" ca="1" si="318"/>
        <v>-8.8666969432811822</v>
      </c>
    </row>
    <row r="674" spans="1:34" x14ac:dyDescent="0.2">
      <c r="A674" s="347">
        <f t="shared" ca="1" si="296"/>
        <v>1E-4</v>
      </c>
      <c r="B674" s="304">
        <f t="shared" ca="1" si="297"/>
        <v>35.418200000000802</v>
      </c>
      <c r="D674" s="306">
        <f t="shared" ca="1" si="298"/>
        <v>-0.70577029044621498</v>
      </c>
      <c r="E674" s="307">
        <f t="shared" ca="1" si="299"/>
        <v>-0.97141190731674065</v>
      </c>
      <c r="F674" s="304">
        <f t="shared" ca="1" si="300"/>
        <v>1.2007301097887413</v>
      </c>
      <c r="G674" s="306">
        <f t="shared" ca="1" si="301"/>
        <v>8.4592536339194151</v>
      </c>
      <c r="H674" s="307">
        <f t="shared" ca="1" si="302"/>
        <v>-105.9389319932002</v>
      </c>
      <c r="I674" s="304">
        <f t="shared" ca="1" si="303"/>
        <v>106.2761322400419</v>
      </c>
      <c r="J674" s="306">
        <f t="shared" ca="1" si="304"/>
        <v>798.52327976967274</v>
      </c>
      <c r="K674" s="307">
        <f t="shared" ca="1" si="305"/>
        <v>-5.9548298130858139</v>
      </c>
      <c r="L674" s="304">
        <f t="shared" ca="1" si="290"/>
        <v>798.54548294522203</v>
      </c>
      <c r="M674" s="306">
        <f t="shared" ca="1" si="306"/>
        <v>-1.4911151083799976</v>
      </c>
      <c r="N674" s="304">
        <f t="shared" ca="1" si="307"/>
        <v>-85.434602478366202</v>
      </c>
      <c r="P674" s="310">
        <f t="shared" ca="1" si="308"/>
        <v>23</v>
      </c>
      <c r="Q674" s="304">
        <f t="shared" ca="1" si="309"/>
        <v>0</v>
      </c>
      <c r="R674" s="306">
        <f t="shared" ca="1" si="310"/>
        <v>0</v>
      </c>
      <c r="S674" s="307">
        <f t="shared" ca="1" si="311"/>
        <v>3.1859948540257217</v>
      </c>
      <c r="T674" s="304">
        <f t="shared" ca="1" si="291"/>
        <v>31.254609517992332</v>
      </c>
      <c r="U674" s="311">
        <f t="shared" ca="1" si="292"/>
        <v>0</v>
      </c>
      <c r="V674" s="306">
        <f t="shared" ca="1" si="293"/>
        <v>1.2257296839092782</v>
      </c>
      <c r="W674" s="304">
        <f t="shared" ca="1" si="294"/>
        <v>28.249407672811014</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0.91215202394049122</v>
      </c>
      <c r="AH674" s="304">
        <f t="shared" ca="1" si="318"/>
        <v>-8.8667215573174989</v>
      </c>
    </row>
    <row r="675" spans="1:34" x14ac:dyDescent="0.2">
      <c r="A675" s="347">
        <f t="shared" ca="1" si="296"/>
        <v>1E-4</v>
      </c>
      <c r="B675" s="304">
        <f t="shared" ca="1" si="297"/>
        <v>35.418300000000805</v>
      </c>
      <c r="D675" s="306">
        <f t="shared" ca="1" si="298"/>
        <v>-0.70576575555835575</v>
      </c>
      <c r="E675" s="307">
        <f t="shared" ca="1" si="299"/>
        <v>-0.97138685315858631</v>
      </c>
      <c r="F675" s="304">
        <f t="shared" ca="1" si="300"/>
        <v>1.2007071750465215</v>
      </c>
      <c r="G675" s="306">
        <f t="shared" ca="1" si="301"/>
        <v>8.4591830573438589</v>
      </c>
      <c r="H675" s="307">
        <f t="shared" ca="1" si="302"/>
        <v>-105.93902913188552</v>
      </c>
      <c r="I675" s="304">
        <f t="shared" ca="1" si="303"/>
        <v>106.276223452869</v>
      </c>
      <c r="J675" s="306">
        <f t="shared" ca="1" si="304"/>
        <v>798.52327976967274</v>
      </c>
      <c r="K675" s="307">
        <f t="shared" ca="1" si="305"/>
        <v>-5.9654237111420683</v>
      </c>
      <c r="L675" s="304">
        <f t="shared" ca="1" si="290"/>
        <v>798.54556201519813</v>
      </c>
      <c r="M675" s="306">
        <f t="shared" ca="1" si="306"/>
        <v>-1.4911158431124121</v>
      </c>
      <c r="N675" s="304">
        <f t="shared" ca="1" si="307"/>
        <v>-85.434644575432614</v>
      </c>
      <c r="P675" s="310">
        <f t="shared" ca="1" si="308"/>
        <v>23</v>
      </c>
      <c r="Q675" s="304">
        <f t="shared" ca="1" si="309"/>
        <v>0</v>
      </c>
      <c r="R675" s="306">
        <f t="shared" ca="1" si="310"/>
        <v>0</v>
      </c>
      <c r="S675" s="307">
        <f t="shared" ca="1" si="311"/>
        <v>3.1859948540257217</v>
      </c>
      <c r="T675" s="304">
        <f t="shared" ca="1" si="291"/>
        <v>31.254609517992332</v>
      </c>
      <c r="U675" s="311">
        <f t="shared" ca="1" si="292"/>
        <v>0</v>
      </c>
      <c r="V675" s="306">
        <f t="shared" ca="1" si="293"/>
        <v>1.2257309824356128</v>
      </c>
      <c r="W675" s="304">
        <f t="shared" ca="1" si="294"/>
        <v>28.249486090855044</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0.91212798396261086</v>
      </c>
      <c r="AH675" s="304">
        <f t="shared" ca="1" si="318"/>
        <v>-8.8667461710165547</v>
      </c>
    </row>
    <row r="676" spans="1:34" x14ac:dyDescent="0.2">
      <c r="A676" s="347">
        <f t="shared" ca="1" si="296"/>
        <v>1E-4</v>
      </c>
      <c r="B676" s="304">
        <f t="shared" ca="1" si="297"/>
        <v>35.418400000000808</v>
      </c>
      <c r="D676" s="306">
        <f t="shared" ca="1" si="298"/>
        <v>-0.70576122067254454</v>
      </c>
      <c r="E676" s="307">
        <f t="shared" ca="1" si="299"/>
        <v>-0.9713617993437289</v>
      </c>
      <c r="F676" s="304">
        <f t="shared" ca="1" si="300"/>
        <v>1.2006842406850715</v>
      </c>
      <c r="G676" s="306">
        <f t="shared" ca="1" si="301"/>
        <v>8.4591124812217924</v>
      </c>
      <c r="H676" s="307">
        <f t="shared" ca="1" si="302"/>
        <v>-105.93912626806545</v>
      </c>
      <c r="I676" s="304">
        <f t="shared" ca="1" si="303"/>
        <v>106.27631466329211</v>
      </c>
      <c r="J676" s="306">
        <f t="shared" ca="1" si="304"/>
        <v>798.52327976967274</v>
      </c>
      <c r="K676" s="307">
        <f t="shared" ca="1" si="305"/>
        <v>-5.9760176189120662</v>
      </c>
      <c r="L676" s="304">
        <f t="shared" ca="1" si="290"/>
        <v>798.54564122578279</v>
      </c>
      <c r="M676" s="306">
        <f t="shared" ca="1" si="306"/>
        <v>-1.4911165778374353</v>
      </c>
      <c r="N676" s="304">
        <f t="shared" ca="1" si="307"/>
        <v>-85.434686672075557</v>
      </c>
      <c r="P676" s="310">
        <f t="shared" ca="1" si="308"/>
        <v>23</v>
      </c>
      <c r="Q676" s="304">
        <f t="shared" ca="1" si="309"/>
        <v>0</v>
      </c>
      <c r="R676" s="306">
        <f t="shared" ca="1" si="310"/>
        <v>0</v>
      </c>
      <c r="S676" s="307">
        <f t="shared" ca="1" si="311"/>
        <v>3.1859948540257217</v>
      </c>
      <c r="T676" s="304">
        <f t="shared" ca="1" si="291"/>
        <v>31.254609517992332</v>
      </c>
      <c r="U676" s="311">
        <f t="shared" ca="1" si="292"/>
        <v>0</v>
      </c>
      <c r="V676" s="306">
        <f t="shared" ca="1" si="293"/>
        <v>1.2257322809645141</v>
      </c>
      <c r="W676" s="304">
        <f t="shared" ca="1" si="294"/>
        <v>28.249564507824569</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0.91210394431094066</v>
      </c>
      <c r="AH676" s="304">
        <f t="shared" ca="1" si="318"/>
        <v>-8.8667707843783532</v>
      </c>
    </row>
    <row r="677" spans="1:34" x14ac:dyDescent="0.2">
      <c r="A677" s="347">
        <f t="shared" ca="1" si="296"/>
        <v>1E-4</v>
      </c>
      <c r="B677" s="304">
        <f t="shared" ca="1" si="297"/>
        <v>35.418500000000812</v>
      </c>
      <c r="D677" s="306">
        <f t="shared" ca="1" si="298"/>
        <v>-0.70575668578878281</v>
      </c>
      <c r="E677" s="307">
        <f t="shared" ca="1" si="299"/>
        <v>-0.971336745872172</v>
      </c>
      <c r="F677" s="304">
        <f t="shared" ca="1" si="300"/>
        <v>1.2006613067043959</v>
      </c>
      <c r="G677" s="306">
        <f t="shared" ca="1" si="301"/>
        <v>8.4590419055532138</v>
      </c>
      <c r="H677" s="307">
        <f t="shared" ca="1" si="302"/>
        <v>-105.93922340174004</v>
      </c>
      <c r="I677" s="304">
        <f t="shared" ca="1" si="303"/>
        <v>106.27640587131128</v>
      </c>
      <c r="J677" s="306">
        <f t="shared" ca="1" si="304"/>
        <v>798.52327976967274</v>
      </c>
      <c r="K677" s="307">
        <f t="shared" ca="1" si="305"/>
        <v>-5.9866115363955563</v>
      </c>
      <c r="L677" s="304">
        <f t="shared" ca="1" si="290"/>
        <v>798.54572057697658</v>
      </c>
      <c r="M677" s="306">
        <f t="shared" ca="1" si="306"/>
        <v>-1.4911173125550679</v>
      </c>
      <c r="N677" s="304">
        <f t="shared" ca="1" si="307"/>
        <v>-85.434728768295031</v>
      </c>
      <c r="P677" s="310">
        <f t="shared" ca="1" si="308"/>
        <v>23</v>
      </c>
      <c r="Q677" s="304">
        <f t="shared" ca="1" si="309"/>
        <v>0</v>
      </c>
      <c r="R677" s="306">
        <f t="shared" ca="1" si="310"/>
        <v>0</v>
      </c>
      <c r="S677" s="307">
        <f t="shared" ca="1" si="311"/>
        <v>3.1859948540257217</v>
      </c>
      <c r="T677" s="304">
        <f t="shared" ca="1" si="291"/>
        <v>31.254609517992332</v>
      </c>
      <c r="U677" s="311">
        <f t="shared" ca="1" si="292"/>
        <v>0</v>
      </c>
      <c r="V677" s="306">
        <f t="shared" ca="1" si="293"/>
        <v>1.2257335794959821</v>
      </c>
      <c r="W677" s="304">
        <f t="shared" ca="1" si="294"/>
        <v>28.249642923719602</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0.91207990498547709</v>
      </c>
      <c r="AH677" s="304">
        <f t="shared" ca="1" si="318"/>
        <v>-8.8667953974028926</v>
      </c>
    </row>
    <row r="678" spans="1:34" x14ac:dyDescent="0.2">
      <c r="A678" s="347">
        <f t="shared" ca="1" si="296"/>
        <v>1E-4</v>
      </c>
      <c r="B678" s="304">
        <f t="shared" ca="1" si="297"/>
        <v>35.418600000000815</v>
      </c>
      <c r="D678" s="306">
        <f t="shared" ca="1" si="298"/>
        <v>-0.70575215090706789</v>
      </c>
      <c r="E678" s="307">
        <f t="shared" ca="1" si="299"/>
        <v>-0.97131169274390494</v>
      </c>
      <c r="F678" s="304">
        <f t="shared" ca="1" si="300"/>
        <v>1.2006383731044843</v>
      </c>
      <c r="G678" s="306">
        <f t="shared" ca="1" si="301"/>
        <v>8.4589713303381231</v>
      </c>
      <c r="H678" s="307">
        <f t="shared" ca="1" si="302"/>
        <v>-105.93932053290931</v>
      </c>
      <c r="I678" s="304">
        <f t="shared" ca="1" si="303"/>
        <v>106.27649707692657</v>
      </c>
      <c r="J678" s="306">
        <f t="shared" ca="1" si="304"/>
        <v>798.52327976967274</v>
      </c>
      <c r="K678" s="307">
        <f t="shared" ca="1" si="305"/>
        <v>-5.9972054635922891</v>
      </c>
      <c r="L678" s="304">
        <f t="shared" ca="1" si="290"/>
        <v>798.54580006877973</v>
      </c>
      <c r="M678" s="306">
        <f t="shared" ca="1" si="306"/>
        <v>-1.4911180472653092</v>
      </c>
      <c r="N678" s="304">
        <f t="shared" ca="1" si="307"/>
        <v>-85.434770864091021</v>
      </c>
      <c r="P678" s="310">
        <f t="shared" ca="1" si="308"/>
        <v>23</v>
      </c>
      <c r="Q678" s="304">
        <f t="shared" ca="1" si="309"/>
        <v>0</v>
      </c>
      <c r="R678" s="306">
        <f t="shared" ca="1" si="310"/>
        <v>0</v>
      </c>
      <c r="S678" s="307">
        <f t="shared" ca="1" si="311"/>
        <v>3.1859948540257217</v>
      </c>
      <c r="T678" s="304">
        <f t="shared" ca="1" si="291"/>
        <v>31.254609517992332</v>
      </c>
      <c r="U678" s="311">
        <f t="shared" ca="1" si="292"/>
        <v>0</v>
      </c>
      <c r="V678" s="306">
        <f t="shared" ca="1" si="293"/>
        <v>1.2257348780300168</v>
      </c>
      <c r="W678" s="304">
        <f t="shared" ca="1" si="294"/>
        <v>28.249721338540176</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0.91205586598622013</v>
      </c>
      <c r="AH678" s="304">
        <f t="shared" ca="1" si="318"/>
        <v>-8.8668200100901764</v>
      </c>
    </row>
    <row r="679" spans="1:34" x14ac:dyDescent="0.2">
      <c r="A679" s="347">
        <f t="shared" ca="1" si="296"/>
        <v>1E-4</v>
      </c>
      <c r="B679" s="304">
        <f t="shared" ca="1" si="297"/>
        <v>35.418700000000818</v>
      </c>
      <c r="D679" s="306">
        <f t="shared" ca="1" si="298"/>
        <v>-0.70574761602740621</v>
      </c>
      <c r="E679" s="307">
        <f t="shared" ca="1" si="299"/>
        <v>-0.97128663995892417</v>
      </c>
      <c r="F679" s="304">
        <f t="shared" ca="1" si="300"/>
        <v>1.2006154398853381</v>
      </c>
      <c r="G679" s="306">
        <f t="shared" ca="1" si="301"/>
        <v>8.4589007555765203</v>
      </c>
      <c r="H679" s="307">
        <f t="shared" ca="1" si="302"/>
        <v>-105.9394176615733</v>
      </c>
      <c r="I679" s="304">
        <f t="shared" ca="1" si="303"/>
        <v>106.27658828013799</v>
      </c>
      <c r="J679" s="306">
        <f t="shared" ca="1" si="304"/>
        <v>798.52327976967274</v>
      </c>
      <c r="K679" s="307">
        <f t="shared" ca="1" si="305"/>
        <v>-6.0077994005020132</v>
      </c>
      <c r="L679" s="304">
        <f t="shared" ca="1" si="290"/>
        <v>798.54587970119269</v>
      </c>
      <c r="M679" s="306">
        <f t="shared" ca="1" si="306"/>
        <v>-1.4911187819681597</v>
      </c>
      <c r="N679" s="304">
        <f t="shared" ca="1" si="307"/>
        <v>-85.434812959463557</v>
      </c>
      <c r="P679" s="310">
        <f t="shared" ca="1" si="308"/>
        <v>23</v>
      </c>
      <c r="Q679" s="304">
        <f t="shared" ca="1" si="309"/>
        <v>0</v>
      </c>
      <c r="R679" s="306">
        <f t="shared" ca="1" si="310"/>
        <v>0</v>
      </c>
      <c r="S679" s="307">
        <f t="shared" ca="1" si="311"/>
        <v>3.1859948540257217</v>
      </c>
      <c r="T679" s="304">
        <f t="shared" ca="1" si="291"/>
        <v>31.254609517992332</v>
      </c>
      <c r="U679" s="311">
        <f t="shared" ca="1" si="292"/>
        <v>0</v>
      </c>
      <c r="V679" s="306">
        <f t="shared" ca="1" si="293"/>
        <v>1.2257361765666182</v>
      </c>
      <c r="W679" s="304">
        <f t="shared" ca="1" si="294"/>
        <v>28.249799752286282</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0.91203182731315557</v>
      </c>
      <c r="AH679" s="304">
        <f t="shared" ca="1" si="318"/>
        <v>-8.8668446224402171</v>
      </c>
    </row>
    <row r="680" spans="1:34" x14ac:dyDescent="0.2">
      <c r="A680" s="347">
        <f t="shared" ca="1" si="296"/>
        <v>1E-4</v>
      </c>
      <c r="B680" s="304">
        <f t="shared" ca="1" si="297"/>
        <v>35.418800000000822</v>
      </c>
      <c r="D680" s="306">
        <f t="shared" ca="1" si="298"/>
        <v>-0.70574308114979478</v>
      </c>
      <c r="E680" s="307">
        <f t="shared" ca="1" si="299"/>
        <v>-0.97126158751722613</v>
      </c>
      <c r="F680" s="304">
        <f t="shared" ca="1" si="300"/>
        <v>1.2005925070469532</v>
      </c>
      <c r="G680" s="306">
        <f t="shared" ca="1" si="301"/>
        <v>8.4588301812684055</v>
      </c>
      <c r="H680" s="307">
        <f t="shared" ca="1" si="302"/>
        <v>-105.93951478773205</v>
      </c>
      <c r="I680" s="304">
        <f t="shared" ca="1" si="303"/>
        <v>106.27667948094556</v>
      </c>
      <c r="J680" s="306">
        <f t="shared" ca="1" si="304"/>
        <v>798.52327976967274</v>
      </c>
      <c r="K680" s="307">
        <f t="shared" ca="1" si="305"/>
        <v>-6.0183933471244782</v>
      </c>
      <c r="L680" s="304">
        <f t="shared" ca="1" si="290"/>
        <v>798.54595947421569</v>
      </c>
      <c r="M680" s="306">
        <f t="shared" ca="1" si="306"/>
        <v>-1.4911195166636195</v>
      </c>
      <c r="N680" s="304">
        <f t="shared" ca="1" si="307"/>
        <v>-85.434855054412623</v>
      </c>
      <c r="P680" s="310">
        <f t="shared" ca="1" si="308"/>
        <v>23</v>
      </c>
      <c r="Q680" s="304">
        <f t="shared" ca="1" si="309"/>
        <v>0</v>
      </c>
      <c r="R680" s="306">
        <f t="shared" ca="1" si="310"/>
        <v>0</v>
      </c>
      <c r="S680" s="307">
        <f t="shared" ca="1" si="311"/>
        <v>3.1859948540257217</v>
      </c>
      <c r="T680" s="304">
        <f t="shared" ca="1" si="291"/>
        <v>31.254609517992332</v>
      </c>
      <c r="U680" s="311">
        <f t="shared" ca="1" si="292"/>
        <v>0</v>
      </c>
      <c r="V680" s="306">
        <f t="shared" ca="1" si="293"/>
        <v>1.2257374751057863</v>
      </c>
      <c r="W680" s="304">
        <f t="shared" ca="1" si="294"/>
        <v>28.249878164957941</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0.91200778896628876</v>
      </c>
      <c r="AH680" s="304">
        <f t="shared" ca="1" si="318"/>
        <v>-8.8668692344530111</v>
      </c>
    </row>
    <row r="681" spans="1:34" x14ac:dyDescent="0.2">
      <c r="A681" s="347">
        <f t="shared" ca="1" si="296"/>
        <v>1E-4</v>
      </c>
      <c r="B681" s="304">
        <f t="shared" ca="1" si="297"/>
        <v>35.418900000000825</v>
      </c>
      <c r="D681" s="306">
        <f t="shared" ca="1" si="298"/>
        <v>-0.70573854627423538</v>
      </c>
      <c r="E681" s="307">
        <f t="shared" ca="1" si="299"/>
        <v>-0.97123653541880728</v>
      </c>
      <c r="F681" s="304">
        <f t="shared" ca="1" si="300"/>
        <v>1.2005695745893277</v>
      </c>
      <c r="G681" s="306">
        <f t="shared" ca="1" si="301"/>
        <v>8.4587596074137785</v>
      </c>
      <c r="H681" s="307">
        <f t="shared" ca="1" si="302"/>
        <v>-105.9396119113856</v>
      </c>
      <c r="I681" s="304">
        <f t="shared" ca="1" si="303"/>
        <v>106.27677067934934</v>
      </c>
      <c r="J681" s="306">
        <f t="shared" ca="1" si="304"/>
        <v>798.52327976967274</v>
      </c>
      <c r="K681" s="307">
        <f t="shared" ca="1" si="305"/>
        <v>-6.0289873034594343</v>
      </c>
      <c r="L681" s="304">
        <f t="shared" ca="1" si="290"/>
        <v>798.54603938784919</v>
      </c>
      <c r="M681" s="306">
        <f t="shared" ca="1" si="306"/>
        <v>-1.4911202513516888</v>
      </c>
      <c r="N681" s="304">
        <f t="shared" ca="1" si="307"/>
        <v>-85.434897148938248</v>
      </c>
      <c r="P681" s="310">
        <f t="shared" ca="1" si="308"/>
        <v>23</v>
      </c>
      <c r="Q681" s="304">
        <f t="shared" ca="1" si="309"/>
        <v>0</v>
      </c>
      <c r="R681" s="306">
        <f t="shared" ca="1" si="310"/>
        <v>0</v>
      </c>
      <c r="S681" s="307">
        <f t="shared" ca="1" si="311"/>
        <v>3.1859948540257217</v>
      </c>
      <c r="T681" s="304">
        <f t="shared" ca="1" si="291"/>
        <v>31.254609517992332</v>
      </c>
      <c r="U681" s="311">
        <f t="shared" ca="1" si="292"/>
        <v>0</v>
      </c>
      <c r="V681" s="306">
        <f t="shared" ca="1" si="293"/>
        <v>1.2257387736475209</v>
      </c>
      <c r="W681" s="304">
        <f t="shared" ca="1" si="294"/>
        <v>28.249956576555157</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0.91198375094561435</v>
      </c>
      <c r="AH681" s="304">
        <f t="shared" ca="1" si="318"/>
        <v>-8.8668938461285638</v>
      </c>
    </row>
    <row r="682" spans="1:34" x14ac:dyDescent="0.2">
      <c r="A682" s="347">
        <f t="shared" ca="1" si="296"/>
        <v>1E-4</v>
      </c>
      <c r="B682" s="304">
        <f t="shared" ca="1" si="297"/>
        <v>35.419000000000828</v>
      </c>
      <c r="D682" s="306">
        <f t="shared" ca="1" si="298"/>
        <v>-0.70573401140072733</v>
      </c>
      <c r="E682" s="307">
        <f t="shared" ca="1" si="299"/>
        <v>-0.97121148366366938</v>
      </c>
      <c r="F682" s="304">
        <f t="shared" ca="1" si="300"/>
        <v>1.2005466425124631</v>
      </c>
      <c r="G682" s="306">
        <f t="shared" ca="1" si="301"/>
        <v>8.4586890340126377</v>
      </c>
      <c r="H682" s="307">
        <f t="shared" ca="1" si="302"/>
        <v>-105.93970903253397</v>
      </c>
      <c r="I682" s="304">
        <f t="shared" ca="1" si="303"/>
        <v>106.27686187534935</v>
      </c>
      <c r="J682" s="306">
        <f t="shared" ca="1" si="304"/>
        <v>798.52327976967274</v>
      </c>
      <c r="K682" s="307">
        <f t="shared" ca="1" si="305"/>
        <v>-6.0395812695066304</v>
      </c>
      <c r="L682" s="304">
        <f t="shared" ca="1" si="290"/>
        <v>798.54611944209341</v>
      </c>
      <c r="M682" s="306">
        <f t="shared" ca="1" si="306"/>
        <v>-1.4911209860323673</v>
      </c>
      <c r="N682" s="304">
        <f t="shared" ca="1" si="307"/>
        <v>-85.434939243040418</v>
      </c>
      <c r="P682" s="310">
        <f t="shared" ca="1" si="308"/>
        <v>23</v>
      </c>
      <c r="Q682" s="304">
        <f t="shared" ca="1" si="309"/>
        <v>0</v>
      </c>
      <c r="R682" s="306">
        <f t="shared" ca="1" si="310"/>
        <v>0</v>
      </c>
      <c r="S682" s="307">
        <f t="shared" ca="1" si="311"/>
        <v>3.1859948540257217</v>
      </c>
      <c r="T682" s="304">
        <f t="shared" ca="1" si="291"/>
        <v>31.254609517992332</v>
      </c>
      <c r="U682" s="311">
        <f t="shared" ca="1" si="292"/>
        <v>0</v>
      </c>
      <c r="V682" s="306">
        <f t="shared" ca="1" si="293"/>
        <v>1.2257400721918219</v>
      </c>
      <c r="W682" s="304">
        <f t="shared" ca="1" si="294"/>
        <v>28.250034987077932</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0.91195971325113234</v>
      </c>
      <c r="AH682" s="304">
        <f t="shared" ca="1" si="318"/>
        <v>-8.8669184574668751</v>
      </c>
    </row>
    <row r="683" spans="1:34" x14ac:dyDescent="0.2">
      <c r="A683" s="347">
        <f t="shared" ca="1" si="296"/>
        <v>1E-4</v>
      </c>
      <c r="B683" s="304">
        <f t="shared" ca="1" si="297"/>
        <v>35.419100000000832</v>
      </c>
      <c r="D683" s="306">
        <f t="shared" ca="1" si="298"/>
        <v>-0.70572947652927431</v>
      </c>
      <c r="E683" s="307">
        <f t="shared" ca="1" si="299"/>
        <v>-0.97118643225180712</v>
      </c>
      <c r="F683" s="304">
        <f t="shared" ca="1" si="300"/>
        <v>1.2005237108163576</v>
      </c>
      <c r="G683" s="306">
        <f t="shared" ca="1" si="301"/>
        <v>8.4586184610649848</v>
      </c>
      <c r="H683" s="307">
        <f t="shared" ca="1" si="302"/>
        <v>-105.93980615117719</v>
      </c>
      <c r="I683" s="304">
        <f t="shared" ca="1" si="303"/>
        <v>106.27695306894562</v>
      </c>
      <c r="J683" s="306">
        <f t="shared" ca="1" si="304"/>
        <v>798.52327976967274</v>
      </c>
      <c r="K683" s="307">
        <f t="shared" ca="1" si="305"/>
        <v>-6.050175245265816</v>
      </c>
      <c r="L683" s="304">
        <f t="shared" ca="1" si="290"/>
        <v>798.5461996369487</v>
      </c>
      <c r="M683" s="306">
        <f t="shared" ca="1" si="306"/>
        <v>-1.4911217207056555</v>
      </c>
      <c r="N683" s="304">
        <f t="shared" ca="1" si="307"/>
        <v>-85.434981336719162</v>
      </c>
      <c r="P683" s="310">
        <f t="shared" ca="1" si="308"/>
        <v>23</v>
      </c>
      <c r="Q683" s="304">
        <f t="shared" ca="1" si="309"/>
        <v>0</v>
      </c>
      <c r="R683" s="306">
        <f t="shared" ca="1" si="310"/>
        <v>0</v>
      </c>
      <c r="S683" s="307">
        <f t="shared" ca="1" si="311"/>
        <v>3.1859948540257217</v>
      </c>
      <c r="T683" s="304">
        <f t="shared" ca="1" si="291"/>
        <v>31.254609517992332</v>
      </c>
      <c r="U683" s="311">
        <f t="shared" ca="1" si="292"/>
        <v>0</v>
      </c>
      <c r="V683" s="306">
        <f t="shared" ca="1" si="293"/>
        <v>1.2257413707386897</v>
      </c>
      <c r="W683" s="304">
        <f t="shared" ca="1" si="294"/>
        <v>28.250113396526277</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0.91193567588283742</v>
      </c>
      <c r="AH683" s="304">
        <f t="shared" ca="1" si="318"/>
        <v>-8.8669430684679504</v>
      </c>
    </row>
    <row r="684" spans="1:34" x14ac:dyDescent="0.2">
      <c r="A684" s="347">
        <f t="shared" ca="1" si="296"/>
        <v>1E-4</v>
      </c>
      <c r="B684" s="304">
        <f t="shared" ca="1" si="297"/>
        <v>35.419200000000835</v>
      </c>
      <c r="D684" s="306">
        <f t="shared" ca="1" si="298"/>
        <v>-0.70572494165987354</v>
      </c>
      <c r="E684" s="307">
        <f t="shared" ca="1" si="299"/>
        <v>-0.97116138118321871</v>
      </c>
      <c r="F684" s="304">
        <f t="shared" ca="1" si="300"/>
        <v>1.2005007795010085</v>
      </c>
      <c r="G684" s="306">
        <f t="shared" ca="1" si="301"/>
        <v>8.4585478885708181</v>
      </c>
      <c r="H684" s="307">
        <f t="shared" ca="1" si="302"/>
        <v>-105.93990326731532</v>
      </c>
      <c r="I684" s="304">
        <f t="shared" ca="1" si="303"/>
        <v>106.27704426013818</v>
      </c>
      <c r="J684" s="306">
        <f t="shared" ca="1" si="304"/>
        <v>798.52327976967274</v>
      </c>
      <c r="K684" s="307">
        <f t="shared" ca="1" si="305"/>
        <v>-6.0607692307367405</v>
      </c>
      <c r="L684" s="304">
        <f t="shared" ca="1" si="290"/>
        <v>798.54627997241539</v>
      </c>
      <c r="M684" s="306">
        <f t="shared" ca="1" si="306"/>
        <v>-1.4911224553715534</v>
      </c>
      <c r="N684" s="304">
        <f t="shared" ca="1" si="307"/>
        <v>-85.435023429974464</v>
      </c>
      <c r="P684" s="310">
        <f t="shared" ca="1" si="308"/>
        <v>23</v>
      </c>
      <c r="Q684" s="304">
        <f t="shared" ca="1" si="309"/>
        <v>0</v>
      </c>
      <c r="R684" s="306">
        <f t="shared" ca="1" si="310"/>
        <v>0</v>
      </c>
      <c r="S684" s="307">
        <f t="shared" ca="1" si="311"/>
        <v>3.1859948540257217</v>
      </c>
      <c r="T684" s="304">
        <f t="shared" ca="1" si="291"/>
        <v>31.254609517992332</v>
      </c>
      <c r="U684" s="311">
        <f t="shared" ca="1" si="292"/>
        <v>0</v>
      </c>
      <c r="V684" s="306">
        <f t="shared" ca="1" si="293"/>
        <v>1.2257426692881241</v>
      </c>
      <c r="W684" s="304">
        <f t="shared" ca="1" si="294"/>
        <v>28.250191804900226</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0.91191163884072957</v>
      </c>
      <c r="AH684" s="304">
        <f t="shared" ca="1" si="318"/>
        <v>-8.8669676791317897</v>
      </c>
    </row>
    <row r="685" spans="1:34" x14ac:dyDescent="0.2">
      <c r="A685" s="347">
        <f t="shared" ca="1" si="296"/>
        <v>1E-4</v>
      </c>
      <c r="B685" s="304">
        <f t="shared" ca="1" si="297"/>
        <v>35.419300000000838</v>
      </c>
      <c r="D685" s="306">
        <f t="shared" ca="1" si="298"/>
        <v>-0.70572040679252734</v>
      </c>
      <c r="E685" s="307">
        <f t="shared" ca="1" si="299"/>
        <v>-0.97113633045789172</v>
      </c>
      <c r="F685" s="304">
        <f t="shared" ca="1" si="300"/>
        <v>1.2004778485664072</v>
      </c>
      <c r="G685" s="306">
        <f t="shared" ca="1" si="301"/>
        <v>8.4584773165301392</v>
      </c>
      <c r="H685" s="307">
        <f t="shared" ca="1" si="302"/>
        <v>-105.94000038094836</v>
      </c>
      <c r="I685" s="304">
        <f t="shared" ca="1" si="303"/>
        <v>106.2771354489271</v>
      </c>
      <c r="J685" s="306">
        <f t="shared" ca="1" si="304"/>
        <v>798.52327976967274</v>
      </c>
      <c r="K685" s="307">
        <f t="shared" ca="1" si="305"/>
        <v>-6.0713632259191535</v>
      </c>
      <c r="L685" s="304">
        <f t="shared" ca="1" si="290"/>
        <v>798.54636044849406</v>
      </c>
      <c r="M685" s="306">
        <f t="shared" ca="1" si="306"/>
        <v>-1.491123190030061</v>
      </c>
      <c r="N685" s="304">
        <f t="shared" ca="1" si="307"/>
        <v>-85.435065522806326</v>
      </c>
      <c r="P685" s="310">
        <f t="shared" ca="1" si="308"/>
        <v>23</v>
      </c>
      <c r="Q685" s="304">
        <f t="shared" ca="1" si="309"/>
        <v>0</v>
      </c>
      <c r="R685" s="306">
        <f t="shared" ca="1" si="310"/>
        <v>0</v>
      </c>
      <c r="S685" s="307">
        <f t="shared" ca="1" si="311"/>
        <v>3.1859948540257217</v>
      </c>
      <c r="T685" s="304">
        <f t="shared" ca="1" si="291"/>
        <v>31.254609517992332</v>
      </c>
      <c r="U685" s="311">
        <f t="shared" ca="1" si="292"/>
        <v>0</v>
      </c>
      <c r="V685" s="306">
        <f t="shared" ca="1" si="293"/>
        <v>1.2257439678401243</v>
      </c>
      <c r="W685" s="304">
        <f t="shared" ca="1" si="294"/>
        <v>28.250270212199762</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0.91188760212479814</v>
      </c>
      <c r="AH685" s="304">
        <f t="shared" ca="1" si="318"/>
        <v>-8.8669922894584037</v>
      </c>
    </row>
    <row r="686" spans="1:34" x14ac:dyDescent="0.2">
      <c r="A686" s="347">
        <f t="shared" ca="1" si="296"/>
        <v>1E-4</v>
      </c>
      <c r="B686" s="304">
        <f t="shared" ca="1" si="297"/>
        <v>35.419400000000842</v>
      </c>
      <c r="D686" s="306">
        <f t="shared" ca="1" si="298"/>
        <v>-0.70571587192723684</v>
      </c>
      <c r="E686" s="307">
        <f t="shared" ca="1" si="299"/>
        <v>-0.97111128007583503</v>
      </c>
      <c r="F686" s="304">
        <f t="shared" ca="1" si="300"/>
        <v>1.2004549180125619</v>
      </c>
      <c r="G686" s="306">
        <f t="shared" ca="1" si="301"/>
        <v>8.4584067449429465</v>
      </c>
      <c r="H686" s="307">
        <f t="shared" ca="1" si="302"/>
        <v>-105.94009749207638</v>
      </c>
      <c r="I686" s="304">
        <f t="shared" ca="1" si="303"/>
        <v>106.27722663531235</v>
      </c>
      <c r="J686" s="306">
        <f t="shared" ca="1" si="304"/>
        <v>798.52327976967274</v>
      </c>
      <c r="K686" s="307">
        <f t="shared" ca="1" si="305"/>
        <v>-6.0819572308128045</v>
      </c>
      <c r="L686" s="304">
        <f t="shared" ca="1" si="290"/>
        <v>798.54644106518469</v>
      </c>
      <c r="M686" s="306">
        <f t="shared" ca="1" si="306"/>
        <v>-1.4911239246811785</v>
      </c>
      <c r="N686" s="304">
        <f t="shared" ca="1" si="307"/>
        <v>-85.435107615214775</v>
      </c>
      <c r="P686" s="310">
        <f t="shared" ca="1" si="308"/>
        <v>23</v>
      </c>
      <c r="Q686" s="304">
        <f t="shared" ca="1" si="309"/>
        <v>0</v>
      </c>
      <c r="R686" s="306">
        <f t="shared" ca="1" si="310"/>
        <v>0</v>
      </c>
      <c r="S686" s="307">
        <f t="shared" ca="1" si="311"/>
        <v>3.1859948540257217</v>
      </c>
      <c r="T686" s="304">
        <f t="shared" ca="1" si="291"/>
        <v>31.254609517992332</v>
      </c>
      <c r="U686" s="311">
        <f t="shared" ca="1" si="292"/>
        <v>0</v>
      </c>
      <c r="V686" s="306">
        <f t="shared" ca="1" si="293"/>
        <v>1.2257452663946917</v>
      </c>
      <c r="W686" s="304">
        <f t="shared" ca="1" si="294"/>
        <v>28.250348618424908</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0.91186356573504845</v>
      </c>
      <c r="AH686" s="304">
        <f t="shared" ca="1" si="318"/>
        <v>-8.8670168994477887</v>
      </c>
    </row>
    <row r="687" spans="1:34" x14ac:dyDescent="0.2">
      <c r="A687" s="347">
        <f t="shared" ca="1" si="296"/>
        <v>1E-4</v>
      </c>
      <c r="B687" s="304">
        <f t="shared" ca="1" si="297"/>
        <v>35.419500000000845</v>
      </c>
      <c r="D687" s="306">
        <f t="shared" ca="1" si="298"/>
        <v>-0.70571133706400146</v>
      </c>
      <c r="E687" s="307">
        <f t="shared" ca="1" si="299"/>
        <v>-0.97108623003703798</v>
      </c>
      <c r="F687" s="304">
        <f t="shared" ca="1" si="300"/>
        <v>1.2004319878394643</v>
      </c>
      <c r="G687" s="306">
        <f t="shared" ca="1" si="301"/>
        <v>8.45833617380924</v>
      </c>
      <c r="H687" s="307">
        <f t="shared" ca="1" si="302"/>
        <v>-105.94019460069939</v>
      </c>
      <c r="I687" s="304">
        <f t="shared" ca="1" si="303"/>
        <v>106.277317819294</v>
      </c>
      <c r="J687" s="306">
        <f t="shared" ca="1" si="304"/>
        <v>798.52327976967274</v>
      </c>
      <c r="K687" s="307">
        <f t="shared" ca="1" si="305"/>
        <v>-6.0925512454174431</v>
      </c>
      <c r="L687" s="304">
        <f t="shared" ca="1" si="290"/>
        <v>798.54652182248788</v>
      </c>
      <c r="M687" s="306">
        <f t="shared" ca="1" si="306"/>
        <v>-1.4911246593249059</v>
      </c>
      <c r="N687" s="304">
        <f t="shared" ca="1" si="307"/>
        <v>-85.435149707199798</v>
      </c>
      <c r="P687" s="310">
        <f t="shared" ca="1" si="308"/>
        <v>23</v>
      </c>
      <c r="Q687" s="304">
        <f t="shared" ca="1" si="309"/>
        <v>0</v>
      </c>
      <c r="R687" s="306">
        <f t="shared" ca="1" si="310"/>
        <v>0</v>
      </c>
      <c r="S687" s="307">
        <f t="shared" ca="1" si="311"/>
        <v>3.1859948540257217</v>
      </c>
      <c r="T687" s="304">
        <f t="shared" ca="1" si="291"/>
        <v>31.254609517992332</v>
      </c>
      <c r="U687" s="311">
        <f t="shared" ca="1" si="292"/>
        <v>0</v>
      </c>
      <c r="V687" s="306">
        <f t="shared" ca="1" si="293"/>
        <v>1.2257465649518249</v>
      </c>
      <c r="W687" s="304">
        <f t="shared" ca="1" si="294"/>
        <v>28.25042702357565</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0.91183952967147341</v>
      </c>
      <c r="AH687" s="304">
        <f t="shared" ca="1" si="318"/>
        <v>-8.8670415090999501</v>
      </c>
    </row>
    <row r="688" spans="1:34" x14ac:dyDescent="0.2">
      <c r="A688" s="347">
        <f t="shared" ca="1" si="296"/>
        <v>1E-4</v>
      </c>
      <c r="B688" s="304">
        <f t="shared" ca="1" si="297"/>
        <v>35.419600000000848</v>
      </c>
      <c r="D688" s="306">
        <f t="shared" ca="1" si="298"/>
        <v>-0.70570680220282234</v>
      </c>
      <c r="E688" s="307">
        <f t="shared" ca="1" si="299"/>
        <v>-0.97106118034150768</v>
      </c>
      <c r="F688" s="304">
        <f t="shared" ca="1" si="300"/>
        <v>1.2004090580471207</v>
      </c>
      <c r="G688" s="306">
        <f t="shared" ca="1" si="301"/>
        <v>8.4582656031290195</v>
      </c>
      <c r="H688" s="307">
        <f t="shared" ca="1" si="302"/>
        <v>-105.94029170681742</v>
      </c>
      <c r="I688" s="304">
        <f t="shared" ca="1" si="303"/>
        <v>106.27740900087207</v>
      </c>
      <c r="J688" s="306">
        <f t="shared" ca="1" si="304"/>
        <v>798.52327976967274</v>
      </c>
      <c r="K688" s="307">
        <f t="shared" ca="1" si="305"/>
        <v>-6.1031452697328188</v>
      </c>
      <c r="L688" s="304">
        <f t="shared" ca="1" si="290"/>
        <v>798.54660272040394</v>
      </c>
      <c r="M688" s="306">
        <f t="shared" ca="1" si="306"/>
        <v>-1.4911253939612434</v>
      </c>
      <c r="N688" s="304">
        <f t="shared" ca="1" si="307"/>
        <v>-85.435191798761423</v>
      </c>
      <c r="P688" s="310">
        <f t="shared" ca="1" si="308"/>
        <v>23</v>
      </c>
      <c r="Q688" s="304">
        <f t="shared" ca="1" si="309"/>
        <v>0</v>
      </c>
      <c r="R688" s="306">
        <f t="shared" ca="1" si="310"/>
        <v>0</v>
      </c>
      <c r="S688" s="307">
        <f t="shared" ca="1" si="311"/>
        <v>3.1859948540257217</v>
      </c>
      <c r="T688" s="304">
        <f t="shared" ca="1" si="291"/>
        <v>31.254609517992332</v>
      </c>
      <c r="U688" s="311">
        <f t="shared" ca="1" si="292"/>
        <v>0</v>
      </c>
      <c r="V688" s="306">
        <f t="shared" ca="1" si="293"/>
        <v>1.2257478635115249</v>
      </c>
      <c r="W688" s="304">
        <f t="shared" ca="1" si="294"/>
        <v>28.25050542765203</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0.91181549393408012</v>
      </c>
      <c r="AH688" s="304">
        <f t="shared" ca="1" si="318"/>
        <v>-8.8670661184148845</v>
      </c>
    </row>
    <row r="689" spans="1:34" x14ac:dyDescent="0.2">
      <c r="A689" s="347">
        <f t="shared" ca="1" si="296"/>
        <v>1E-4</v>
      </c>
      <c r="B689" s="304">
        <f t="shared" ca="1" si="297"/>
        <v>35.419700000000852</v>
      </c>
      <c r="D689" s="306">
        <f t="shared" ca="1" si="298"/>
        <v>-0.70570226734370001</v>
      </c>
      <c r="E689" s="307">
        <f t="shared" ca="1" si="299"/>
        <v>-0.97103613098922992</v>
      </c>
      <c r="F689" s="304">
        <f t="shared" ca="1" si="300"/>
        <v>1.2003861286355204</v>
      </c>
      <c r="G689" s="306">
        <f t="shared" ca="1" si="301"/>
        <v>8.4581950329022852</v>
      </c>
      <c r="H689" s="307">
        <f t="shared" ca="1" si="302"/>
        <v>-105.94038881043052</v>
      </c>
      <c r="I689" s="304">
        <f t="shared" ca="1" si="303"/>
        <v>106.2775001800466</v>
      </c>
      <c r="J689" s="306">
        <f t="shared" ca="1" si="304"/>
        <v>798.52327976967274</v>
      </c>
      <c r="K689" s="307">
        <f t="shared" ca="1" si="305"/>
        <v>-6.1137393037586811</v>
      </c>
      <c r="L689" s="304">
        <f t="shared" ca="1" si="290"/>
        <v>798.546683758933</v>
      </c>
      <c r="M689" s="306">
        <f t="shared" ca="1" si="306"/>
        <v>-1.4911261285901911</v>
      </c>
      <c r="N689" s="304">
        <f t="shared" ca="1" si="307"/>
        <v>-85.435233889899635</v>
      </c>
      <c r="P689" s="310">
        <f t="shared" ca="1" si="308"/>
        <v>23</v>
      </c>
      <c r="Q689" s="304">
        <f t="shared" ca="1" si="309"/>
        <v>0</v>
      </c>
      <c r="R689" s="306">
        <f t="shared" ca="1" si="310"/>
        <v>0</v>
      </c>
      <c r="S689" s="307">
        <f t="shared" ca="1" si="311"/>
        <v>3.1859948540257217</v>
      </c>
      <c r="T689" s="304">
        <f t="shared" ca="1" si="291"/>
        <v>31.254609517992332</v>
      </c>
      <c r="U689" s="311">
        <f t="shared" ca="1" si="292"/>
        <v>0</v>
      </c>
      <c r="V689" s="306">
        <f t="shared" ca="1" si="293"/>
        <v>1.2257491620737913</v>
      </c>
      <c r="W689" s="304">
        <f t="shared" ca="1" si="294"/>
        <v>28.25058383065404</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0.91179145852285259</v>
      </c>
      <c r="AH689" s="304">
        <f t="shared" ca="1" si="318"/>
        <v>-8.8670907273926041</v>
      </c>
    </row>
    <row r="690" spans="1:34" x14ac:dyDescent="0.2">
      <c r="A690" s="347">
        <f t="shared" ca="1" si="296"/>
        <v>1E-4</v>
      </c>
      <c r="B690" s="304">
        <f t="shared" ca="1" si="297"/>
        <v>35.419800000000855</v>
      </c>
      <c r="D690" s="306">
        <f t="shared" ca="1" si="298"/>
        <v>-0.70569773248663559</v>
      </c>
      <c r="E690" s="307">
        <f t="shared" ca="1" si="299"/>
        <v>-0.97101108198020469</v>
      </c>
      <c r="F690" s="304">
        <f t="shared" ca="1" si="300"/>
        <v>1.2003631996046642</v>
      </c>
      <c r="G690" s="306">
        <f t="shared" ca="1" si="301"/>
        <v>8.4581244631290371</v>
      </c>
      <c r="H690" s="307">
        <f t="shared" ca="1" si="302"/>
        <v>-105.94048591153872</v>
      </c>
      <c r="I690" s="304">
        <f t="shared" ca="1" si="303"/>
        <v>106.27759135681761</v>
      </c>
      <c r="J690" s="306">
        <f t="shared" ca="1" si="304"/>
        <v>798.52327976967274</v>
      </c>
      <c r="K690" s="307">
        <f t="shared" ca="1" si="305"/>
        <v>-6.1243333474947796</v>
      </c>
      <c r="L690" s="304">
        <f t="shared" ca="1" si="290"/>
        <v>798.54676493807563</v>
      </c>
      <c r="M690" s="306">
        <f t="shared" ca="1" si="306"/>
        <v>-1.4911268632117489</v>
      </c>
      <c r="N690" s="304">
        <f t="shared" ca="1" si="307"/>
        <v>-85.435275980614435</v>
      </c>
      <c r="P690" s="310">
        <f t="shared" ca="1" si="308"/>
        <v>23</v>
      </c>
      <c r="Q690" s="304">
        <f t="shared" ca="1" si="309"/>
        <v>0</v>
      </c>
      <c r="R690" s="306">
        <f t="shared" ca="1" si="310"/>
        <v>0</v>
      </c>
      <c r="S690" s="307">
        <f t="shared" ca="1" si="311"/>
        <v>3.1859948540257217</v>
      </c>
      <c r="T690" s="304">
        <f t="shared" ca="1" si="291"/>
        <v>31.254609517992332</v>
      </c>
      <c r="U690" s="311">
        <f t="shared" ca="1" si="292"/>
        <v>0</v>
      </c>
      <c r="V690" s="306">
        <f t="shared" ca="1" si="293"/>
        <v>1.2257504606386243</v>
      </c>
      <c r="W690" s="304">
        <f t="shared" ca="1" si="294"/>
        <v>28.250662232581696</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0.9117674234377926</v>
      </c>
      <c r="AH690" s="304">
        <f t="shared" ca="1" si="318"/>
        <v>-8.867115336033109</v>
      </c>
    </row>
    <row r="691" spans="1:34" x14ac:dyDescent="0.2">
      <c r="A691" s="347">
        <f t="shared" ca="1" si="296"/>
        <v>1E-4</v>
      </c>
      <c r="B691" s="304">
        <f t="shared" ca="1" si="297"/>
        <v>35.419900000000858</v>
      </c>
      <c r="D691" s="306">
        <f t="shared" ca="1" si="298"/>
        <v>-0.70569319763163041</v>
      </c>
      <c r="E691" s="307">
        <f t="shared" ca="1" si="299"/>
        <v>-0.97098603331442845</v>
      </c>
      <c r="F691" s="304">
        <f t="shared" ca="1" si="300"/>
        <v>1.2003402709545505</v>
      </c>
      <c r="G691" s="306">
        <f t="shared" ca="1" si="301"/>
        <v>8.4580538938092733</v>
      </c>
      <c r="H691" s="307">
        <f t="shared" ca="1" si="302"/>
        <v>-105.94058301014205</v>
      </c>
      <c r="I691" s="304">
        <f t="shared" ca="1" si="303"/>
        <v>106.27768253118516</v>
      </c>
      <c r="J691" s="306">
        <f t="shared" ca="1" si="304"/>
        <v>798.52327976967274</v>
      </c>
      <c r="K691" s="307">
        <f t="shared" ca="1" si="305"/>
        <v>-6.1349274009408639</v>
      </c>
      <c r="L691" s="304">
        <f t="shared" ca="1" si="290"/>
        <v>798.54684625783227</v>
      </c>
      <c r="M691" s="306">
        <f t="shared" ca="1" si="306"/>
        <v>-1.4911275978259171</v>
      </c>
      <c r="N691" s="304">
        <f t="shared" ca="1" si="307"/>
        <v>-85.435318070905836</v>
      </c>
      <c r="P691" s="310">
        <f t="shared" ca="1" si="308"/>
        <v>23</v>
      </c>
      <c r="Q691" s="304">
        <f t="shared" ca="1" si="309"/>
        <v>0</v>
      </c>
      <c r="R691" s="306">
        <f t="shared" ca="1" si="310"/>
        <v>0</v>
      </c>
      <c r="S691" s="307">
        <f t="shared" ca="1" si="311"/>
        <v>3.1859948540257217</v>
      </c>
      <c r="T691" s="304">
        <f t="shared" ca="1" si="291"/>
        <v>31.254609517992332</v>
      </c>
      <c r="U691" s="311">
        <f t="shared" ca="1" si="292"/>
        <v>0</v>
      </c>
      <c r="V691" s="306">
        <f t="shared" ca="1" si="293"/>
        <v>1.225751759206023</v>
      </c>
      <c r="W691" s="304">
        <f t="shared" ca="1" si="294"/>
        <v>28.250740633435008</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0.91174338867890192</v>
      </c>
      <c r="AH691" s="304">
        <f t="shared" ca="1" si="318"/>
        <v>-8.867139944336401</v>
      </c>
    </row>
    <row r="692" spans="1:34" x14ac:dyDescent="0.2">
      <c r="A692" s="347">
        <f t="shared" ca="1" si="296"/>
        <v>1E-4</v>
      </c>
      <c r="B692" s="304">
        <f t="shared" ca="1" si="297"/>
        <v>35.420000000000861</v>
      </c>
      <c r="D692" s="306">
        <f t="shared" ca="1" si="298"/>
        <v>-0.70568866277868447</v>
      </c>
      <c r="E692" s="307">
        <f t="shared" ca="1" si="299"/>
        <v>-0.97096098499189942</v>
      </c>
      <c r="F692" s="304">
        <f t="shared" ca="1" si="300"/>
        <v>1.2003173426851781</v>
      </c>
      <c r="G692" s="306">
        <f t="shared" ca="1" si="301"/>
        <v>8.4579833249429957</v>
      </c>
      <c r="H692" s="307">
        <f t="shared" ca="1" si="302"/>
        <v>-105.94068010624055</v>
      </c>
      <c r="I692" s="304">
        <f t="shared" ca="1" si="303"/>
        <v>106.27777370314926</v>
      </c>
      <c r="J692" s="306">
        <f t="shared" ca="1" si="304"/>
        <v>798.52327976967274</v>
      </c>
      <c r="K692" s="307">
        <f t="shared" ca="1" si="305"/>
        <v>-6.1455214640966833</v>
      </c>
      <c r="L692" s="304">
        <f t="shared" ca="1" si="290"/>
        <v>798.54692771820294</v>
      </c>
      <c r="M692" s="306">
        <f t="shared" ca="1" si="306"/>
        <v>-1.4911283324326958</v>
      </c>
      <c r="N692" s="304">
        <f t="shared" ca="1" si="307"/>
        <v>-85.435360160773854</v>
      </c>
      <c r="P692" s="310">
        <f t="shared" ca="1" si="308"/>
        <v>23</v>
      </c>
      <c r="Q692" s="304">
        <f t="shared" ca="1" si="309"/>
        <v>0</v>
      </c>
      <c r="R692" s="306">
        <f t="shared" ca="1" si="310"/>
        <v>0</v>
      </c>
      <c r="S692" s="307">
        <f t="shared" ca="1" si="311"/>
        <v>3.1859948540257217</v>
      </c>
      <c r="T692" s="304">
        <f t="shared" ca="1" si="291"/>
        <v>31.254609517992332</v>
      </c>
      <c r="U692" s="311">
        <f t="shared" ca="1" si="292"/>
        <v>0</v>
      </c>
      <c r="V692" s="306">
        <f t="shared" ca="1" si="293"/>
        <v>1.2257530577759881</v>
      </c>
      <c r="W692" s="304">
        <f t="shared" ca="1" si="294"/>
        <v>28.250819033213983</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0.91171935424616812</v>
      </c>
      <c r="AH692" s="304">
        <f t="shared" ca="1" si="318"/>
        <v>-8.8671645523024853</v>
      </c>
    </row>
    <row r="693" spans="1:34" x14ac:dyDescent="0.2">
      <c r="A693" s="347">
        <f t="shared" ca="1" si="296"/>
        <v>1E-4</v>
      </c>
      <c r="B693" s="304">
        <f t="shared" ca="1" si="297"/>
        <v>35.420100000000865</v>
      </c>
      <c r="D693" s="306">
        <f t="shared" ca="1" si="298"/>
        <v>-0.705684127927797</v>
      </c>
      <c r="E693" s="307">
        <f t="shared" ca="1" si="299"/>
        <v>-0.97093593701261582</v>
      </c>
      <c r="F693" s="304">
        <f t="shared" ca="1" si="300"/>
        <v>1.2002944147965455</v>
      </c>
      <c r="G693" s="306">
        <f t="shared" ca="1" si="301"/>
        <v>8.4579127565302024</v>
      </c>
      <c r="H693" s="307">
        <f t="shared" ca="1" si="302"/>
        <v>-105.94077719983424</v>
      </c>
      <c r="I693" s="304">
        <f t="shared" ca="1" si="303"/>
        <v>106.27786487270994</v>
      </c>
      <c r="J693" s="306">
        <f t="shared" ca="1" si="304"/>
        <v>798.52327976967274</v>
      </c>
      <c r="K693" s="307">
        <f t="shared" ca="1" si="305"/>
        <v>-6.1561155369619867</v>
      </c>
      <c r="L693" s="304">
        <f t="shared" ca="1" si="290"/>
        <v>798.54700931918808</v>
      </c>
      <c r="M693" s="306">
        <f t="shared" ca="1" si="306"/>
        <v>-1.4911290670320849</v>
      </c>
      <c r="N693" s="304">
        <f t="shared" ca="1" si="307"/>
        <v>-85.435402250218488</v>
      </c>
      <c r="P693" s="310">
        <f t="shared" ca="1" si="308"/>
        <v>23</v>
      </c>
      <c r="Q693" s="304">
        <f t="shared" ca="1" si="309"/>
        <v>0</v>
      </c>
      <c r="R693" s="306">
        <f t="shared" ca="1" si="310"/>
        <v>0</v>
      </c>
      <c r="S693" s="307">
        <f t="shared" ca="1" si="311"/>
        <v>3.1859948540257217</v>
      </c>
      <c r="T693" s="304">
        <f t="shared" ca="1" si="291"/>
        <v>31.254609517992332</v>
      </c>
      <c r="U693" s="311">
        <f t="shared" ca="1" si="292"/>
        <v>0</v>
      </c>
      <c r="V693" s="306">
        <f t="shared" ca="1" si="293"/>
        <v>1.22575435634852</v>
      </c>
      <c r="W693" s="304">
        <f t="shared" ca="1" si="294"/>
        <v>28.250897431918641</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0.91169532013959653</v>
      </c>
      <c r="AH693" s="304">
        <f t="shared" ca="1" si="318"/>
        <v>-8.8671891599313621</v>
      </c>
    </row>
    <row r="694" spans="1:34" x14ac:dyDescent="0.2">
      <c r="A694" s="347">
        <f t="shared" ca="1" si="296"/>
        <v>1E-4</v>
      </c>
      <c r="B694" s="304">
        <f t="shared" ca="1" si="297"/>
        <v>35.420200000000868</v>
      </c>
      <c r="D694" s="306">
        <f t="shared" ca="1" si="298"/>
        <v>-0.70567959307897188</v>
      </c>
      <c r="E694" s="307">
        <f t="shared" ca="1" si="299"/>
        <v>-0.97091088937656878</v>
      </c>
      <c r="F694" s="304">
        <f t="shared" ca="1" si="300"/>
        <v>1.200271487288648</v>
      </c>
      <c r="G694" s="306">
        <f t="shared" ca="1" si="301"/>
        <v>8.4578421885708952</v>
      </c>
      <c r="H694" s="307">
        <f t="shared" ca="1" si="302"/>
        <v>-105.94087429092318</v>
      </c>
      <c r="I694" s="304">
        <f t="shared" ca="1" si="303"/>
        <v>106.27795603986725</v>
      </c>
      <c r="J694" s="306">
        <f t="shared" ca="1" si="304"/>
        <v>798.52327976967274</v>
      </c>
      <c r="K694" s="307">
        <f t="shared" ca="1" si="305"/>
        <v>-6.1667096195365243</v>
      </c>
      <c r="L694" s="304">
        <f t="shared" ca="1" si="290"/>
        <v>798.54709106078826</v>
      </c>
      <c r="M694" s="306">
        <f t="shared" ca="1" si="306"/>
        <v>-1.4911298016240846</v>
      </c>
      <c r="N694" s="304">
        <f t="shared" ca="1" si="307"/>
        <v>-85.435444339239737</v>
      </c>
      <c r="P694" s="310">
        <f t="shared" ca="1" si="308"/>
        <v>23</v>
      </c>
      <c r="Q694" s="304">
        <f t="shared" ca="1" si="309"/>
        <v>0</v>
      </c>
      <c r="R694" s="306">
        <f t="shared" ca="1" si="310"/>
        <v>0</v>
      </c>
      <c r="S694" s="307">
        <f t="shared" ca="1" si="311"/>
        <v>3.1859948540257217</v>
      </c>
      <c r="T694" s="304">
        <f t="shared" ca="1" si="291"/>
        <v>31.254609517992332</v>
      </c>
      <c r="U694" s="311">
        <f t="shared" ca="1" si="292"/>
        <v>0</v>
      </c>
      <c r="V694" s="306">
        <f t="shared" ca="1" si="293"/>
        <v>1.2257556549236177</v>
      </c>
      <c r="W694" s="304">
        <f t="shared" ca="1" si="294"/>
        <v>28.25097582954896</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0.91167128635917827</v>
      </c>
      <c r="AH694" s="304">
        <f t="shared" ca="1" si="318"/>
        <v>-8.8672137672230402</v>
      </c>
    </row>
    <row r="695" spans="1:34" x14ac:dyDescent="0.2">
      <c r="A695" s="347">
        <f t="shared" ca="1" si="296"/>
        <v>1E-4</v>
      </c>
      <c r="B695" s="304">
        <f t="shared" ca="1" si="297"/>
        <v>35.420300000000871</v>
      </c>
      <c r="D695" s="306">
        <f t="shared" ca="1" si="298"/>
        <v>-0.705675058232208</v>
      </c>
      <c r="E695" s="307">
        <f t="shared" ca="1" si="299"/>
        <v>-0.97088584208376538</v>
      </c>
      <c r="F695" s="304">
        <f t="shared" ca="1" si="300"/>
        <v>1.200248560161491</v>
      </c>
      <c r="G695" s="306">
        <f t="shared" ca="1" si="301"/>
        <v>8.4577716210650724</v>
      </c>
      <c r="H695" s="307">
        <f t="shared" ca="1" si="302"/>
        <v>-105.94097137950739</v>
      </c>
      <c r="I695" s="304">
        <f t="shared" ca="1" si="303"/>
        <v>106.27804720462122</v>
      </c>
      <c r="J695" s="306">
        <f t="shared" ca="1" si="304"/>
        <v>798.52327976967274</v>
      </c>
      <c r="K695" s="307">
        <f t="shared" ca="1" si="305"/>
        <v>-6.1773037118200458</v>
      </c>
      <c r="L695" s="304">
        <f t="shared" ca="1" si="290"/>
        <v>798.54717294300349</v>
      </c>
      <c r="M695" s="306">
        <f t="shared" ca="1" si="306"/>
        <v>-1.4911305362086951</v>
      </c>
      <c r="N695" s="304">
        <f t="shared" ca="1" si="307"/>
        <v>-85.435486427837603</v>
      </c>
      <c r="P695" s="310">
        <f t="shared" ca="1" si="308"/>
        <v>23</v>
      </c>
      <c r="Q695" s="304">
        <f t="shared" ca="1" si="309"/>
        <v>0</v>
      </c>
      <c r="R695" s="306">
        <f t="shared" ca="1" si="310"/>
        <v>0</v>
      </c>
      <c r="S695" s="307">
        <f t="shared" ca="1" si="311"/>
        <v>3.1859948540257217</v>
      </c>
      <c r="T695" s="304">
        <f t="shared" ca="1" si="291"/>
        <v>31.254609517992332</v>
      </c>
      <c r="U695" s="311">
        <f t="shared" ca="1" si="292"/>
        <v>0</v>
      </c>
      <c r="V695" s="306">
        <f t="shared" ca="1" si="293"/>
        <v>1.2257569535012813</v>
      </c>
      <c r="W695" s="304">
        <f t="shared" ca="1" si="294"/>
        <v>28.25105422610498</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0.91164725290492044</v>
      </c>
      <c r="AH695" s="304">
        <f t="shared" ca="1" si="318"/>
        <v>-8.8672383741775125</v>
      </c>
    </row>
    <row r="696" spans="1:34" x14ac:dyDescent="0.2">
      <c r="A696" s="347">
        <f t="shared" ca="1" si="296"/>
        <v>1E-4</v>
      </c>
      <c r="B696" s="304">
        <f t="shared" ca="1" si="297"/>
        <v>35.420400000000875</v>
      </c>
      <c r="D696" s="306">
        <f t="shared" ca="1" si="298"/>
        <v>-0.70567052338750558</v>
      </c>
      <c r="E696" s="307">
        <f t="shared" ca="1" si="299"/>
        <v>-0.97086079513419499</v>
      </c>
      <c r="F696" s="304">
        <f t="shared" ca="1" si="300"/>
        <v>1.2002256334150665</v>
      </c>
      <c r="G696" s="306">
        <f t="shared" ca="1" si="301"/>
        <v>8.457701054012734</v>
      </c>
      <c r="H696" s="307">
        <f t="shared" ca="1" si="302"/>
        <v>-105.94106846558689</v>
      </c>
      <c r="I696" s="304">
        <f t="shared" ca="1" si="303"/>
        <v>106.27813836697187</v>
      </c>
      <c r="J696" s="306">
        <f t="shared" ca="1" si="304"/>
        <v>798.52327976967274</v>
      </c>
      <c r="K696" s="307">
        <f t="shared" ca="1" si="305"/>
        <v>-6.1878978138123006</v>
      </c>
      <c r="L696" s="304">
        <f t="shared" ca="1" si="290"/>
        <v>798.54725496583433</v>
      </c>
      <c r="M696" s="306">
        <f t="shared" ca="1" si="306"/>
        <v>-1.4911312707859163</v>
      </c>
      <c r="N696" s="304">
        <f t="shared" ca="1" si="307"/>
        <v>-85.435528516012113</v>
      </c>
      <c r="P696" s="310">
        <f t="shared" ca="1" si="308"/>
        <v>23</v>
      </c>
      <c r="Q696" s="304">
        <f t="shared" ca="1" si="309"/>
        <v>0</v>
      </c>
      <c r="R696" s="306">
        <f t="shared" ca="1" si="310"/>
        <v>0</v>
      </c>
      <c r="S696" s="307">
        <f t="shared" ca="1" si="311"/>
        <v>3.1859948540257217</v>
      </c>
      <c r="T696" s="304">
        <f t="shared" ca="1" si="291"/>
        <v>31.254609517992332</v>
      </c>
      <c r="U696" s="311">
        <f t="shared" ca="1" si="292"/>
        <v>0</v>
      </c>
      <c r="V696" s="306">
        <f t="shared" ca="1" si="293"/>
        <v>1.2257582520815118</v>
      </c>
      <c r="W696" s="304">
        <f t="shared" ca="1" si="294"/>
        <v>28.251132621586716</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0.9116232197768106</v>
      </c>
      <c r="AH696" s="304">
        <f t="shared" ca="1" si="318"/>
        <v>-8.8672629807947896</v>
      </c>
    </row>
    <row r="697" spans="1:34" x14ac:dyDescent="0.2">
      <c r="A697" s="347">
        <f t="shared" ca="1" si="296"/>
        <v>1E-4</v>
      </c>
      <c r="B697" s="304">
        <f t="shared" ca="1" si="297"/>
        <v>35.420500000000878</v>
      </c>
      <c r="D697" s="306">
        <f t="shared" ca="1" si="298"/>
        <v>-0.70566598854486606</v>
      </c>
      <c r="E697" s="307">
        <f t="shared" ca="1" si="299"/>
        <v>-0.97083574852785226</v>
      </c>
      <c r="F697" s="304">
        <f t="shared" ca="1" si="300"/>
        <v>1.200202707049371</v>
      </c>
      <c r="G697" s="306">
        <f t="shared" ca="1" si="301"/>
        <v>8.4576304874138799</v>
      </c>
      <c r="H697" s="307">
        <f t="shared" ca="1" si="302"/>
        <v>-105.94116554916175</v>
      </c>
      <c r="I697" s="304">
        <f t="shared" ca="1" si="303"/>
        <v>106.27822952691925</v>
      </c>
      <c r="J697" s="306">
        <f t="shared" ca="1" si="304"/>
        <v>798.52327976967274</v>
      </c>
      <c r="K697" s="307">
        <f t="shared" ca="1" si="305"/>
        <v>-6.1984919255130384</v>
      </c>
      <c r="L697" s="304">
        <f t="shared" ca="1" si="290"/>
        <v>798.54733712928112</v>
      </c>
      <c r="M697" s="306">
        <f t="shared" ca="1" si="306"/>
        <v>-1.4911320053557486</v>
      </c>
      <c r="N697" s="304">
        <f t="shared" ca="1" si="307"/>
        <v>-85.435570603763267</v>
      </c>
      <c r="P697" s="310">
        <f t="shared" ca="1" si="308"/>
        <v>23</v>
      </c>
      <c r="Q697" s="304">
        <f t="shared" ca="1" si="309"/>
        <v>0</v>
      </c>
      <c r="R697" s="306">
        <f t="shared" ca="1" si="310"/>
        <v>0</v>
      </c>
      <c r="S697" s="307">
        <f t="shared" ca="1" si="311"/>
        <v>3.1859948540257217</v>
      </c>
      <c r="T697" s="304">
        <f t="shared" ca="1" si="291"/>
        <v>31.254609517992332</v>
      </c>
      <c r="U697" s="311">
        <f t="shared" ca="1" si="292"/>
        <v>0</v>
      </c>
      <c r="V697" s="306">
        <f t="shared" ca="1" si="293"/>
        <v>1.2257595506643084</v>
      </c>
      <c r="W697" s="304">
        <f t="shared" ca="1" si="294"/>
        <v>28.251211015994166</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0.91159918697484521</v>
      </c>
      <c r="AH697" s="304">
        <f t="shared" ca="1" si="318"/>
        <v>-8.8672875870748769</v>
      </c>
    </row>
    <row r="698" spans="1:34" x14ac:dyDescent="0.2">
      <c r="A698" s="347">
        <f t="shared" ca="1" si="296"/>
        <v>1E-4</v>
      </c>
      <c r="B698" s="304">
        <f t="shared" ca="1" si="297"/>
        <v>35.420600000000881</v>
      </c>
      <c r="D698" s="306">
        <f t="shared" ca="1" si="298"/>
        <v>-0.70566145370428923</v>
      </c>
      <c r="E698" s="307">
        <f t="shared" ca="1" si="299"/>
        <v>-0.97081070226473543</v>
      </c>
      <c r="F698" s="304">
        <f t="shared" ca="1" si="300"/>
        <v>1.2001797810644035</v>
      </c>
      <c r="G698" s="306">
        <f t="shared" ca="1" si="301"/>
        <v>8.4575599212685102</v>
      </c>
      <c r="H698" s="307">
        <f t="shared" ca="1" si="302"/>
        <v>-105.94126263023198</v>
      </c>
      <c r="I698" s="304">
        <f t="shared" ca="1" si="303"/>
        <v>106.27832068446337</v>
      </c>
      <c r="J698" s="306">
        <f t="shared" ca="1" si="304"/>
        <v>798.52327976967274</v>
      </c>
      <c r="K698" s="307">
        <f t="shared" ca="1" si="305"/>
        <v>-6.2090860469220077</v>
      </c>
      <c r="L698" s="304">
        <f t="shared" ca="1" si="290"/>
        <v>798.54741943334409</v>
      </c>
      <c r="M698" s="306">
        <f t="shared" ca="1" si="306"/>
        <v>-1.491132739918192</v>
      </c>
      <c r="N698" s="304">
        <f t="shared" ca="1" si="307"/>
        <v>-85.435612691091052</v>
      </c>
      <c r="P698" s="310">
        <f t="shared" ca="1" si="308"/>
        <v>23</v>
      </c>
      <c r="Q698" s="304">
        <f t="shared" ca="1" si="309"/>
        <v>0</v>
      </c>
      <c r="R698" s="306">
        <f t="shared" ca="1" si="310"/>
        <v>0</v>
      </c>
      <c r="S698" s="307">
        <f t="shared" ca="1" si="311"/>
        <v>3.1859948540257217</v>
      </c>
      <c r="T698" s="304">
        <f t="shared" ca="1" si="291"/>
        <v>31.254609517992332</v>
      </c>
      <c r="U698" s="311">
        <f t="shared" ca="1" si="292"/>
        <v>0</v>
      </c>
      <c r="V698" s="306">
        <f t="shared" ca="1" si="293"/>
        <v>1.225760849249671</v>
      </c>
      <c r="W698" s="304">
        <f t="shared" ca="1" si="294"/>
        <v>28.251289409327331</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0.91157515449902426</v>
      </c>
      <c r="AH698" s="304">
        <f t="shared" ca="1" si="318"/>
        <v>-8.8673121930177743</v>
      </c>
    </row>
    <row r="699" spans="1:34" x14ac:dyDescent="0.2">
      <c r="A699" s="347">
        <f t="shared" ca="1" si="296"/>
        <v>1E-4</v>
      </c>
      <c r="B699" s="304">
        <f t="shared" ca="1" si="297"/>
        <v>35.420700000000885</v>
      </c>
      <c r="D699" s="306">
        <f t="shared" ca="1" si="298"/>
        <v>-0.70565691886577597</v>
      </c>
      <c r="E699" s="307">
        <f t="shared" ca="1" si="299"/>
        <v>-0.97078565634484804</v>
      </c>
      <c r="F699" s="304">
        <f t="shared" ca="1" si="300"/>
        <v>1.2001568554601676</v>
      </c>
      <c r="G699" s="306">
        <f t="shared" ca="1" si="301"/>
        <v>8.4574893555766231</v>
      </c>
      <c r="H699" s="307">
        <f t="shared" ca="1" si="302"/>
        <v>-105.94135970879761</v>
      </c>
      <c r="I699" s="304">
        <f t="shared" ca="1" si="303"/>
        <v>106.27841183960426</v>
      </c>
      <c r="J699" s="306">
        <f t="shared" ca="1" si="304"/>
        <v>798.52327976967274</v>
      </c>
      <c r="K699" s="307">
        <f t="shared" ca="1" si="305"/>
        <v>-6.219680178038959</v>
      </c>
      <c r="L699" s="304">
        <f t="shared" ca="1" si="290"/>
        <v>798.54750187802358</v>
      </c>
      <c r="M699" s="306">
        <f t="shared" ca="1" si="306"/>
        <v>-1.4911334744732463</v>
      </c>
      <c r="N699" s="304">
        <f t="shared" ca="1" si="307"/>
        <v>-85.435654777995481</v>
      </c>
      <c r="P699" s="310">
        <f t="shared" ca="1" si="308"/>
        <v>23</v>
      </c>
      <c r="Q699" s="304">
        <f t="shared" ca="1" si="309"/>
        <v>0</v>
      </c>
      <c r="R699" s="306">
        <f t="shared" ca="1" si="310"/>
        <v>0</v>
      </c>
      <c r="S699" s="307">
        <f t="shared" ca="1" si="311"/>
        <v>3.1859948540257217</v>
      </c>
      <c r="T699" s="304">
        <f t="shared" ca="1" si="291"/>
        <v>31.254609517992332</v>
      </c>
      <c r="U699" s="311">
        <f t="shared" ca="1" si="292"/>
        <v>0</v>
      </c>
      <c r="V699" s="306">
        <f t="shared" ca="1" si="293"/>
        <v>1.2257621478375995</v>
      </c>
      <c r="W699" s="304">
        <f t="shared" ca="1" si="294"/>
        <v>28.251367801586227</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0.91155112234934776</v>
      </c>
      <c r="AH699" s="304">
        <f t="shared" ca="1" si="318"/>
        <v>-8.8673367986234819</v>
      </c>
    </row>
    <row r="700" spans="1:34" x14ac:dyDescent="0.2">
      <c r="A700" s="347">
        <f t="shared" ca="1" si="296"/>
        <v>1E-4</v>
      </c>
      <c r="B700" s="304">
        <f t="shared" ca="1" si="297"/>
        <v>35.420800000000888</v>
      </c>
      <c r="D700" s="306">
        <f t="shared" ca="1" si="298"/>
        <v>-0.70565238402932817</v>
      </c>
      <c r="E700" s="307">
        <f t="shared" ca="1" si="299"/>
        <v>-0.97076061076818121</v>
      </c>
      <c r="F700" s="304">
        <f t="shared" ca="1" si="300"/>
        <v>1.2001339302366576</v>
      </c>
      <c r="G700" s="306">
        <f t="shared" ca="1" si="301"/>
        <v>8.4574187903382203</v>
      </c>
      <c r="H700" s="307">
        <f t="shared" ca="1" si="302"/>
        <v>-105.94145678485869</v>
      </c>
      <c r="I700" s="304">
        <f t="shared" ca="1" si="303"/>
        <v>106.27850299234198</v>
      </c>
      <c r="J700" s="306">
        <f t="shared" ca="1" si="304"/>
        <v>798.52327976967274</v>
      </c>
      <c r="K700" s="307">
        <f t="shared" ca="1" si="305"/>
        <v>-6.2302743188636418</v>
      </c>
      <c r="L700" s="304">
        <f t="shared" ca="1" si="290"/>
        <v>798.54758446332016</v>
      </c>
      <c r="M700" s="306">
        <f t="shared" ca="1" si="306"/>
        <v>-1.4911342090209116</v>
      </c>
      <c r="N700" s="304">
        <f t="shared" ca="1" si="307"/>
        <v>-85.435696864476569</v>
      </c>
      <c r="P700" s="310">
        <f t="shared" ca="1" si="308"/>
        <v>23</v>
      </c>
      <c r="Q700" s="304">
        <f t="shared" ca="1" si="309"/>
        <v>0</v>
      </c>
      <c r="R700" s="306">
        <f t="shared" ca="1" si="310"/>
        <v>0</v>
      </c>
      <c r="S700" s="307">
        <f t="shared" ca="1" si="311"/>
        <v>3.1859948540257217</v>
      </c>
      <c r="T700" s="304">
        <f t="shared" ca="1" si="291"/>
        <v>31.254609517992332</v>
      </c>
      <c r="U700" s="311">
        <f t="shared" ca="1" si="292"/>
        <v>0</v>
      </c>
      <c r="V700" s="306">
        <f t="shared" ca="1" si="293"/>
        <v>1.2257634464280944</v>
      </c>
      <c r="W700" s="304">
        <f t="shared" ca="1" si="294"/>
        <v>28.251446192770864</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0.91152709052581216</v>
      </c>
      <c r="AH700" s="304">
        <f t="shared" ca="1" si="318"/>
        <v>-8.867361403892005</v>
      </c>
    </row>
    <row r="701" spans="1:34" x14ac:dyDescent="0.2">
      <c r="A701" s="347">
        <f t="shared" ca="1" si="296"/>
        <v>1E-4</v>
      </c>
      <c r="B701" s="304">
        <f t="shared" ca="1" si="297"/>
        <v>35.420900000000891</v>
      </c>
      <c r="D701" s="306">
        <f t="shared" ca="1" si="298"/>
        <v>-0.70564784919494727</v>
      </c>
      <c r="E701" s="307">
        <f t="shared" ca="1" si="299"/>
        <v>-0.97073556553473317</v>
      </c>
      <c r="F701" s="304">
        <f t="shared" ca="1" si="300"/>
        <v>1.2001110053938733</v>
      </c>
      <c r="G701" s="306">
        <f t="shared" ca="1" si="301"/>
        <v>8.4573482255533001</v>
      </c>
      <c r="H701" s="307">
        <f t="shared" ca="1" si="302"/>
        <v>-105.94155385841525</v>
      </c>
      <c r="I701" s="304">
        <f t="shared" ca="1" si="303"/>
        <v>106.27859414267658</v>
      </c>
      <c r="J701" s="306">
        <f t="shared" ca="1" si="304"/>
        <v>798.52327976967274</v>
      </c>
      <c r="K701" s="307">
        <f t="shared" ca="1" si="305"/>
        <v>-6.2408684693958056</v>
      </c>
      <c r="L701" s="304">
        <f t="shared" ca="1" si="290"/>
        <v>798.54766718923383</v>
      </c>
      <c r="M701" s="306">
        <f t="shared" ca="1" si="306"/>
        <v>-1.4911349435611887</v>
      </c>
      <c r="N701" s="304">
        <f t="shared" ca="1" si="307"/>
        <v>-85.435738950534315</v>
      </c>
      <c r="P701" s="310">
        <f t="shared" ca="1" si="308"/>
        <v>23</v>
      </c>
      <c r="Q701" s="304">
        <f t="shared" ca="1" si="309"/>
        <v>0</v>
      </c>
      <c r="R701" s="306">
        <f t="shared" ca="1" si="310"/>
        <v>0</v>
      </c>
      <c r="S701" s="307">
        <f t="shared" ca="1" si="311"/>
        <v>3.1859948540257217</v>
      </c>
      <c r="T701" s="304">
        <f t="shared" ca="1" si="291"/>
        <v>31.254609517992332</v>
      </c>
      <c r="U701" s="311">
        <f t="shared" ca="1" si="292"/>
        <v>0</v>
      </c>
      <c r="V701" s="306">
        <f t="shared" ca="1" si="293"/>
        <v>1.2257647450211555</v>
      </c>
      <c r="W701" s="304">
        <f t="shared" ca="1" si="294"/>
        <v>28.251524582881277</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0.91150305902841566</v>
      </c>
      <c r="AH701" s="304">
        <f t="shared" ca="1" si="318"/>
        <v>-8.8673860088233454</v>
      </c>
    </row>
    <row r="702" spans="1:34" x14ac:dyDescent="0.2">
      <c r="A702" s="347">
        <f t="shared" ca="1" si="296"/>
        <v>1E-4</v>
      </c>
      <c r="B702" s="304">
        <f t="shared" ca="1" si="297"/>
        <v>35.421000000000895</v>
      </c>
      <c r="D702" s="306">
        <f t="shared" ca="1" si="298"/>
        <v>-0.70564331436262973</v>
      </c>
      <c r="E702" s="307">
        <f t="shared" ca="1" si="299"/>
        <v>-0.97071052064449326</v>
      </c>
      <c r="F702" s="304">
        <f t="shared" ca="1" si="300"/>
        <v>1.200088080931804</v>
      </c>
      <c r="G702" s="306">
        <f t="shared" ca="1" si="301"/>
        <v>8.4572776612218643</v>
      </c>
      <c r="H702" s="307">
        <f t="shared" ca="1" si="302"/>
        <v>-105.94165092946731</v>
      </c>
      <c r="I702" s="304">
        <f t="shared" ca="1" si="303"/>
        <v>106.27868529060804</v>
      </c>
      <c r="J702" s="306">
        <f t="shared" ca="1" si="304"/>
        <v>798.52327976967274</v>
      </c>
      <c r="K702" s="307">
        <f t="shared" ca="1" si="305"/>
        <v>-6.2514626296352001</v>
      </c>
      <c r="L702" s="304">
        <f t="shared" ca="1" si="290"/>
        <v>798.54775005576516</v>
      </c>
      <c r="M702" s="306">
        <f t="shared" ca="1" si="306"/>
        <v>-1.4911356780940768</v>
      </c>
      <c r="N702" s="304">
        <f t="shared" ca="1" si="307"/>
        <v>-85.43578103616872</v>
      </c>
      <c r="P702" s="310">
        <f t="shared" ca="1" si="308"/>
        <v>23</v>
      </c>
      <c r="Q702" s="304">
        <f t="shared" ca="1" si="309"/>
        <v>0</v>
      </c>
      <c r="R702" s="306">
        <f t="shared" ca="1" si="310"/>
        <v>0</v>
      </c>
      <c r="S702" s="307">
        <f t="shared" ca="1" si="311"/>
        <v>3.1859948540257217</v>
      </c>
      <c r="T702" s="304">
        <f t="shared" ca="1" si="291"/>
        <v>31.254609517992332</v>
      </c>
      <c r="U702" s="311">
        <f t="shared" ca="1" si="292"/>
        <v>0</v>
      </c>
      <c r="V702" s="306">
        <f t="shared" ca="1" si="293"/>
        <v>1.2257660436167825</v>
      </c>
      <c r="W702" s="304">
        <f t="shared" ca="1" si="294"/>
        <v>28.251602971917439</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0.9114790278571423</v>
      </c>
      <c r="AH702" s="304">
        <f t="shared" ca="1" si="318"/>
        <v>-8.8674106134175172</v>
      </c>
    </row>
    <row r="703" spans="1:34" x14ac:dyDescent="0.2">
      <c r="A703" s="347">
        <f t="shared" ca="1" si="296"/>
        <v>1E-4</v>
      </c>
      <c r="B703" s="304">
        <f t="shared" ca="1" si="297"/>
        <v>35.421100000000898</v>
      </c>
      <c r="D703" s="306">
        <f t="shared" ca="1" si="298"/>
        <v>-0.70563877953238185</v>
      </c>
      <c r="E703" s="307">
        <f t="shared" ca="1" si="299"/>
        <v>-0.97068547609747036</v>
      </c>
      <c r="F703" s="304">
        <f t="shared" ca="1" si="300"/>
        <v>1.2000651568504612</v>
      </c>
      <c r="G703" s="306">
        <f t="shared" ca="1" si="301"/>
        <v>8.4572070973439111</v>
      </c>
      <c r="H703" s="307">
        <f t="shared" ca="1" si="302"/>
        <v>-105.94174799801492</v>
      </c>
      <c r="I703" s="304">
        <f t="shared" ca="1" si="303"/>
        <v>106.27877643613641</v>
      </c>
      <c r="J703" s="306">
        <f t="shared" ca="1" si="304"/>
        <v>798.52327976967274</v>
      </c>
      <c r="K703" s="307">
        <f t="shared" ca="1" si="305"/>
        <v>-6.2620567995815746</v>
      </c>
      <c r="L703" s="304">
        <f t="shared" ca="1" si="290"/>
        <v>798.54783306291438</v>
      </c>
      <c r="M703" s="306">
        <f t="shared" ca="1" si="306"/>
        <v>-1.4911364126195767</v>
      </c>
      <c r="N703" s="304">
        <f t="shared" ca="1" si="307"/>
        <v>-85.435823121379812</v>
      </c>
      <c r="P703" s="310">
        <f t="shared" ca="1" si="308"/>
        <v>23</v>
      </c>
      <c r="Q703" s="304">
        <f t="shared" ca="1" si="309"/>
        <v>0</v>
      </c>
      <c r="R703" s="306">
        <f t="shared" ca="1" si="310"/>
        <v>0</v>
      </c>
      <c r="S703" s="307">
        <f t="shared" ca="1" si="311"/>
        <v>3.1859948540257217</v>
      </c>
      <c r="T703" s="304">
        <f t="shared" ca="1" si="291"/>
        <v>31.254609517992332</v>
      </c>
      <c r="U703" s="311">
        <f t="shared" ca="1" si="292"/>
        <v>0</v>
      </c>
      <c r="V703" s="306">
        <f t="shared" ca="1" si="293"/>
        <v>1.2257673422149753</v>
      </c>
      <c r="W703" s="304">
        <f t="shared" ca="1" si="294"/>
        <v>28.251681359879363</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0.9114549970120045</v>
      </c>
      <c r="AH703" s="304">
        <f t="shared" ca="1" si="318"/>
        <v>-8.8674352176745082</v>
      </c>
    </row>
    <row r="704" spans="1:34" x14ac:dyDescent="0.2">
      <c r="A704" s="347">
        <f t="shared" ca="1" si="296"/>
        <v>1E-4</v>
      </c>
      <c r="B704" s="304">
        <f t="shared" ca="1" si="297"/>
        <v>35.421200000000901</v>
      </c>
      <c r="D704" s="306">
        <f t="shared" ca="1" si="298"/>
        <v>-0.70563424470419767</v>
      </c>
      <c r="E704" s="307">
        <f t="shared" ca="1" si="299"/>
        <v>-0.97066043189365914</v>
      </c>
      <c r="F704" s="304">
        <f t="shared" ca="1" si="300"/>
        <v>1.2000422331498373</v>
      </c>
      <c r="G704" s="306">
        <f t="shared" ca="1" si="301"/>
        <v>8.4571365339194404</v>
      </c>
      <c r="H704" s="307">
        <f t="shared" ca="1" si="302"/>
        <v>-105.94184506405811</v>
      </c>
      <c r="I704" s="304">
        <f t="shared" ca="1" si="303"/>
        <v>106.27886757926173</v>
      </c>
      <c r="J704" s="306">
        <f t="shared" ca="1" si="304"/>
        <v>798.52327976967274</v>
      </c>
      <c r="K704" s="307">
        <f t="shared" ca="1" si="305"/>
        <v>-6.2726509792346778</v>
      </c>
      <c r="L704" s="304">
        <f t="shared" ca="1" si="290"/>
        <v>798.54791621068205</v>
      </c>
      <c r="M704" s="306">
        <f t="shared" ca="1" si="306"/>
        <v>-1.491137147137688</v>
      </c>
      <c r="N704" s="304">
        <f t="shared" ca="1" si="307"/>
        <v>-85.435865206167563</v>
      </c>
      <c r="P704" s="310">
        <f t="shared" ca="1" si="308"/>
        <v>23</v>
      </c>
      <c r="Q704" s="304">
        <f t="shared" ca="1" si="309"/>
        <v>0</v>
      </c>
      <c r="R704" s="306">
        <f t="shared" ca="1" si="310"/>
        <v>0</v>
      </c>
      <c r="S704" s="307">
        <f t="shared" ca="1" si="311"/>
        <v>3.1859948540257217</v>
      </c>
      <c r="T704" s="304">
        <f t="shared" ca="1" si="291"/>
        <v>31.254609517992332</v>
      </c>
      <c r="U704" s="311">
        <f t="shared" ca="1" si="292"/>
        <v>0</v>
      </c>
      <c r="V704" s="306">
        <f t="shared" ca="1" si="293"/>
        <v>1.2257686408157344</v>
      </c>
      <c r="W704" s="304">
        <f t="shared" ca="1" si="294"/>
        <v>28.251759746767078</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0.91143096649299871</v>
      </c>
      <c r="AH704" s="304">
        <f t="shared" ca="1" si="318"/>
        <v>-8.8674598215943252</v>
      </c>
    </row>
    <row r="705" spans="1:34" x14ac:dyDescent="0.2">
      <c r="A705" s="347">
        <f t="shared" ca="1" si="296"/>
        <v>1E-4</v>
      </c>
      <c r="B705" s="304">
        <f t="shared" ca="1" si="297"/>
        <v>35.421300000000905</v>
      </c>
      <c r="D705" s="306">
        <f t="shared" ca="1" si="298"/>
        <v>-0.70562970987808493</v>
      </c>
      <c r="E705" s="307">
        <f t="shared" ca="1" si="299"/>
        <v>-0.97063538803305249</v>
      </c>
      <c r="F705" s="304">
        <f t="shared" ca="1" si="300"/>
        <v>1.2000193098299312</v>
      </c>
      <c r="G705" s="306">
        <f t="shared" ca="1" si="301"/>
        <v>8.4570659709484524</v>
      </c>
      <c r="H705" s="307">
        <f t="shared" ca="1" si="302"/>
        <v>-105.94194212759692</v>
      </c>
      <c r="I705" s="304">
        <f t="shared" ca="1" si="303"/>
        <v>106.27895871998403</v>
      </c>
      <c r="J705" s="306">
        <f t="shared" ca="1" si="304"/>
        <v>798.52327976967274</v>
      </c>
      <c r="K705" s="307">
        <f t="shared" ca="1" si="305"/>
        <v>-6.2832451685942603</v>
      </c>
      <c r="L705" s="304">
        <f t="shared" ca="1" si="290"/>
        <v>798.54799949906806</v>
      </c>
      <c r="M705" s="306">
        <f t="shared" ca="1" si="306"/>
        <v>-1.4911378816484111</v>
      </c>
      <c r="N705" s="304">
        <f t="shared" ca="1" si="307"/>
        <v>-85.435907290532001</v>
      </c>
      <c r="P705" s="310">
        <f t="shared" ca="1" si="308"/>
        <v>23</v>
      </c>
      <c r="Q705" s="304">
        <f t="shared" ca="1" si="309"/>
        <v>0</v>
      </c>
      <c r="R705" s="306">
        <f t="shared" ca="1" si="310"/>
        <v>0</v>
      </c>
      <c r="S705" s="307">
        <f t="shared" ca="1" si="311"/>
        <v>3.1859948540257217</v>
      </c>
      <c r="T705" s="304">
        <f t="shared" ca="1" si="291"/>
        <v>31.254609517992332</v>
      </c>
      <c r="U705" s="311">
        <f t="shared" ca="1" si="292"/>
        <v>0</v>
      </c>
      <c r="V705" s="306">
        <f t="shared" ca="1" si="293"/>
        <v>1.2257699394190595</v>
      </c>
      <c r="W705" s="304">
        <f t="shared" ca="1" si="294"/>
        <v>28.251838132580584</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0.91140693630011604</v>
      </c>
      <c r="AH705" s="304">
        <f t="shared" ca="1" si="318"/>
        <v>-8.8674844251769755</v>
      </c>
    </row>
    <row r="706" spans="1:34" x14ac:dyDescent="0.2">
      <c r="A706" s="347">
        <f t="shared" ca="1" si="296"/>
        <v>1E-4</v>
      </c>
      <c r="B706" s="304">
        <f t="shared" ca="1" si="297"/>
        <v>35.421400000000908</v>
      </c>
      <c r="D706" s="306">
        <f t="shared" ca="1" si="298"/>
        <v>-0.70562517505403877</v>
      </c>
      <c r="E706" s="307">
        <f t="shared" ca="1" si="299"/>
        <v>-0.97061034451564865</v>
      </c>
      <c r="F706" s="304">
        <f t="shared" ca="1" si="300"/>
        <v>1.1999963868907393</v>
      </c>
      <c r="G706" s="306">
        <f t="shared" ca="1" si="301"/>
        <v>8.4569954084309469</v>
      </c>
      <c r="H706" s="307">
        <f t="shared" ca="1" si="302"/>
        <v>-105.94203918863137</v>
      </c>
      <c r="I706" s="304">
        <f t="shared" ca="1" si="303"/>
        <v>106.27904985830334</v>
      </c>
      <c r="J706" s="306">
        <f t="shared" ca="1" si="304"/>
        <v>798.52327976967274</v>
      </c>
      <c r="K706" s="307">
        <f t="shared" ca="1" si="305"/>
        <v>-6.2938393676600715</v>
      </c>
      <c r="L706" s="304">
        <f t="shared" ca="1" si="290"/>
        <v>798.5480829280732</v>
      </c>
      <c r="M706" s="306">
        <f t="shared" ca="1" si="306"/>
        <v>-1.4911386161517459</v>
      </c>
      <c r="N706" s="304">
        <f t="shared" ca="1" si="307"/>
        <v>-85.435949374473125</v>
      </c>
      <c r="P706" s="310">
        <f t="shared" ca="1" si="308"/>
        <v>23</v>
      </c>
      <c r="Q706" s="304">
        <f t="shared" ca="1" si="309"/>
        <v>0</v>
      </c>
      <c r="R706" s="306">
        <f t="shared" ca="1" si="310"/>
        <v>0</v>
      </c>
      <c r="S706" s="307">
        <f t="shared" ca="1" si="311"/>
        <v>3.1859948540257217</v>
      </c>
      <c r="T706" s="304">
        <f t="shared" ca="1" si="291"/>
        <v>31.254609517992332</v>
      </c>
      <c r="U706" s="311">
        <f t="shared" ca="1" si="292"/>
        <v>0</v>
      </c>
      <c r="V706" s="306">
        <f t="shared" ca="1" si="293"/>
        <v>1.2257712380249506</v>
      </c>
      <c r="W706" s="304">
        <f t="shared" ca="1" si="294"/>
        <v>28.251916517319899</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0.91138290643335473</v>
      </c>
      <c r="AH706" s="304">
        <f t="shared" ca="1" si="318"/>
        <v>-8.8675090284224591</v>
      </c>
    </row>
    <row r="707" spans="1:34" x14ac:dyDescent="0.2">
      <c r="A707" s="347">
        <f t="shared" ca="1" si="296"/>
        <v>1E-4</v>
      </c>
      <c r="B707" s="304">
        <f t="shared" ca="1" si="297"/>
        <v>35.421500000000911</v>
      </c>
      <c r="D707" s="306">
        <f t="shared" ca="1" si="298"/>
        <v>-0.70562064023206328</v>
      </c>
      <c r="E707" s="307">
        <f t="shared" ca="1" si="299"/>
        <v>-0.9705853013414405</v>
      </c>
      <c r="F707" s="304">
        <f t="shared" ca="1" si="300"/>
        <v>1.1999734643322584</v>
      </c>
      <c r="G707" s="306">
        <f t="shared" ca="1" si="301"/>
        <v>8.456924846366924</v>
      </c>
      <c r="H707" s="307">
        <f t="shared" ca="1" si="302"/>
        <v>-105.9421362471615</v>
      </c>
      <c r="I707" s="304">
        <f t="shared" ca="1" si="303"/>
        <v>106.27914099421969</v>
      </c>
      <c r="J707" s="306">
        <f t="shared" ca="1" si="304"/>
        <v>798.52327976967274</v>
      </c>
      <c r="K707" s="307">
        <f t="shared" ca="1" si="305"/>
        <v>-6.3044335764318609</v>
      </c>
      <c r="L707" s="304">
        <f t="shared" ca="1" si="290"/>
        <v>798.54816649769771</v>
      </c>
      <c r="M707" s="306">
        <f t="shared" ca="1" si="306"/>
        <v>-1.4911393506476927</v>
      </c>
      <c r="N707" s="304">
        <f t="shared" ca="1" si="307"/>
        <v>-85.435991457990951</v>
      </c>
      <c r="P707" s="310">
        <f t="shared" ca="1" si="308"/>
        <v>23</v>
      </c>
      <c r="Q707" s="304">
        <f t="shared" ca="1" si="309"/>
        <v>0</v>
      </c>
      <c r="R707" s="306">
        <f t="shared" ca="1" si="310"/>
        <v>0</v>
      </c>
      <c r="S707" s="307">
        <f t="shared" ca="1" si="311"/>
        <v>3.1859948540257217</v>
      </c>
      <c r="T707" s="304">
        <f t="shared" ca="1" si="291"/>
        <v>31.254609517992332</v>
      </c>
      <c r="U707" s="311">
        <f t="shared" ca="1" si="292"/>
        <v>0</v>
      </c>
      <c r="V707" s="306">
        <f t="shared" ca="1" si="293"/>
        <v>1.2257725366334076</v>
      </c>
      <c r="W707" s="304">
        <f t="shared" ca="1" si="294"/>
        <v>28.251994900985014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0.911358876892713</v>
      </c>
      <c r="AH707" s="304">
        <f t="shared" ca="1" si="318"/>
        <v>-8.8675336313307831</v>
      </c>
    </row>
    <row r="708" spans="1:34" x14ac:dyDescent="0.2">
      <c r="A708" s="347">
        <f t="shared" ca="1" si="296"/>
        <v>1E-4</v>
      </c>
      <c r="B708" s="304">
        <f t="shared" ca="1" si="297"/>
        <v>35.421600000000915</v>
      </c>
      <c r="D708" s="306">
        <f t="shared" ca="1" si="298"/>
        <v>-0.70561610541215769</v>
      </c>
      <c r="E708" s="307">
        <f t="shared" ca="1" si="299"/>
        <v>-0.97056025851043159</v>
      </c>
      <c r="F708" s="304">
        <f t="shared" ca="1" si="300"/>
        <v>1.1999505421544909</v>
      </c>
      <c r="G708" s="306">
        <f t="shared" ca="1" si="301"/>
        <v>8.4568542847563819</v>
      </c>
      <c r="H708" s="307">
        <f t="shared" ca="1" si="302"/>
        <v>-105.94223330318735</v>
      </c>
      <c r="I708" s="304">
        <f t="shared" ca="1" si="303"/>
        <v>106.27923212773312</v>
      </c>
      <c r="J708" s="306">
        <f t="shared" ca="1" si="304"/>
        <v>798.52327976967274</v>
      </c>
      <c r="K708" s="307">
        <f t="shared" ca="1" si="305"/>
        <v>-6.315027794909378</v>
      </c>
      <c r="L708" s="304">
        <f t="shared" ref="L708:L771" ca="1" si="319">SQRT(pos_x^2+pos_z^2)</f>
        <v>798.54825020794169</v>
      </c>
      <c r="M708" s="306">
        <f t="shared" ca="1" si="306"/>
        <v>-1.4911400851362513</v>
      </c>
      <c r="N708" s="304">
        <f t="shared" ca="1" si="307"/>
        <v>-85.436033541085465</v>
      </c>
      <c r="P708" s="310">
        <f t="shared" ca="1" si="308"/>
        <v>23</v>
      </c>
      <c r="Q708" s="304">
        <f t="shared" ca="1" si="309"/>
        <v>0</v>
      </c>
      <c r="R708" s="306">
        <f t="shared" ca="1" si="310"/>
        <v>0</v>
      </c>
      <c r="S708" s="307">
        <f t="shared" ca="1" si="311"/>
        <v>3.1859948540257217</v>
      </c>
      <c r="T708" s="304">
        <f t="shared" ref="T708:T771" ca="1" si="320">m*g</f>
        <v>31.254609517992332</v>
      </c>
      <c r="U708" s="311">
        <f t="shared" ref="U708:U771" ca="1" si="321">IF(pos_xz&lt;L_rampe,Poids*COS(Beta),0)</f>
        <v>0</v>
      </c>
      <c r="V708" s="306">
        <f t="shared" ref="V708:V771" ca="1" si="322">Rho_moyen*(20000-Alt_rampe-pos_z)/(20000+Alt_rampe+pos_z)</f>
        <v>1.2257738352444305</v>
      </c>
      <c r="W708" s="304">
        <f t="shared" ref="W708:W771" ca="1" si="323">1/2*Rho*Sref*Cx*vit_xz^2</f>
        <v>28.252073283575971</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0.91133484767818729</v>
      </c>
      <c r="AH708" s="304">
        <f t="shared" ca="1" si="318"/>
        <v>-8.8675582339019456</v>
      </c>
    </row>
    <row r="709" spans="1:34" x14ac:dyDescent="0.2">
      <c r="A709" s="347">
        <f t="shared" ref="A709:A772" ca="1" si="325">IF(B708+0.01&lt;=T_ini+ROUNDUP(Temps_fin_propu,0), 0.01, IF(K708&gt;0, 0.1, 0.0001))</f>
        <v>1E-4</v>
      </c>
      <c r="B709" s="304">
        <f t="shared" ref="B709:B772" ca="1" si="326">B708+pas</f>
        <v>35.421700000000918</v>
      </c>
      <c r="D709" s="306">
        <f t="shared" ref="D709:D772" ca="1" si="327">IF(AND(L708&lt;L_rampe,Poussee&lt;Poids*SIN(M708)),0,(-W708+Poussee)/m*COS(M708)-U708/m*SIN(M708))</f>
        <v>-0.70561157059432378</v>
      </c>
      <c r="E709" s="307">
        <f t="shared" ref="E709:E772" ca="1" si="328">IF(AND(L708&lt;L_rampe,Poussee&lt;Poids*SIN(M708)),0,(-W708+Poussee)/m*SIN(M708)+U708/m*COS(M708)-Poids/m)</f>
        <v>-0.97053521602261306</v>
      </c>
      <c r="F709" s="304">
        <f t="shared" ref="F709:F772" ca="1" si="329">SQRT(acc_x^2+acc_z^2)</f>
        <v>1.1999276203574316</v>
      </c>
      <c r="G709" s="306">
        <f t="shared" ref="G709:G772" ca="1" si="330">G708+acc_x*pas</f>
        <v>8.4567837235993224</v>
      </c>
      <c r="H709" s="307">
        <f t="shared" ref="H709:H772" ca="1" si="331">H708+acc_z*pas</f>
        <v>-105.94233035670895</v>
      </c>
      <c r="I709" s="304">
        <f t="shared" ref="I709:I772" ca="1" si="332">SQRT(vit_x^2+vit_z^2)</f>
        <v>106.27932325884368</v>
      </c>
      <c r="J709" s="306">
        <f t="shared" ref="J709:J772" ca="1" si="333">J708+0.5*(vit_x+G708)*pas*(K708&gt;=0)</f>
        <v>798.52327976967274</v>
      </c>
      <c r="K709" s="307">
        <f t="shared" ref="K709:K772" ca="1" si="334">K708+0.5*(vit_z+H708)*pas</f>
        <v>-6.3256220230923725</v>
      </c>
      <c r="L709" s="304">
        <f t="shared" ca="1" si="319"/>
        <v>798.54833405880584</v>
      </c>
      <c r="M709" s="306">
        <f t="shared" ref="M709:M772" ca="1" si="335">IF(AND(L708&gt;L_rampe,G709&gt;0),ATAN2(G709,H709),$M$4)</f>
        <v>-1.4911408196174221</v>
      </c>
      <c r="N709" s="304">
        <f t="shared" ref="N709:N772" ca="1" si="336">DEGREES(Beta)</f>
        <v>-85.436075623756679</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3.1859948540257217</v>
      </c>
      <c r="T709" s="304">
        <f t="shared" ca="1" si="320"/>
        <v>31.254609517992332</v>
      </c>
      <c r="U709" s="311">
        <f t="shared" ca="1" si="321"/>
        <v>0</v>
      </c>
      <c r="V709" s="306">
        <f t="shared" ca="1" si="322"/>
        <v>1.2257751338580194</v>
      </c>
      <c r="W709" s="304">
        <f t="shared" ca="1" si="323"/>
        <v>28.25215166509275</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0.91131081878977227</v>
      </c>
      <c r="AH709" s="304">
        <f t="shared" ref="AH709:AH772" ca="1" si="347">IF(AND(L708&lt;L_rampe,Poussee&lt;Poids*SIN(M708)), g*SIN(M708), (-W708+Poussee)/m)</f>
        <v>-8.8675828361359557</v>
      </c>
    </row>
    <row r="710" spans="1:34" x14ac:dyDescent="0.2">
      <c r="A710" s="347">
        <f t="shared" ca="1" si="325"/>
        <v>1E-4</v>
      </c>
      <c r="B710" s="304">
        <f t="shared" ca="1" si="326"/>
        <v>35.421800000000921</v>
      </c>
      <c r="D710" s="306">
        <f t="shared" ca="1" si="327"/>
        <v>-0.70560703577856099</v>
      </c>
      <c r="E710" s="307">
        <f t="shared" ca="1" si="328"/>
        <v>-0.97051017387798311</v>
      </c>
      <c r="F710" s="304">
        <f t="shared" ca="1" si="329"/>
        <v>1.1999046989410787</v>
      </c>
      <c r="G710" s="306">
        <f t="shared" ca="1" si="330"/>
        <v>8.4567131628957437</v>
      </c>
      <c r="H710" s="307">
        <f t="shared" ca="1" si="331"/>
        <v>-105.94242740772634</v>
      </c>
      <c r="I710" s="304">
        <f t="shared" ca="1" si="332"/>
        <v>106.27941438755137</v>
      </c>
      <c r="J710" s="306">
        <f t="shared" ca="1" si="333"/>
        <v>798.52327976967274</v>
      </c>
      <c r="K710" s="307">
        <f t="shared" ca="1" si="334"/>
        <v>-6.3362162609805939</v>
      </c>
      <c r="L710" s="304">
        <f t="shared" ca="1" si="319"/>
        <v>798.54841805029014</v>
      </c>
      <c r="M710" s="306">
        <f t="shared" ca="1" si="335"/>
        <v>-1.491141554091205</v>
      </c>
      <c r="N710" s="304">
        <f t="shared" ca="1" si="336"/>
        <v>-85.436117706004595</v>
      </c>
      <c r="P710" s="310">
        <f t="shared" ca="1" si="337"/>
        <v>23</v>
      </c>
      <c r="Q710" s="304">
        <f t="shared" ca="1" si="338"/>
        <v>0</v>
      </c>
      <c r="R710" s="306">
        <f t="shared" ca="1" si="339"/>
        <v>0</v>
      </c>
      <c r="S710" s="307">
        <f t="shared" ca="1" si="340"/>
        <v>3.1859948540257217</v>
      </c>
      <c r="T710" s="304">
        <f t="shared" ca="1" si="320"/>
        <v>31.254609517992332</v>
      </c>
      <c r="U710" s="311">
        <f t="shared" ca="1" si="321"/>
        <v>0</v>
      </c>
      <c r="V710" s="306">
        <f t="shared" ca="1" si="322"/>
        <v>1.2257764324741736</v>
      </c>
      <c r="W710" s="304">
        <f t="shared" ca="1" si="323"/>
        <v>28.252230045535359</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0.91128679022746972</v>
      </c>
      <c r="AH710" s="304">
        <f t="shared" ca="1" si="347"/>
        <v>-8.8676074380328114</v>
      </c>
    </row>
    <row r="711" spans="1:34" x14ac:dyDescent="0.2">
      <c r="A711" s="347">
        <f t="shared" ca="1" si="325"/>
        <v>1E-4</v>
      </c>
      <c r="B711" s="304">
        <f t="shared" ca="1" si="326"/>
        <v>35.421900000000925</v>
      </c>
      <c r="D711" s="306">
        <f t="shared" ca="1" si="327"/>
        <v>-0.70560250096487032</v>
      </c>
      <c r="E711" s="307">
        <f t="shared" ca="1" si="328"/>
        <v>-0.97048513207654707</v>
      </c>
      <c r="F711" s="304">
        <f t="shared" ca="1" si="329"/>
        <v>1.1998817779054372</v>
      </c>
      <c r="G711" s="306">
        <f t="shared" ca="1" si="330"/>
        <v>8.4566426026456476</v>
      </c>
      <c r="H711" s="307">
        <f t="shared" ca="1" si="331"/>
        <v>-105.94252445623955</v>
      </c>
      <c r="I711" s="304">
        <f t="shared" ca="1" si="332"/>
        <v>106.27950551385624</v>
      </c>
      <c r="J711" s="306">
        <f t="shared" ca="1" si="333"/>
        <v>798.52327976967274</v>
      </c>
      <c r="K711" s="307">
        <f t="shared" ca="1" si="334"/>
        <v>-6.3468105085737925</v>
      </c>
      <c r="L711" s="304">
        <f t="shared" ca="1" si="319"/>
        <v>798.54850218239517</v>
      </c>
      <c r="M711" s="306">
        <f t="shared" ca="1" si="335"/>
        <v>-1.4911422885576002</v>
      </c>
      <c r="N711" s="304">
        <f t="shared" ca="1" si="336"/>
        <v>-85.43615978782924</v>
      </c>
      <c r="P711" s="310">
        <f t="shared" ca="1" si="337"/>
        <v>23</v>
      </c>
      <c r="Q711" s="304">
        <f t="shared" ca="1" si="338"/>
        <v>0</v>
      </c>
      <c r="R711" s="306">
        <f t="shared" ca="1" si="339"/>
        <v>0</v>
      </c>
      <c r="S711" s="307">
        <f t="shared" ca="1" si="340"/>
        <v>3.1859948540257217</v>
      </c>
      <c r="T711" s="304">
        <f t="shared" ca="1" si="320"/>
        <v>31.254609517992332</v>
      </c>
      <c r="U711" s="311">
        <f t="shared" ca="1" si="321"/>
        <v>0</v>
      </c>
      <c r="V711" s="306">
        <f t="shared" ca="1" si="322"/>
        <v>1.2257777310928941</v>
      </c>
      <c r="W711" s="304">
        <f t="shared" ca="1" si="323"/>
        <v>28.252308424903831</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0.91126276199127787</v>
      </c>
      <c r="AH711" s="304">
        <f t="shared" ca="1" si="347"/>
        <v>-8.8676320395925128</v>
      </c>
    </row>
    <row r="712" spans="1:34" x14ac:dyDescent="0.2">
      <c r="A712" s="347">
        <f t="shared" ca="1" si="325"/>
        <v>1E-4</v>
      </c>
      <c r="B712" s="304">
        <f t="shared" ca="1" si="326"/>
        <v>35.422000000000928</v>
      </c>
      <c r="D712" s="306">
        <f t="shared" ca="1" si="327"/>
        <v>-0.70559796615325232</v>
      </c>
      <c r="E712" s="307">
        <f t="shared" ca="1" si="328"/>
        <v>-0.97046009061828897</v>
      </c>
      <c r="F712" s="304">
        <f t="shared" ca="1" si="329"/>
        <v>1.1998588572504949</v>
      </c>
      <c r="G712" s="306">
        <f t="shared" ca="1" si="330"/>
        <v>8.4565720428490323</v>
      </c>
      <c r="H712" s="307">
        <f t="shared" ca="1" si="331"/>
        <v>-105.94262150224861</v>
      </c>
      <c r="I712" s="304">
        <f t="shared" ca="1" si="332"/>
        <v>106.2795966377583</v>
      </c>
      <c r="J712" s="306">
        <f t="shared" ca="1" si="333"/>
        <v>798.52327976967274</v>
      </c>
      <c r="K712" s="307">
        <f t="shared" ca="1" si="334"/>
        <v>-6.357404765871717</v>
      </c>
      <c r="L712" s="304">
        <f t="shared" ca="1" si="319"/>
        <v>798.54858645512127</v>
      </c>
      <c r="M712" s="306">
        <f t="shared" ca="1" si="335"/>
        <v>-1.4911430230166078</v>
      </c>
      <c r="N712" s="304">
        <f t="shared" ca="1" si="336"/>
        <v>-85.436201869230601</v>
      </c>
      <c r="P712" s="310">
        <f t="shared" ca="1" si="337"/>
        <v>23</v>
      </c>
      <c r="Q712" s="304">
        <f t="shared" ca="1" si="338"/>
        <v>0</v>
      </c>
      <c r="R712" s="306">
        <f t="shared" ca="1" si="339"/>
        <v>0</v>
      </c>
      <c r="S712" s="307">
        <f t="shared" ca="1" si="340"/>
        <v>3.1859948540257217</v>
      </c>
      <c r="T712" s="304">
        <f t="shared" ca="1" si="320"/>
        <v>31.254609517992332</v>
      </c>
      <c r="U712" s="311">
        <f t="shared" ca="1" si="321"/>
        <v>0</v>
      </c>
      <c r="V712" s="306">
        <f t="shared" ca="1" si="322"/>
        <v>1.2257790297141804</v>
      </c>
      <c r="W712" s="304">
        <f t="shared" ca="1" si="323"/>
        <v>28.252386803198156</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0.91123873408118783</v>
      </c>
      <c r="AH712" s="304">
        <f t="shared" ca="1" si="347"/>
        <v>-8.8676566408150705</v>
      </c>
    </row>
    <row r="713" spans="1:34" x14ac:dyDescent="0.2">
      <c r="A713" s="347">
        <f t="shared" ca="1" si="325"/>
        <v>1E-4</v>
      </c>
      <c r="B713" s="304">
        <f t="shared" ca="1" si="326"/>
        <v>35.422100000000931</v>
      </c>
      <c r="D713" s="306">
        <f t="shared" ca="1" si="327"/>
        <v>-0.70559343134370767</v>
      </c>
      <c r="E713" s="307">
        <f t="shared" ca="1" si="328"/>
        <v>-0.97043504950321768</v>
      </c>
      <c r="F713" s="304">
        <f t="shared" ca="1" si="329"/>
        <v>1.1998359369762601</v>
      </c>
      <c r="G713" s="306">
        <f t="shared" ca="1" si="330"/>
        <v>8.4565014835058978</v>
      </c>
      <c r="H713" s="307">
        <f t="shared" ca="1" si="331"/>
        <v>-105.94271854575356</v>
      </c>
      <c r="I713" s="304">
        <f t="shared" ca="1" si="332"/>
        <v>106.27968775925761</v>
      </c>
      <c r="J713" s="306">
        <f t="shared" ca="1" si="333"/>
        <v>798.52327976967274</v>
      </c>
      <c r="K713" s="307">
        <f t="shared" ca="1" si="334"/>
        <v>-6.3679990328741169</v>
      </c>
      <c r="L713" s="304">
        <f t="shared" ca="1" si="319"/>
        <v>798.54867086846866</v>
      </c>
      <c r="M713" s="306">
        <f t="shared" ca="1" si="335"/>
        <v>-1.4911437574682278</v>
      </c>
      <c r="N713" s="304">
        <f t="shared" ca="1" si="336"/>
        <v>-85.436243950208677</v>
      </c>
      <c r="P713" s="310">
        <f t="shared" ca="1" si="337"/>
        <v>23</v>
      </c>
      <c r="Q713" s="304">
        <f t="shared" ca="1" si="338"/>
        <v>0</v>
      </c>
      <c r="R713" s="306">
        <f t="shared" ca="1" si="339"/>
        <v>0</v>
      </c>
      <c r="S713" s="307">
        <f t="shared" ca="1" si="340"/>
        <v>3.1859948540257217</v>
      </c>
      <c r="T713" s="304">
        <f t="shared" ca="1" si="320"/>
        <v>31.254609517992332</v>
      </c>
      <c r="U713" s="311">
        <f t="shared" ca="1" si="321"/>
        <v>0</v>
      </c>
      <c r="V713" s="306">
        <f t="shared" ca="1" si="322"/>
        <v>1.2257803283380324</v>
      </c>
      <c r="W713" s="304">
        <f t="shared" ca="1" si="323"/>
        <v>28.252465180418355</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0.91121470649720493</v>
      </c>
      <c r="AH713" s="304">
        <f t="shared" ca="1" si="347"/>
        <v>-8.8676812417004811</v>
      </c>
    </row>
    <row r="714" spans="1:34" x14ac:dyDescent="0.2">
      <c r="A714" s="347">
        <f t="shared" ca="1" si="325"/>
        <v>1E-4</v>
      </c>
      <c r="B714" s="304">
        <f t="shared" ca="1" si="326"/>
        <v>35.422200000000934</v>
      </c>
      <c r="D714" s="306">
        <f t="shared" ca="1" si="327"/>
        <v>-0.70558889653623869</v>
      </c>
      <c r="E714" s="307">
        <f t="shared" ca="1" si="328"/>
        <v>-0.970410008731319</v>
      </c>
      <c r="F714" s="304">
        <f t="shared" ca="1" si="329"/>
        <v>1.1998130170827226</v>
      </c>
      <c r="G714" s="306">
        <f t="shared" ca="1" si="330"/>
        <v>8.4564309246162441</v>
      </c>
      <c r="H714" s="307">
        <f t="shared" ca="1" si="331"/>
        <v>-105.94281558675443</v>
      </c>
      <c r="I714" s="304">
        <f t="shared" ca="1" si="332"/>
        <v>106.27977887835421</v>
      </c>
      <c r="J714" s="306">
        <f t="shared" ca="1" si="333"/>
        <v>798.52327976967274</v>
      </c>
      <c r="K714" s="307">
        <f t="shared" ca="1" si="334"/>
        <v>-6.3785933095807428</v>
      </c>
      <c r="L714" s="304">
        <f t="shared" ca="1" si="319"/>
        <v>798.54875542243758</v>
      </c>
      <c r="M714" s="306">
        <f t="shared" ca="1" si="335"/>
        <v>-1.4911444919124606</v>
      </c>
      <c r="N714" s="304">
        <f t="shared" ca="1" si="336"/>
        <v>-85.436286030763512</v>
      </c>
      <c r="P714" s="310">
        <f t="shared" ca="1" si="337"/>
        <v>23</v>
      </c>
      <c r="Q714" s="304">
        <f t="shared" ca="1" si="338"/>
        <v>0</v>
      </c>
      <c r="R714" s="306">
        <f t="shared" ca="1" si="339"/>
        <v>0</v>
      </c>
      <c r="S714" s="307">
        <f t="shared" ca="1" si="340"/>
        <v>3.1859948540257217</v>
      </c>
      <c r="T714" s="304">
        <f t="shared" ca="1" si="320"/>
        <v>31.254609517992332</v>
      </c>
      <c r="U714" s="311">
        <f t="shared" ca="1" si="321"/>
        <v>0</v>
      </c>
      <c r="V714" s="306">
        <f t="shared" ca="1" si="322"/>
        <v>1.2257816269644501</v>
      </c>
      <c r="W714" s="304">
        <f t="shared" ca="1" si="323"/>
        <v>28.252543556564436</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0.91119067923931674</v>
      </c>
      <c r="AH714" s="304">
        <f t="shared" ca="1" si="347"/>
        <v>-8.8677058422487534</v>
      </c>
    </row>
    <row r="715" spans="1:34" x14ac:dyDescent="0.2">
      <c r="A715" s="347">
        <f t="shared" ca="1" si="325"/>
        <v>1E-4</v>
      </c>
      <c r="B715" s="304">
        <f t="shared" ca="1" si="326"/>
        <v>35.422300000000938</v>
      </c>
      <c r="D715" s="306">
        <f t="shared" ca="1" si="327"/>
        <v>-0.70558436173084238</v>
      </c>
      <c r="E715" s="307">
        <f t="shared" ca="1" si="328"/>
        <v>-0.97038496830259646</v>
      </c>
      <c r="F715" s="304">
        <f t="shared" ca="1" si="329"/>
        <v>1.1997900975698839</v>
      </c>
      <c r="G715" s="306">
        <f t="shared" ca="1" si="330"/>
        <v>8.4563603661800713</v>
      </c>
      <c r="H715" s="307">
        <f t="shared" ca="1" si="331"/>
        <v>-105.94291262525127</v>
      </c>
      <c r="I715" s="304">
        <f t="shared" ca="1" si="332"/>
        <v>106.2798699950481</v>
      </c>
      <c r="J715" s="306">
        <f t="shared" ca="1" si="333"/>
        <v>798.52327976967274</v>
      </c>
      <c r="K715" s="307">
        <f t="shared" ca="1" si="334"/>
        <v>-6.3891875959913431</v>
      </c>
      <c r="L715" s="304">
        <f t="shared" ca="1" si="319"/>
        <v>798.5488401170287</v>
      </c>
      <c r="M715" s="306">
        <f t="shared" ca="1" si="335"/>
        <v>-1.4911452263493057</v>
      </c>
      <c r="N715" s="304">
        <f t="shared" ca="1" si="336"/>
        <v>-85.436328110895047</v>
      </c>
      <c r="P715" s="310">
        <f t="shared" ca="1" si="337"/>
        <v>23</v>
      </c>
      <c r="Q715" s="304">
        <f t="shared" ca="1" si="338"/>
        <v>0</v>
      </c>
      <c r="R715" s="306">
        <f t="shared" ca="1" si="339"/>
        <v>0</v>
      </c>
      <c r="S715" s="307">
        <f t="shared" ca="1" si="340"/>
        <v>3.1859948540257217</v>
      </c>
      <c r="T715" s="304">
        <f t="shared" ca="1" si="320"/>
        <v>31.254609517992332</v>
      </c>
      <c r="U715" s="311">
        <f t="shared" ca="1" si="321"/>
        <v>0</v>
      </c>
      <c r="V715" s="306">
        <f t="shared" ca="1" si="322"/>
        <v>1.2257829255934338</v>
      </c>
      <c r="W715" s="304">
        <f t="shared" ca="1" si="323"/>
        <v>28.252621931636423</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0.9111666523075268</v>
      </c>
      <c r="AH715" s="304">
        <f t="shared" ca="1" si="347"/>
        <v>-8.8677304424598873</v>
      </c>
    </row>
    <row r="716" spans="1:34" x14ac:dyDescent="0.2">
      <c r="A716" s="347">
        <f t="shared" ca="1" si="325"/>
        <v>1E-4</v>
      </c>
      <c r="B716" s="304">
        <f t="shared" ca="1" si="326"/>
        <v>35.422400000000941</v>
      </c>
      <c r="D716" s="306">
        <f t="shared" ca="1" si="327"/>
        <v>-0.70557982692752486</v>
      </c>
      <c r="E716" s="307">
        <f t="shared" ca="1" si="328"/>
        <v>-0.97035992821703765</v>
      </c>
      <c r="F716" s="304">
        <f t="shared" ca="1" si="329"/>
        <v>1.1997671784377377</v>
      </c>
      <c r="G716" s="306">
        <f t="shared" ca="1" si="330"/>
        <v>8.4562898081973792</v>
      </c>
      <c r="H716" s="307">
        <f t="shared" ca="1" si="331"/>
        <v>-105.94300966124409</v>
      </c>
      <c r="I716" s="304">
        <f t="shared" ca="1" si="332"/>
        <v>106.27996110933934</v>
      </c>
      <c r="J716" s="306">
        <f t="shared" ca="1" si="333"/>
        <v>798.52327976967274</v>
      </c>
      <c r="K716" s="307">
        <f t="shared" ca="1" si="334"/>
        <v>-6.3997818921056675</v>
      </c>
      <c r="L716" s="304">
        <f t="shared" ca="1" si="319"/>
        <v>798.54892495224203</v>
      </c>
      <c r="M716" s="306">
        <f t="shared" ca="1" si="335"/>
        <v>-1.4911459607787638</v>
      </c>
      <c r="N716" s="304">
        <f t="shared" ca="1" si="336"/>
        <v>-85.436370190603355</v>
      </c>
      <c r="P716" s="310">
        <f t="shared" ca="1" si="337"/>
        <v>23</v>
      </c>
      <c r="Q716" s="304">
        <f t="shared" ca="1" si="338"/>
        <v>0</v>
      </c>
      <c r="R716" s="306">
        <f t="shared" ca="1" si="339"/>
        <v>0</v>
      </c>
      <c r="S716" s="307">
        <f t="shared" ca="1" si="340"/>
        <v>3.1859948540257217</v>
      </c>
      <c r="T716" s="304">
        <f t="shared" ca="1" si="320"/>
        <v>31.254609517992332</v>
      </c>
      <c r="U716" s="311">
        <f t="shared" ca="1" si="321"/>
        <v>0</v>
      </c>
      <c r="V716" s="306">
        <f t="shared" ca="1" si="322"/>
        <v>1.2257842242249826</v>
      </c>
      <c r="W716" s="304">
        <f t="shared" ca="1" si="323"/>
        <v>28.252700305634281</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0.91114262570182625</v>
      </c>
      <c r="AH716" s="304">
        <f t="shared" ca="1" si="347"/>
        <v>-8.8677550423338918</v>
      </c>
    </row>
    <row r="717" spans="1:34" x14ac:dyDescent="0.2">
      <c r="A717" s="347">
        <f t="shared" ca="1" si="325"/>
        <v>1E-4</v>
      </c>
      <c r="B717" s="304">
        <f t="shared" ca="1" si="326"/>
        <v>35.422500000000944</v>
      </c>
      <c r="D717" s="306">
        <f t="shared" ca="1" si="327"/>
        <v>-0.70557529212628067</v>
      </c>
      <c r="E717" s="307">
        <f t="shared" ca="1" si="328"/>
        <v>-0.97033488847466032</v>
      </c>
      <c r="F717" s="304">
        <f t="shared" ca="1" si="329"/>
        <v>1.1997442596862957</v>
      </c>
      <c r="G717" s="306">
        <f t="shared" ca="1" si="330"/>
        <v>8.4562192506681662</v>
      </c>
      <c r="H717" s="307">
        <f t="shared" ca="1" si="331"/>
        <v>-105.94310669473293</v>
      </c>
      <c r="I717" s="304">
        <f t="shared" ca="1" si="332"/>
        <v>106.28005222122793</v>
      </c>
      <c r="J717" s="306">
        <f t="shared" ca="1" si="333"/>
        <v>798.52327976967274</v>
      </c>
      <c r="K717" s="307">
        <f t="shared" ca="1" si="334"/>
        <v>-6.4103761979234664</v>
      </c>
      <c r="L717" s="304">
        <f t="shared" ca="1" si="319"/>
        <v>798.54900992807825</v>
      </c>
      <c r="M717" s="306">
        <f t="shared" ca="1" si="335"/>
        <v>-1.4911466952008348</v>
      </c>
      <c r="N717" s="304">
        <f t="shared" ca="1" si="336"/>
        <v>-85.436412269888393</v>
      </c>
      <c r="P717" s="310">
        <f t="shared" ca="1" si="337"/>
        <v>23</v>
      </c>
      <c r="Q717" s="304">
        <f t="shared" ca="1" si="338"/>
        <v>0</v>
      </c>
      <c r="R717" s="306">
        <f t="shared" ca="1" si="339"/>
        <v>0</v>
      </c>
      <c r="S717" s="307">
        <f t="shared" ca="1" si="340"/>
        <v>3.1859948540257217</v>
      </c>
      <c r="T717" s="304">
        <f t="shared" ca="1" si="320"/>
        <v>31.254609517992332</v>
      </c>
      <c r="U717" s="311">
        <f t="shared" ca="1" si="321"/>
        <v>0</v>
      </c>
      <c r="V717" s="306">
        <f t="shared" ca="1" si="322"/>
        <v>1.2257855228590979</v>
      </c>
      <c r="W717" s="304">
        <f t="shared" ca="1" si="323"/>
        <v>28.252778678558073</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0.91111859942222395</v>
      </c>
      <c r="AH717" s="304">
        <f t="shared" ca="1" si="347"/>
        <v>-8.8677796418707544</v>
      </c>
    </row>
    <row r="718" spans="1:34" x14ac:dyDescent="0.2">
      <c r="A718" s="347">
        <f t="shared" ca="1" si="325"/>
        <v>1E-4</v>
      </c>
      <c r="B718" s="304">
        <f t="shared" ca="1" si="326"/>
        <v>35.422600000000948</v>
      </c>
      <c r="D718" s="306">
        <f t="shared" ca="1" si="327"/>
        <v>-0.7055707573271145</v>
      </c>
      <c r="E718" s="307">
        <f t="shared" ca="1" si="328"/>
        <v>-0.97030984907543782</v>
      </c>
      <c r="F718" s="304">
        <f t="shared" ca="1" si="329"/>
        <v>1.1997213413155394</v>
      </c>
      <c r="G718" s="306">
        <f t="shared" ca="1" si="330"/>
        <v>8.4561486935924339</v>
      </c>
      <c r="H718" s="307">
        <f t="shared" ca="1" si="331"/>
        <v>-105.94320372571784</v>
      </c>
      <c r="I718" s="304">
        <f t="shared" ca="1" si="332"/>
        <v>106.28014333071394</v>
      </c>
      <c r="J718" s="306">
        <f t="shared" ca="1" si="333"/>
        <v>798.52327976967274</v>
      </c>
      <c r="K718" s="307">
        <f t="shared" ca="1" si="334"/>
        <v>-6.4209705134444892</v>
      </c>
      <c r="L718" s="304">
        <f t="shared" ca="1" si="319"/>
        <v>798.54909504453735</v>
      </c>
      <c r="M718" s="306">
        <f t="shared" ca="1" si="335"/>
        <v>-1.4911474296155185</v>
      </c>
      <c r="N718" s="304">
        <f t="shared" ca="1" si="336"/>
        <v>-85.436454348750189</v>
      </c>
      <c r="P718" s="310">
        <f t="shared" ca="1" si="337"/>
        <v>23</v>
      </c>
      <c r="Q718" s="304">
        <f t="shared" ca="1" si="338"/>
        <v>0</v>
      </c>
      <c r="R718" s="306">
        <f t="shared" ca="1" si="339"/>
        <v>0</v>
      </c>
      <c r="S718" s="307">
        <f t="shared" ca="1" si="340"/>
        <v>3.1859948540257217</v>
      </c>
      <c r="T718" s="304">
        <f t="shared" ca="1" si="320"/>
        <v>31.254609517992332</v>
      </c>
      <c r="U718" s="311">
        <f t="shared" ca="1" si="321"/>
        <v>0</v>
      </c>
      <c r="V718" s="306">
        <f t="shared" ca="1" si="322"/>
        <v>1.2257868214957783</v>
      </c>
      <c r="W718" s="304">
        <f t="shared" ca="1" si="323"/>
        <v>28.252857050407776</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0.91109457346870393</v>
      </c>
      <c r="AH718" s="304">
        <f t="shared" ca="1" si="347"/>
        <v>-8.8678042410704965</v>
      </c>
    </row>
    <row r="719" spans="1:34" x14ac:dyDescent="0.2">
      <c r="A719" s="347">
        <f t="shared" ca="1" si="325"/>
        <v>1E-4</v>
      </c>
      <c r="B719" s="304">
        <f t="shared" ca="1" si="326"/>
        <v>35.422700000000951</v>
      </c>
      <c r="D719" s="306">
        <f t="shared" ca="1" si="327"/>
        <v>-0.70556622253002732</v>
      </c>
      <c r="E719" s="307">
        <f t="shared" ca="1" si="328"/>
        <v>-0.97028481001937905</v>
      </c>
      <c r="F719" s="304">
        <f t="shared" ca="1" si="329"/>
        <v>1.1996984233254766</v>
      </c>
      <c r="G719" s="306">
        <f t="shared" ca="1" si="330"/>
        <v>8.4560781369701807</v>
      </c>
      <c r="H719" s="307">
        <f t="shared" ca="1" si="331"/>
        <v>-105.94330075419884</v>
      </c>
      <c r="I719" s="304">
        <f t="shared" ca="1" si="332"/>
        <v>106.28023443779739</v>
      </c>
      <c r="J719" s="306">
        <f t="shared" ca="1" si="333"/>
        <v>798.52327976967274</v>
      </c>
      <c r="K719" s="307">
        <f t="shared" ca="1" si="334"/>
        <v>-6.4315648386684847</v>
      </c>
      <c r="L719" s="304">
        <f t="shared" ca="1" si="319"/>
        <v>798.54918030161991</v>
      </c>
      <c r="M719" s="306">
        <f t="shared" ca="1" si="335"/>
        <v>-1.4911481640228155</v>
      </c>
      <c r="N719" s="304">
        <f t="shared" ca="1" si="336"/>
        <v>-85.436496427188743</v>
      </c>
      <c r="P719" s="310">
        <f t="shared" ca="1" si="337"/>
        <v>23</v>
      </c>
      <c r="Q719" s="304">
        <f t="shared" ca="1" si="338"/>
        <v>0</v>
      </c>
      <c r="R719" s="306">
        <f t="shared" ca="1" si="339"/>
        <v>0</v>
      </c>
      <c r="S719" s="307">
        <f t="shared" ca="1" si="340"/>
        <v>3.1859948540257217</v>
      </c>
      <c r="T719" s="304">
        <f t="shared" ca="1" si="320"/>
        <v>31.254609517992332</v>
      </c>
      <c r="U719" s="311">
        <f t="shared" ca="1" si="321"/>
        <v>0</v>
      </c>
      <c r="V719" s="306">
        <f t="shared" ca="1" si="322"/>
        <v>1.2257881201350245</v>
      </c>
      <c r="W719" s="304">
        <f t="shared" ca="1" si="323"/>
        <v>28.252935421183409</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0.91107054784127151</v>
      </c>
      <c r="AH719" s="304">
        <f t="shared" ca="1" si="347"/>
        <v>-8.8678288399331109</v>
      </c>
    </row>
    <row r="720" spans="1:34" x14ac:dyDescent="0.2">
      <c r="A720" s="347">
        <f t="shared" ca="1" si="325"/>
        <v>1E-4</v>
      </c>
      <c r="B720" s="304">
        <f t="shared" ca="1" si="326"/>
        <v>35.422800000000954</v>
      </c>
      <c r="D720" s="306">
        <f t="shared" ca="1" si="327"/>
        <v>-0.70556168773501682</v>
      </c>
      <c r="E720" s="307">
        <f t="shared" ca="1" si="328"/>
        <v>-0.97025977130647867</v>
      </c>
      <c r="F720" s="304">
        <f t="shared" ca="1" si="329"/>
        <v>1.1996755057161022</v>
      </c>
      <c r="G720" s="306">
        <f t="shared" ca="1" si="330"/>
        <v>8.4560075808014066</v>
      </c>
      <c r="H720" s="307">
        <f t="shared" ca="1" si="331"/>
        <v>-105.94339778017597</v>
      </c>
      <c r="I720" s="304">
        <f t="shared" ca="1" si="332"/>
        <v>106.28032554247831</v>
      </c>
      <c r="J720" s="306">
        <f t="shared" ca="1" si="333"/>
        <v>798.52327976967274</v>
      </c>
      <c r="K720" s="307">
        <f t="shared" ca="1" si="334"/>
        <v>-6.4421591735952033</v>
      </c>
      <c r="L720" s="304">
        <f t="shared" ca="1" si="319"/>
        <v>798.54926569932616</v>
      </c>
      <c r="M720" s="306">
        <f t="shared" ca="1" si="335"/>
        <v>-1.4911488984227255</v>
      </c>
      <c r="N720" s="304">
        <f t="shared" ca="1" si="336"/>
        <v>-85.436538505204069</v>
      </c>
      <c r="P720" s="310">
        <f t="shared" ca="1" si="337"/>
        <v>23</v>
      </c>
      <c r="Q720" s="304">
        <f t="shared" ca="1" si="338"/>
        <v>0</v>
      </c>
      <c r="R720" s="306">
        <f t="shared" ca="1" si="339"/>
        <v>0</v>
      </c>
      <c r="S720" s="307">
        <f t="shared" ca="1" si="340"/>
        <v>3.1859948540257217</v>
      </c>
      <c r="T720" s="304">
        <f t="shared" ca="1" si="320"/>
        <v>31.254609517992332</v>
      </c>
      <c r="U720" s="311">
        <f t="shared" ca="1" si="321"/>
        <v>0</v>
      </c>
      <c r="V720" s="306">
        <f t="shared" ca="1" si="322"/>
        <v>1.2257894187768363</v>
      </c>
      <c r="W720" s="304">
        <f t="shared" ca="1" si="323"/>
        <v>28.253013790884989</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0.91104652253991958</v>
      </c>
      <c r="AH720" s="304">
        <f t="shared" ca="1" si="347"/>
        <v>-8.867853438458603</v>
      </c>
    </row>
    <row r="721" spans="1:34" x14ac:dyDescent="0.2">
      <c r="A721" s="347">
        <f t="shared" ca="1" si="325"/>
        <v>1E-4</v>
      </c>
      <c r="B721" s="304">
        <f t="shared" ca="1" si="326"/>
        <v>35.422900000000958</v>
      </c>
      <c r="D721" s="306">
        <f t="shared" ca="1" si="327"/>
        <v>-0.70555715294208654</v>
      </c>
      <c r="E721" s="307">
        <f t="shared" ca="1" si="328"/>
        <v>-0.9702347329367349</v>
      </c>
      <c r="F721" s="304">
        <f t="shared" ca="1" si="329"/>
        <v>1.1996525884874172</v>
      </c>
      <c r="G721" s="306">
        <f t="shared" ca="1" si="330"/>
        <v>8.4559370250861132</v>
      </c>
      <c r="H721" s="307">
        <f t="shared" ca="1" si="331"/>
        <v>-105.94349480364926</v>
      </c>
      <c r="I721" s="304">
        <f t="shared" ca="1" si="332"/>
        <v>106.28041664475671</v>
      </c>
      <c r="J721" s="306">
        <f t="shared" ca="1" si="333"/>
        <v>798.52327976967274</v>
      </c>
      <c r="K721" s="307">
        <f t="shared" ca="1" si="334"/>
        <v>-6.4527535182243945</v>
      </c>
      <c r="L721" s="304">
        <f t="shared" ca="1" si="319"/>
        <v>798.54935123765642</v>
      </c>
      <c r="M721" s="306">
        <f t="shared" ca="1" si="335"/>
        <v>-1.4911496328152487</v>
      </c>
      <c r="N721" s="304">
        <f t="shared" ca="1" si="336"/>
        <v>-85.436580582796154</v>
      </c>
      <c r="P721" s="310">
        <f t="shared" ca="1" si="337"/>
        <v>23</v>
      </c>
      <c r="Q721" s="304">
        <f t="shared" ca="1" si="338"/>
        <v>0</v>
      </c>
      <c r="R721" s="306">
        <f t="shared" ca="1" si="339"/>
        <v>0</v>
      </c>
      <c r="S721" s="307">
        <f t="shared" ca="1" si="340"/>
        <v>3.1859948540257217</v>
      </c>
      <c r="T721" s="304">
        <f t="shared" ca="1" si="320"/>
        <v>31.254609517992332</v>
      </c>
      <c r="U721" s="311">
        <f t="shared" ca="1" si="321"/>
        <v>0</v>
      </c>
      <c r="V721" s="306">
        <f t="shared" ca="1" si="322"/>
        <v>1.2257907174212135</v>
      </c>
      <c r="W721" s="304">
        <f t="shared" ca="1" si="323"/>
        <v>28.253092159512502</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0.91102249756464815</v>
      </c>
      <c r="AH721" s="304">
        <f t="shared" ca="1" si="347"/>
        <v>-8.8678780366469763</v>
      </c>
    </row>
    <row r="722" spans="1:34" x14ac:dyDescent="0.2">
      <c r="A722" s="347">
        <f t="shared" ca="1" si="325"/>
        <v>1E-4</v>
      </c>
      <c r="B722" s="304">
        <f t="shared" ca="1" si="326"/>
        <v>35.423000000000961</v>
      </c>
      <c r="D722" s="306">
        <f t="shared" ca="1" si="327"/>
        <v>-0.70555261815123582</v>
      </c>
      <c r="E722" s="307">
        <f t="shared" ca="1" si="328"/>
        <v>-0.97020969491014597</v>
      </c>
      <c r="F722" s="304">
        <f t="shared" ca="1" si="329"/>
        <v>1.1996296716394197</v>
      </c>
      <c r="G722" s="306">
        <f t="shared" ca="1" si="330"/>
        <v>8.4558664698242989</v>
      </c>
      <c r="H722" s="307">
        <f t="shared" ca="1" si="331"/>
        <v>-105.94359182461875</v>
      </c>
      <c r="I722" s="304">
        <f t="shared" ca="1" si="332"/>
        <v>106.28050774463267</v>
      </c>
      <c r="J722" s="306">
        <f t="shared" ca="1" si="333"/>
        <v>798.52327976967274</v>
      </c>
      <c r="K722" s="307">
        <f t="shared" ca="1" si="334"/>
        <v>-6.4633478725558078</v>
      </c>
      <c r="L722" s="304">
        <f t="shared" ca="1" si="319"/>
        <v>798.54943691661117</v>
      </c>
      <c r="M722" s="306">
        <f t="shared" ca="1" si="335"/>
        <v>-1.4911503672003854</v>
      </c>
      <c r="N722" s="304">
        <f t="shared" ca="1" si="336"/>
        <v>-85.436622659965025</v>
      </c>
      <c r="P722" s="310">
        <f t="shared" ca="1" si="337"/>
        <v>23</v>
      </c>
      <c r="Q722" s="304">
        <f t="shared" ca="1" si="338"/>
        <v>0</v>
      </c>
      <c r="R722" s="306">
        <f t="shared" ca="1" si="339"/>
        <v>0</v>
      </c>
      <c r="S722" s="307">
        <f t="shared" ca="1" si="340"/>
        <v>3.1859948540257217</v>
      </c>
      <c r="T722" s="304">
        <f t="shared" ca="1" si="320"/>
        <v>31.254609517992332</v>
      </c>
      <c r="U722" s="311">
        <f t="shared" ca="1" si="321"/>
        <v>0</v>
      </c>
      <c r="V722" s="306">
        <f t="shared" ca="1" si="322"/>
        <v>1.2257920160681566</v>
      </c>
      <c r="W722" s="304">
        <f t="shared" ca="1" si="323"/>
        <v>28.253170527065993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0.91099847291545366</v>
      </c>
      <c r="AH722" s="304">
        <f t="shared" ca="1" si="347"/>
        <v>-8.8679026344982308</v>
      </c>
    </row>
    <row r="723" spans="1:34" x14ac:dyDescent="0.2">
      <c r="A723" s="347">
        <f t="shared" ca="1" si="325"/>
        <v>1E-4</v>
      </c>
      <c r="B723" s="304">
        <f t="shared" ca="1" si="326"/>
        <v>35.423100000000964</v>
      </c>
      <c r="D723" s="306">
        <f t="shared" ca="1" si="327"/>
        <v>-0.70554808336246488</v>
      </c>
      <c r="E723" s="307">
        <f t="shared" ca="1" si="328"/>
        <v>-0.97018465722669944</v>
      </c>
      <c r="F723" s="304">
        <f t="shared" ca="1" si="329"/>
        <v>1.1996067551721006</v>
      </c>
      <c r="G723" s="306">
        <f t="shared" ca="1" si="330"/>
        <v>8.4557959150159618</v>
      </c>
      <c r="H723" s="307">
        <f t="shared" ca="1" si="331"/>
        <v>-105.94368884308447</v>
      </c>
      <c r="I723" s="304">
        <f t="shared" ca="1" si="332"/>
        <v>106.28059884210617</v>
      </c>
      <c r="J723" s="306">
        <f t="shared" ca="1" si="333"/>
        <v>798.52327976967274</v>
      </c>
      <c r="K723" s="307">
        <f t="shared" ca="1" si="334"/>
        <v>-6.4739422365891928</v>
      </c>
      <c r="L723" s="304">
        <f t="shared" ca="1" si="319"/>
        <v>798.54952273619062</v>
      </c>
      <c r="M723" s="306">
        <f t="shared" ca="1" si="335"/>
        <v>-1.4911511015781354</v>
      </c>
      <c r="N723" s="304">
        <f t="shared" ca="1" si="336"/>
        <v>-85.436664736710668</v>
      </c>
      <c r="P723" s="310">
        <f t="shared" ca="1" si="337"/>
        <v>23</v>
      </c>
      <c r="Q723" s="304">
        <f t="shared" ca="1" si="338"/>
        <v>0</v>
      </c>
      <c r="R723" s="306">
        <f t="shared" ca="1" si="339"/>
        <v>0</v>
      </c>
      <c r="S723" s="307">
        <f t="shared" ca="1" si="340"/>
        <v>3.1859948540257217</v>
      </c>
      <c r="T723" s="304">
        <f t="shared" ca="1" si="320"/>
        <v>31.254609517992332</v>
      </c>
      <c r="U723" s="311">
        <f t="shared" ca="1" si="321"/>
        <v>0</v>
      </c>
      <c r="V723" s="306">
        <f t="shared" ca="1" si="322"/>
        <v>1.2257933147176652</v>
      </c>
      <c r="W723" s="304">
        <f t="shared" ca="1" si="323"/>
        <v>28.253248893545443</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0.91097444859233079</v>
      </c>
      <c r="AH723" s="304">
        <f t="shared" ca="1" si="347"/>
        <v>-8.8679272320123772</v>
      </c>
    </row>
    <row r="724" spans="1:34" x14ac:dyDescent="0.2">
      <c r="A724" s="347">
        <f t="shared" ca="1" si="325"/>
        <v>1E-4</v>
      </c>
      <c r="B724" s="304">
        <f t="shared" ca="1" si="326"/>
        <v>35.423200000000968</v>
      </c>
      <c r="D724" s="306">
        <f t="shared" ca="1" si="327"/>
        <v>-0.70554354857577628</v>
      </c>
      <c r="E724" s="307">
        <f t="shared" ca="1" si="328"/>
        <v>-0.97015961988640598</v>
      </c>
      <c r="F724" s="304">
        <f t="shared" ca="1" si="329"/>
        <v>1.1995838390854698</v>
      </c>
      <c r="G724" s="306">
        <f t="shared" ca="1" si="330"/>
        <v>8.4557253606611038</v>
      </c>
      <c r="H724" s="307">
        <f t="shared" ca="1" si="331"/>
        <v>-105.94378585904646</v>
      </c>
      <c r="I724" s="304">
        <f t="shared" ca="1" si="332"/>
        <v>106.28068993717729</v>
      </c>
      <c r="J724" s="306">
        <f t="shared" ca="1" si="333"/>
        <v>798.52327976967274</v>
      </c>
      <c r="K724" s="307">
        <f t="shared" ca="1" si="334"/>
        <v>-6.484536610324299</v>
      </c>
      <c r="L724" s="304">
        <f t="shared" ca="1" si="319"/>
        <v>798.54960869639513</v>
      </c>
      <c r="M724" s="306">
        <f t="shared" ca="1" si="335"/>
        <v>-1.491151835948499</v>
      </c>
      <c r="N724" s="304">
        <f t="shared" ca="1" si="336"/>
        <v>-85.436706813033098</v>
      </c>
      <c r="P724" s="310">
        <f t="shared" ca="1" si="337"/>
        <v>23</v>
      </c>
      <c r="Q724" s="304">
        <f t="shared" ca="1" si="338"/>
        <v>0</v>
      </c>
      <c r="R724" s="306">
        <f t="shared" ca="1" si="339"/>
        <v>0</v>
      </c>
      <c r="S724" s="307">
        <f t="shared" ca="1" si="340"/>
        <v>3.1859948540257217</v>
      </c>
      <c r="T724" s="304">
        <f t="shared" ca="1" si="320"/>
        <v>31.254609517992332</v>
      </c>
      <c r="U724" s="311">
        <f t="shared" ca="1" si="321"/>
        <v>0</v>
      </c>
      <c r="V724" s="306">
        <f t="shared" ca="1" si="322"/>
        <v>1.2257946133697393</v>
      </c>
      <c r="W724" s="304">
        <f t="shared" ca="1" si="323"/>
        <v>28.253327258950875</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0.91095042459528308</v>
      </c>
      <c r="AH724" s="304">
        <f t="shared" ca="1" si="347"/>
        <v>-8.8679518291894084</v>
      </c>
    </row>
    <row r="725" spans="1:34" x14ac:dyDescent="0.2">
      <c r="A725" s="347">
        <f t="shared" ca="1" si="325"/>
        <v>1E-4</v>
      </c>
      <c r="B725" s="304">
        <f t="shared" ca="1" si="326"/>
        <v>35.423300000000971</v>
      </c>
      <c r="D725" s="306">
        <f t="shared" ca="1" si="327"/>
        <v>-0.70553901379116857</v>
      </c>
      <c r="E725" s="307">
        <f t="shared" ca="1" si="328"/>
        <v>-0.97013458288924959</v>
      </c>
      <c r="F725" s="304">
        <f t="shared" ca="1" si="329"/>
        <v>1.1995609233795144</v>
      </c>
      <c r="G725" s="306">
        <f t="shared" ca="1" si="330"/>
        <v>8.4556548067597248</v>
      </c>
      <c r="H725" s="307">
        <f t="shared" ca="1" si="331"/>
        <v>-105.94388287250474</v>
      </c>
      <c r="I725" s="304">
        <f t="shared" ca="1" si="332"/>
        <v>106.28078102984604</v>
      </c>
      <c r="J725" s="306">
        <f t="shared" ca="1" si="333"/>
        <v>798.52327976967274</v>
      </c>
      <c r="K725" s="307">
        <f t="shared" ca="1" si="334"/>
        <v>-6.4951309937608768</v>
      </c>
      <c r="L725" s="304">
        <f t="shared" ca="1" si="319"/>
        <v>798.54969479722502</v>
      </c>
      <c r="M725" s="306">
        <f t="shared" ca="1" si="335"/>
        <v>-1.4911525703114761</v>
      </c>
      <c r="N725" s="304">
        <f t="shared" ca="1" si="336"/>
        <v>-85.436748888932314</v>
      </c>
      <c r="P725" s="310">
        <f t="shared" ca="1" si="337"/>
        <v>23</v>
      </c>
      <c r="Q725" s="304">
        <f t="shared" ca="1" si="338"/>
        <v>0</v>
      </c>
      <c r="R725" s="306">
        <f t="shared" ca="1" si="339"/>
        <v>0</v>
      </c>
      <c r="S725" s="307">
        <f t="shared" ca="1" si="340"/>
        <v>3.1859948540257217</v>
      </c>
      <c r="T725" s="304">
        <f t="shared" ca="1" si="320"/>
        <v>31.254609517992332</v>
      </c>
      <c r="U725" s="311">
        <f t="shared" ca="1" si="321"/>
        <v>0</v>
      </c>
      <c r="V725" s="306">
        <f t="shared" ca="1" si="322"/>
        <v>1.2257959120243787</v>
      </c>
      <c r="W725" s="304">
        <f t="shared" ca="1" si="323"/>
        <v>28.253405623282301</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0.91092640092429811</v>
      </c>
      <c r="AH725" s="304">
        <f t="shared" ca="1" si="347"/>
        <v>-8.8679764260293368</v>
      </c>
    </row>
    <row r="726" spans="1:34" x14ac:dyDescent="0.2">
      <c r="A726" s="347">
        <f t="shared" ca="1" si="325"/>
        <v>1E-4</v>
      </c>
      <c r="B726" s="304">
        <f t="shared" ca="1" si="326"/>
        <v>35.423400000000974</v>
      </c>
      <c r="D726" s="306">
        <f t="shared" ca="1" si="327"/>
        <v>-0.70553447900864463</v>
      </c>
      <c r="E726" s="307">
        <f t="shared" ca="1" si="328"/>
        <v>-0.97010954623523382</v>
      </c>
      <c r="F726" s="304">
        <f t="shared" ca="1" si="329"/>
        <v>1.1995380080542386</v>
      </c>
      <c r="G726" s="306">
        <f t="shared" ca="1" si="330"/>
        <v>8.4555842533118231</v>
      </c>
      <c r="H726" s="307">
        <f t="shared" ca="1" si="331"/>
        <v>-105.94397988345936</v>
      </c>
      <c r="I726" s="304">
        <f t="shared" ca="1" si="332"/>
        <v>106.28087212011245</v>
      </c>
      <c r="J726" s="306">
        <f t="shared" ca="1" si="333"/>
        <v>798.52327976967274</v>
      </c>
      <c r="K726" s="307">
        <f t="shared" ca="1" si="334"/>
        <v>-6.5057253868986749</v>
      </c>
      <c r="L726" s="304">
        <f t="shared" ca="1" si="319"/>
        <v>798.54978103868063</v>
      </c>
      <c r="M726" s="306">
        <f t="shared" ca="1" si="335"/>
        <v>-1.4911533046670671</v>
      </c>
      <c r="N726" s="304">
        <f t="shared" ca="1" si="336"/>
        <v>-85.436790964408345</v>
      </c>
      <c r="P726" s="310">
        <f t="shared" ca="1" si="337"/>
        <v>23</v>
      </c>
      <c r="Q726" s="304">
        <f t="shared" ca="1" si="338"/>
        <v>0</v>
      </c>
      <c r="R726" s="306">
        <f t="shared" ca="1" si="339"/>
        <v>0</v>
      </c>
      <c r="S726" s="307">
        <f t="shared" ca="1" si="340"/>
        <v>3.1859948540257217</v>
      </c>
      <c r="T726" s="304">
        <f t="shared" ca="1" si="320"/>
        <v>31.254609517992332</v>
      </c>
      <c r="U726" s="311">
        <f t="shared" ca="1" si="321"/>
        <v>0</v>
      </c>
      <c r="V726" s="306">
        <f t="shared" ca="1" si="322"/>
        <v>1.2257972106815838</v>
      </c>
      <c r="W726" s="304">
        <f t="shared" ca="1" si="323"/>
        <v>28.253483986539724</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0.91090237757937942</v>
      </c>
      <c r="AH726" s="304">
        <f t="shared" ca="1" si="347"/>
        <v>-8.8680010225321606</v>
      </c>
    </row>
    <row r="727" spans="1:34" x14ac:dyDescent="0.2">
      <c r="A727" s="347">
        <f t="shared" ca="1" si="325"/>
        <v>1E-4</v>
      </c>
      <c r="B727" s="304">
        <f t="shared" ca="1" si="326"/>
        <v>35.423500000000978</v>
      </c>
      <c r="D727" s="306">
        <f t="shared" ca="1" si="327"/>
        <v>-0.70552994422820248</v>
      </c>
      <c r="E727" s="307">
        <f t="shared" ca="1" si="328"/>
        <v>-0.97008450992435513</v>
      </c>
      <c r="F727" s="304">
        <f t="shared" ca="1" si="329"/>
        <v>1.1995150931096394</v>
      </c>
      <c r="G727" s="306">
        <f t="shared" ca="1" si="330"/>
        <v>8.4555137003174003</v>
      </c>
      <c r="H727" s="307">
        <f t="shared" ca="1" si="331"/>
        <v>-105.94407689191036</v>
      </c>
      <c r="I727" s="304">
        <f t="shared" ca="1" si="332"/>
        <v>106.28096320797657</v>
      </c>
      <c r="J727" s="306">
        <f t="shared" ca="1" si="333"/>
        <v>798.52327976967274</v>
      </c>
      <c r="K727" s="307">
        <f t="shared" ca="1" si="334"/>
        <v>-6.5163197897374436</v>
      </c>
      <c r="L727" s="304">
        <f t="shared" ca="1" si="319"/>
        <v>798.54986742076244</v>
      </c>
      <c r="M727" s="306">
        <f t="shared" ca="1" si="335"/>
        <v>-1.4911540390152718</v>
      </c>
      <c r="N727" s="304">
        <f t="shared" ca="1" si="336"/>
        <v>-85.436833039461163</v>
      </c>
      <c r="P727" s="310">
        <f t="shared" ca="1" si="337"/>
        <v>23</v>
      </c>
      <c r="Q727" s="304">
        <f t="shared" ca="1" si="338"/>
        <v>0</v>
      </c>
      <c r="R727" s="306">
        <f t="shared" ca="1" si="339"/>
        <v>0</v>
      </c>
      <c r="S727" s="307">
        <f t="shared" ca="1" si="340"/>
        <v>3.1859948540257217</v>
      </c>
      <c r="T727" s="304">
        <f t="shared" ca="1" si="320"/>
        <v>31.254609517992332</v>
      </c>
      <c r="U727" s="311">
        <f t="shared" ca="1" si="321"/>
        <v>0</v>
      </c>
      <c r="V727" s="306">
        <f t="shared" ca="1" si="322"/>
        <v>1.2257985093413541</v>
      </c>
      <c r="W727" s="304">
        <f t="shared" ca="1" si="323"/>
        <v>28.253562348723158</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0.91087835456052524</v>
      </c>
      <c r="AH727" s="304">
        <f t="shared" ca="1" si="347"/>
        <v>-8.8680256186978834</v>
      </c>
    </row>
    <row r="728" spans="1:34" x14ac:dyDescent="0.2">
      <c r="A728" s="347">
        <f t="shared" ca="1" si="325"/>
        <v>1E-4</v>
      </c>
      <c r="B728" s="304">
        <f t="shared" ca="1" si="326"/>
        <v>35.423600000000981</v>
      </c>
      <c r="D728" s="306">
        <f t="shared" ca="1" si="327"/>
        <v>-0.70552540944984532</v>
      </c>
      <c r="E728" s="307">
        <f t="shared" ca="1" si="328"/>
        <v>-0.97005947395660819</v>
      </c>
      <c r="F728" s="304">
        <f t="shared" ca="1" si="329"/>
        <v>1.1994921785457142</v>
      </c>
      <c r="G728" s="306">
        <f t="shared" ca="1" si="330"/>
        <v>8.4554431477764549</v>
      </c>
      <c r="H728" s="307">
        <f t="shared" ca="1" si="331"/>
        <v>-105.94417389785775</v>
      </c>
      <c r="I728" s="304">
        <f t="shared" ca="1" si="332"/>
        <v>106.28105429343842</v>
      </c>
      <c r="J728" s="306">
        <f t="shared" ca="1" si="333"/>
        <v>798.52327976967274</v>
      </c>
      <c r="K728" s="307">
        <f t="shared" ca="1" si="334"/>
        <v>-6.5269142022769318</v>
      </c>
      <c r="L728" s="304">
        <f t="shared" ca="1" si="319"/>
        <v>798.54995394347054</v>
      </c>
      <c r="M728" s="306">
        <f t="shared" ca="1" si="335"/>
        <v>-1.4911547733560906</v>
      </c>
      <c r="N728" s="304">
        <f t="shared" ca="1" si="336"/>
        <v>-85.43687511409081</v>
      </c>
      <c r="P728" s="310">
        <f t="shared" ca="1" si="337"/>
        <v>23</v>
      </c>
      <c r="Q728" s="304">
        <f t="shared" ca="1" si="338"/>
        <v>0</v>
      </c>
      <c r="R728" s="306">
        <f t="shared" ca="1" si="339"/>
        <v>0</v>
      </c>
      <c r="S728" s="307">
        <f t="shared" ca="1" si="340"/>
        <v>3.1859948540257217</v>
      </c>
      <c r="T728" s="304">
        <f t="shared" ca="1" si="320"/>
        <v>31.254609517992332</v>
      </c>
      <c r="U728" s="311">
        <f t="shared" ca="1" si="321"/>
        <v>0</v>
      </c>
      <c r="V728" s="306">
        <f t="shared" ca="1" si="322"/>
        <v>1.22579980800369</v>
      </c>
      <c r="W728" s="304">
        <f t="shared" ca="1" si="323"/>
        <v>28.253640709832617</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0.91085433186772491</v>
      </c>
      <c r="AH728" s="304">
        <f t="shared" ca="1" si="347"/>
        <v>-8.8680502145265105</v>
      </c>
    </row>
    <row r="729" spans="1:34" x14ac:dyDescent="0.2">
      <c r="A729" s="347">
        <f t="shared" ca="1" si="325"/>
        <v>1E-4</v>
      </c>
      <c r="B729" s="304">
        <f t="shared" ca="1" si="326"/>
        <v>35.423700000000984</v>
      </c>
      <c r="D729" s="306">
        <f t="shared" ca="1" si="327"/>
        <v>-0.70552087467357116</v>
      </c>
      <c r="E729" s="307">
        <f t="shared" ca="1" si="328"/>
        <v>-0.97003443833199121</v>
      </c>
      <c r="F729" s="304">
        <f t="shared" ca="1" si="329"/>
        <v>1.1994692643624607</v>
      </c>
      <c r="G729" s="306">
        <f t="shared" ca="1" si="330"/>
        <v>8.4553725956889867</v>
      </c>
      <c r="H729" s="307">
        <f t="shared" ca="1" si="331"/>
        <v>-105.94427090130158</v>
      </c>
      <c r="I729" s="304">
        <f t="shared" ca="1" si="332"/>
        <v>106.28114537649802</v>
      </c>
      <c r="J729" s="306">
        <f t="shared" ca="1" si="333"/>
        <v>798.52327976967274</v>
      </c>
      <c r="K729" s="307">
        <f t="shared" ca="1" si="334"/>
        <v>-6.5375086245168896</v>
      </c>
      <c r="L729" s="304">
        <f t="shared" ca="1" si="319"/>
        <v>798.55004060680551</v>
      </c>
      <c r="M729" s="306">
        <f t="shared" ca="1" si="335"/>
        <v>-1.4911555076895231</v>
      </c>
      <c r="N729" s="304">
        <f t="shared" ca="1" si="336"/>
        <v>-85.436917188297244</v>
      </c>
      <c r="P729" s="310">
        <f t="shared" ca="1" si="337"/>
        <v>23</v>
      </c>
      <c r="Q729" s="304">
        <f t="shared" ca="1" si="338"/>
        <v>0</v>
      </c>
      <c r="R729" s="306">
        <f t="shared" ca="1" si="339"/>
        <v>0</v>
      </c>
      <c r="S729" s="307">
        <f t="shared" ca="1" si="340"/>
        <v>3.1859948540257217</v>
      </c>
      <c r="T729" s="304">
        <f t="shared" ca="1" si="320"/>
        <v>31.254609517992332</v>
      </c>
      <c r="U729" s="311">
        <f t="shared" ca="1" si="321"/>
        <v>0</v>
      </c>
      <c r="V729" s="306">
        <f t="shared" ca="1" si="322"/>
        <v>1.2258011066685914</v>
      </c>
      <c r="W729" s="304">
        <f t="shared" ca="1" si="323"/>
        <v>28.253719069868101</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0.91083030950098376</v>
      </c>
      <c r="AH729" s="304">
        <f t="shared" ca="1" si="347"/>
        <v>-8.8680748100180438</v>
      </c>
    </row>
    <row r="730" spans="1:34" x14ac:dyDescent="0.2">
      <c r="A730" s="347">
        <f t="shared" ca="1" si="325"/>
        <v>1E-4</v>
      </c>
      <c r="B730" s="304">
        <f t="shared" ca="1" si="326"/>
        <v>35.423800000000988</v>
      </c>
      <c r="D730" s="306">
        <f t="shared" ca="1" si="327"/>
        <v>-0.70551633989938489</v>
      </c>
      <c r="E730" s="307">
        <f t="shared" ca="1" si="328"/>
        <v>-0.97000940305050065</v>
      </c>
      <c r="F730" s="304">
        <f t="shared" ca="1" si="329"/>
        <v>1.1994463505598794</v>
      </c>
      <c r="G730" s="306">
        <f t="shared" ca="1" si="330"/>
        <v>8.4553020440549975</v>
      </c>
      <c r="H730" s="307">
        <f t="shared" ca="1" si="331"/>
        <v>-105.94436790224188</v>
      </c>
      <c r="I730" s="304">
        <f t="shared" ca="1" si="332"/>
        <v>106.2812364571554</v>
      </c>
      <c r="J730" s="306">
        <f t="shared" ca="1" si="333"/>
        <v>798.52327976967274</v>
      </c>
      <c r="K730" s="307">
        <f t="shared" ca="1" si="334"/>
        <v>-6.5481030564570668</v>
      </c>
      <c r="L730" s="304">
        <f t="shared" ca="1" si="319"/>
        <v>798.55012741076757</v>
      </c>
      <c r="M730" s="306">
        <f t="shared" ca="1" si="335"/>
        <v>-1.49115624201557</v>
      </c>
      <c r="N730" s="304">
        <f t="shared" ca="1" si="336"/>
        <v>-85.436959262080521</v>
      </c>
      <c r="P730" s="310">
        <f t="shared" ca="1" si="337"/>
        <v>23</v>
      </c>
      <c r="Q730" s="304">
        <f t="shared" ca="1" si="338"/>
        <v>0</v>
      </c>
      <c r="R730" s="306">
        <f t="shared" ca="1" si="339"/>
        <v>0</v>
      </c>
      <c r="S730" s="307">
        <f t="shared" ca="1" si="340"/>
        <v>3.1859948540257217</v>
      </c>
      <c r="T730" s="304">
        <f t="shared" ca="1" si="320"/>
        <v>31.254609517992332</v>
      </c>
      <c r="U730" s="311">
        <f t="shared" ca="1" si="321"/>
        <v>0</v>
      </c>
      <c r="V730" s="306">
        <f t="shared" ca="1" si="322"/>
        <v>1.2258024053360579</v>
      </c>
      <c r="W730" s="304">
        <f t="shared" ca="1" si="323"/>
        <v>28.253797428829607</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0.91080628746029646</v>
      </c>
      <c r="AH730" s="304">
        <f t="shared" ca="1" si="347"/>
        <v>-8.8680994051724849</v>
      </c>
    </row>
    <row r="731" spans="1:34" x14ac:dyDescent="0.2">
      <c r="A731" s="347">
        <f t="shared" ca="1" si="325"/>
        <v>1E-4</v>
      </c>
      <c r="B731" s="304">
        <f t="shared" ca="1" si="326"/>
        <v>35.423900000000991</v>
      </c>
      <c r="D731" s="306">
        <f t="shared" ca="1" si="327"/>
        <v>-0.70551180512728229</v>
      </c>
      <c r="E731" s="307">
        <f t="shared" ca="1" si="328"/>
        <v>-0.96998436811214006</v>
      </c>
      <c r="F731" s="304">
        <f t="shared" ca="1" si="329"/>
        <v>1.1994234371379708</v>
      </c>
      <c r="G731" s="306">
        <f t="shared" ca="1" si="330"/>
        <v>8.4552314928744856</v>
      </c>
      <c r="H731" s="307">
        <f t="shared" ca="1" si="331"/>
        <v>-105.9444649006787</v>
      </c>
      <c r="I731" s="304">
        <f t="shared" ca="1" si="332"/>
        <v>106.28132753541064</v>
      </c>
      <c r="J731" s="306">
        <f t="shared" ca="1" si="333"/>
        <v>798.52327976967274</v>
      </c>
      <c r="K731" s="307">
        <f t="shared" ca="1" si="334"/>
        <v>-6.5586974980972128</v>
      </c>
      <c r="L731" s="304">
        <f t="shared" ca="1" si="319"/>
        <v>798.55021435535707</v>
      </c>
      <c r="M731" s="306">
        <f t="shared" ca="1" si="335"/>
        <v>-1.4911569763342309</v>
      </c>
      <c r="N731" s="304">
        <f t="shared" ca="1" si="336"/>
        <v>-85.437001335440613</v>
      </c>
      <c r="P731" s="310">
        <f t="shared" ca="1" si="337"/>
        <v>23</v>
      </c>
      <c r="Q731" s="304">
        <f t="shared" ca="1" si="338"/>
        <v>0</v>
      </c>
      <c r="R731" s="306">
        <f t="shared" ca="1" si="339"/>
        <v>0</v>
      </c>
      <c r="S731" s="307">
        <f t="shared" ca="1" si="340"/>
        <v>3.1859948540257217</v>
      </c>
      <c r="T731" s="304">
        <f t="shared" ca="1" si="320"/>
        <v>31.254609517992332</v>
      </c>
      <c r="U731" s="311">
        <f t="shared" ca="1" si="321"/>
        <v>0</v>
      </c>
      <c r="V731" s="306">
        <f t="shared" ca="1" si="322"/>
        <v>1.2258037040060898</v>
      </c>
      <c r="W731" s="304">
        <f t="shared" ca="1" si="323"/>
        <v>28.253875786717177</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0.91078226574566301</v>
      </c>
      <c r="AH731" s="304">
        <f t="shared" ca="1" si="347"/>
        <v>-8.8681239999898338</v>
      </c>
    </row>
    <row r="732" spans="1:34" x14ac:dyDescent="0.2">
      <c r="A732" s="347">
        <f t="shared" ca="1" si="325"/>
        <v>1E-4</v>
      </c>
      <c r="B732" s="304">
        <f t="shared" ca="1" si="326"/>
        <v>35.424000000000994</v>
      </c>
      <c r="D732" s="306">
        <f t="shared" ca="1" si="327"/>
        <v>-0.70550727035726724</v>
      </c>
      <c r="E732" s="307">
        <f t="shared" ca="1" si="328"/>
        <v>-0.96995933351689523</v>
      </c>
      <c r="F732" s="304">
        <f t="shared" ca="1" si="329"/>
        <v>1.1994005240967263</v>
      </c>
      <c r="G732" s="306">
        <f t="shared" ca="1" si="330"/>
        <v>8.4551609421474492</v>
      </c>
      <c r="H732" s="307">
        <f t="shared" ca="1" si="331"/>
        <v>-105.94456189661204</v>
      </c>
      <c r="I732" s="304">
        <f t="shared" ca="1" si="332"/>
        <v>106.28141861126373</v>
      </c>
      <c r="J732" s="306">
        <f t="shared" ca="1" si="333"/>
        <v>798.52327976967274</v>
      </c>
      <c r="K732" s="307">
        <f t="shared" ca="1" si="334"/>
        <v>-6.5692919494370772</v>
      </c>
      <c r="L732" s="304">
        <f t="shared" ca="1" si="319"/>
        <v>798.55030144057423</v>
      </c>
      <c r="M732" s="306">
        <f t="shared" ca="1" si="335"/>
        <v>-1.4911577106455063</v>
      </c>
      <c r="N732" s="304">
        <f t="shared" ca="1" si="336"/>
        <v>-85.437043408377534</v>
      </c>
      <c r="P732" s="310">
        <f t="shared" ca="1" si="337"/>
        <v>23</v>
      </c>
      <c r="Q732" s="304">
        <f t="shared" ca="1" si="338"/>
        <v>0</v>
      </c>
      <c r="R732" s="306">
        <f t="shared" ca="1" si="339"/>
        <v>0</v>
      </c>
      <c r="S732" s="307">
        <f t="shared" ca="1" si="340"/>
        <v>3.1859948540257217</v>
      </c>
      <c r="T732" s="304">
        <f t="shared" ca="1" si="320"/>
        <v>31.254609517992332</v>
      </c>
      <c r="U732" s="311">
        <f t="shared" ca="1" si="321"/>
        <v>0</v>
      </c>
      <c r="V732" s="306">
        <f t="shared" ca="1" si="322"/>
        <v>1.2258050026786869</v>
      </c>
      <c r="W732" s="304">
        <f t="shared" ca="1" si="323"/>
        <v>28.253954143530809</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0.91075824435707275</v>
      </c>
      <c r="AH732" s="304">
        <f t="shared" ca="1" si="347"/>
        <v>-8.8681485944701013</v>
      </c>
    </row>
    <row r="733" spans="1:34" x14ac:dyDescent="0.2">
      <c r="A733" s="347">
        <f t="shared" ca="1" si="325"/>
        <v>1E-4</v>
      </c>
      <c r="B733" s="304">
        <f t="shared" ca="1" si="326"/>
        <v>35.424100000000998</v>
      </c>
      <c r="D733" s="306">
        <f t="shared" ca="1" si="327"/>
        <v>-0.70550273558933918</v>
      </c>
      <c r="E733" s="307">
        <f t="shared" ca="1" si="328"/>
        <v>-0.96993429926476615</v>
      </c>
      <c r="F733" s="304">
        <f t="shared" ca="1" si="329"/>
        <v>1.1993776114361456</v>
      </c>
      <c r="G733" s="306">
        <f t="shared" ca="1" si="330"/>
        <v>8.45509039187389</v>
      </c>
      <c r="H733" s="307">
        <f t="shared" ca="1" si="331"/>
        <v>-105.94465889004196</v>
      </c>
      <c r="I733" s="304">
        <f t="shared" ca="1" si="332"/>
        <v>106.28150968471471</v>
      </c>
      <c r="J733" s="306">
        <f t="shared" ca="1" si="333"/>
        <v>798.52327976967274</v>
      </c>
      <c r="K733" s="307">
        <f t="shared" ca="1" si="334"/>
        <v>-6.5798864104764094</v>
      </c>
      <c r="L733" s="304">
        <f t="shared" ca="1" si="319"/>
        <v>798.55038866641962</v>
      </c>
      <c r="M733" s="306">
        <f t="shared" ca="1" si="335"/>
        <v>-1.491158444949396</v>
      </c>
      <c r="N733" s="304">
        <f t="shared" ca="1" si="336"/>
        <v>-85.437085480891298</v>
      </c>
      <c r="P733" s="310">
        <f t="shared" ca="1" si="337"/>
        <v>23</v>
      </c>
      <c r="Q733" s="304">
        <f t="shared" ca="1" si="338"/>
        <v>0</v>
      </c>
      <c r="R733" s="306">
        <f t="shared" ca="1" si="339"/>
        <v>0</v>
      </c>
      <c r="S733" s="307">
        <f t="shared" ca="1" si="340"/>
        <v>3.1859948540257217</v>
      </c>
      <c r="T733" s="304">
        <f t="shared" ca="1" si="320"/>
        <v>31.254609517992332</v>
      </c>
      <c r="U733" s="311">
        <f t="shared" ca="1" si="321"/>
        <v>0</v>
      </c>
      <c r="V733" s="306">
        <f t="shared" ca="1" si="322"/>
        <v>1.2258063013538496</v>
      </c>
      <c r="W733" s="304">
        <f t="shared" ca="1" si="323"/>
        <v>28.254032499270501</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0.91073422329452924</v>
      </c>
      <c r="AH733" s="304">
        <f t="shared" ca="1" si="347"/>
        <v>-8.8681731886132873</v>
      </c>
    </row>
    <row r="734" spans="1:34" x14ac:dyDescent="0.2">
      <c r="A734" s="347">
        <f t="shared" ca="1" si="325"/>
        <v>1E-4</v>
      </c>
      <c r="B734" s="304">
        <f t="shared" ca="1" si="326"/>
        <v>35.424200000001001</v>
      </c>
      <c r="D734" s="306">
        <f t="shared" ca="1" si="327"/>
        <v>-0.70549820082349946</v>
      </c>
      <c r="E734" s="307">
        <f t="shared" ca="1" si="328"/>
        <v>-0.96990926535575461</v>
      </c>
      <c r="F734" s="304">
        <f t="shared" ca="1" si="329"/>
        <v>1.1993546991562314</v>
      </c>
      <c r="G734" s="306">
        <f t="shared" ca="1" si="330"/>
        <v>8.4550198420538081</v>
      </c>
      <c r="H734" s="307">
        <f t="shared" ca="1" si="331"/>
        <v>-105.9447558809685</v>
      </c>
      <c r="I734" s="304">
        <f t="shared" ca="1" si="332"/>
        <v>106.28160075576362</v>
      </c>
      <c r="J734" s="306">
        <f t="shared" ca="1" si="333"/>
        <v>798.52327976967274</v>
      </c>
      <c r="K734" s="307">
        <f t="shared" ca="1" si="334"/>
        <v>-6.59048088121496</v>
      </c>
      <c r="L734" s="304">
        <f t="shared" ca="1" si="319"/>
        <v>798.55047603289336</v>
      </c>
      <c r="M734" s="306">
        <f t="shared" ca="1" si="335"/>
        <v>-1.4911591792459002</v>
      </c>
      <c r="N734" s="304">
        <f t="shared" ca="1" si="336"/>
        <v>-85.437127552981906</v>
      </c>
      <c r="P734" s="310">
        <f t="shared" ca="1" si="337"/>
        <v>23</v>
      </c>
      <c r="Q734" s="304">
        <f t="shared" ca="1" si="338"/>
        <v>0</v>
      </c>
      <c r="R734" s="306">
        <f t="shared" ca="1" si="339"/>
        <v>0</v>
      </c>
      <c r="S734" s="307">
        <f t="shared" ca="1" si="340"/>
        <v>3.1859948540257217</v>
      </c>
      <c r="T734" s="304">
        <f t="shared" ca="1" si="320"/>
        <v>31.254609517992332</v>
      </c>
      <c r="U734" s="311">
        <f t="shared" ca="1" si="321"/>
        <v>0</v>
      </c>
      <c r="V734" s="306">
        <f t="shared" ca="1" si="322"/>
        <v>1.2258076000315774</v>
      </c>
      <c r="W734" s="304">
        <f t="shared" ca="1" si="323"/>
        <v>28.254110853936272</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0.91071020255802893</v>
      </c>
      <c r="AH734" s="304">
        <f t="shared" ca="1" si="347"/>
        <v>-8.8681977824193918</v>
      </c>
    </row>
    <row r="735" spans="1:34" x14ac:dyDescent="0.2">
      <c r="A735" s="347">
        <f t="shared" ca="1" si="325"/>
        <v>1E-4</v>
      </c>
      <c r="B735" s="304">
        <f t="shared" ca="1" si="326"/>
        <v>35.424300000001004</v>
      </c>
      <c r="D735" s="306">
        <f t="shared" ca="1" si="327"/>
        <v>-0.70549366605974784</v>
      </c>
      <c r="E735" s="307">
        <f t="shared" ca="1" si="328"/>
        <v>-0.9698842317898535</v>
      </c>
      <c r="F735" s="304">
        <f t="shared" ca="1" si="329"/>
        <v>1.1993317872569782</v>
      </c>
      <c r="G735" s="306">
        <f t="shared" ca="1" si="330"/>
        <v>8.4549492926872016</v>
      </c>
      <c r="H735" s="307">
        <f t="shared" ca="1" si="331"/>
        <v>-105.94485286939168</v>
      </c>
      <c r="I735" s="304">
        <f t="shared" ca="1" si="332"/>
        <v>106.28169182441049</v>
      </c>
      <c r="J735" s="306">
        <f t="shared" ca="1" si="333"/>
        <v>798.52327976967274</v>
      </c>
      <c r="K735" s="307">
        <f t="shared" ca="1" si="334"/>
        <v>-6.6010753616524784</v>
      </c>
      <c r="L735" s="304">
        <f t="shared" ca="1" si="319"/>
        <v>798.55056353999612</v>
      </c>
      <c r="M735" s="306">
        <f t="shared" ca="1" si="335"/>
        <v>-1.4911599135350191</v>
      </c>
      <c r="N735" s="304">
        <f t="shared" ca="1" si="336"/>
        <v>-85.437169624649357</v>
      </c>
      <c r="P735" s="310">
        <f t="shared" ca="1" si="337"/>
        <v>23</v>
      </c>
      <c r="Q735" s="304">
        <f t="shared" ca="1" si="338"/>
        <v>0</v>
      </c>
      <c r="R735" s="306">
        <f t="shared" ca="1" si="339"/>
        <v>0</v>
      </c>
      <c r="S735" s="307">
        <f t="shared" ca="1" si="340"/>
        <v>3.1859948540257217</v>
      </c>
      <c r="T735" s="304">
        <f t="shared" ca="1" si="320"/>
        <v>31.254609517992332</v>
      </c>
      <c r="U735" s="311">
        <f t="shared" ca="1" si="321"/>
        <v>0</v>
      </c>
      <c r="V735" s="306">
        <f t="shared" ca="1" si="322"/>
        <v>1.2258088987118705</v>
      </c>
      <c r="W735" s="304">
        <f t="shared" ca="1" si="323"/>
        <v>28.254189207528142</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0.91068618214756647</v>
      </c>
      <c r="AH735" s="304">
        <f t="shared" ca="1" si="347"/>
        <v>-8.868222375888422</v>
      </c>
    </row>
    <row r="736" spans="1:34" x14ac:dyDescent="0.2">
      <c r="A736" s="347">
        <f t="shared" ca="1" si="325"/>
        <v>1E-4</v>
      </c>
      <c r="B736" s="304">
        <f t="shared" ca="1" si="326"/>
        <v>35.424400000001008</v>
      </c>
      <c r="D736" s="306">
        <f t="shared" ca="1" si="327"/>
        <v>-0.70548913129808599</v>
      </c>
      <c r="E736" s="307">
        <f t="shared" ca="1" si="328"/>
        <v>-0.96985919856705749</v>
      </c>
      <c r="F736" s="304">
        <f t="shared" ca="1" si="329"/>
        <v>1.1993088757383825</v>
      </c>
      <c r="G736" s="306">
        <f t="shared" ca="1" si="330"/>
        <v>8.4548787437740724</v>
      </c>
      <c r="H736" s="307">
        <f t="shared" ca="1" si="331"/>
        <v>-105.94494985531153</v>
      </c>
      <c r="I736" s="304">
        <f t="shared" ca="1" si="332"/>
        <v>106.28178289065534</v>
      </c>
      <c r="J736" s="306">
        <f t="shared" ca="1" si="333"/>
        <v>798.52327976967274</v>
      </c>
      <c r="K736" s="307">
        <f t="shared" ca="1" si="334"/>
        <v>-6.6116698517887134</v>
      </c>
      <c r="L736" s="304">
        <f t="shared" ca="1" si="319"/>
        <v>798.55065118772779</v>
      </c>
      <c r="M736" s="306">
        <f t="shared" ca="1" si="335"/>
        <v>-1.4911606478167525</v>
      </c>
      <c r="N736" s="304">
        <f t="shared" ca="1" si="336"/>
        <v>-85.437211695893652</v>
      </c>
      <c r="P736" s="310">
        <f t="shared" ca="1" si="337"/>
        <v>23</v>
      </c>
      <c r="Q736" s="304">
        <f t="shared" ca="1" si="338"/>
        <v>0</v>
      </c>
      <c r="R736" s="306">
        <f t="shared" ca="1" si="339"/>
        <v>0</v>
      </c>
      <c r="S736" s="307">
        <f t="shared" ca="1" si="340"/>
        <v>3.1859948540257217</v>
      </c>
      <c r="T736" s="304">
        <f t="shared" ca="1" si="320"/>
        <v>31.254609517992332</v>
      </c>
      <c r="U736" s="311">
        <f t="shared" ca="1" si="321"/>
        <v>0</v>
      </c>
      <c r="V736" s="306">
        <f t="shared" ca="1" si="322"/>
        <v>1.2258101973947284</v>
      </c>
      <c r="W736" s="304">
        <f t="shared" ca="1" si="323"/>
        <v>28.254267560046088</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0.91066216206313655</v>
      </c>
      <c r="AH736" s="304">
        <f t="shared" ca="1" si="347"/>
        <v>-8.8682469690203831</v>
      </c>
    </row>
    <row r="737" spans="1:34" x14ac:dyDescent="0.2">
      <c r="A737" s="347">
        <f t="shared" ca="1" si="325"/>
        <v>1E-4</v>
      </c>
      <c r="B737" s="304">
        <f t="shared" ca="1" si="326"/>
        <v>35.424500000001011</v>
      </c>
      <c r="D737" s="306">
        <f t="shared" ca="1" si="327"/>
        <v>-0.7054845965385147</v>
      </c>
      <c r="E737" s="307">
        <f t="shared" ca="1" si="328"/>
        <v>-0.96983416568737191</v>
      </c>
      <c r="F737" s="304">
        <f t="shared" ca="1" si="329"/>
        <v>1.1992859646004499</v>
      </c>
      <c r="G737" s="306">
        <f t="shared" ca="1" si="330"/>
        <v>8.4548081953144187</v>
      </c>
      <c r="H737" s="307">
        <f t="shared" ca="1" si="331"/>
        <v>-105.9450468387281</v>
      </c>
      <c r="I737" s="304">
        <f t="shared" ca="1" si="332"/>
        <v>106.28187395449822</v>
      </c>
      <c r="J737" s="306">
        <f t="shared" ca="1" si="333"/>
        <v>798.52327976967274</v>
      </c>
      <c r="K737" s="307">
        <f t="shared" ca="1" si="334"/>
        <v>-6.6222643516234152</v>
      </c>
      <c r="L737" s="304">
        <f t="shared" ca="1" si="319"/>
        <v>798.55073897608906</v>
      </c>
      <c r="M737" s="306">
        <f t="shared" ca="1" si="335"/>
        <v>-1.4911613820911007</v>
      </c>
      <c r="N737" s="304">
        <f t="shared" ca="1" si="336"/>
        <v>-85.437253766714804</v>
      </c>
      <c r="P737" s="310">
        <f t="shared" ca="1" si="337"/>
        <v>23</v>
      </c>
      <c r="Q737" s="304">
        <f t="shared" ca="1" si="338"/>
        <v>0</v>
      </c>
      <c r="R737" s="306">
        <f t="shared" ca="1" si="339"/>
        <v>0</v>
      </c>
      <c r="S737" s="307">
        <f t="shared" ca="1" si="340"/>
        <v>3.1859948540257217</v>
      </c>
      <c r="T737" s="304">
        <f t="shared" ca="1" si="320"/>
        <v>31.254609517992332</v>
      </c>
      <c r="U737" s="311">
        <f t="shared" ca="1" si="321"/>
        <v>0</v>
      </c>
      <c r="V737" s="306">
        <f t="shared" ca="1" si="322"/>
        <v>1.2258114960801521</v>
      </c>
      <c r="W737" s="304">
        <f t="shared" ca="1" si="323"/>
        <v>28.254345911490159</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0.9106381423047516</v>
      </c>
      <c r="AH737" s="304">
        <f t="shared" ca="1" si="347"/>
        <v>-8.8682715618152663</v>
      </c>
    </row>
    <row r="738" spans="1:34" x14ac:dyDescent="0.2">
      <c r="A738" s="347">
        <f t="shared" ca="1" si="325"/>
        <v>1E-4</v>
      </c>
      <c r="B738" s="304">
        <f t="shared" ca="1" si="326"/>
        <v>35.424600000001014</v>
      </c>
      <c r="D738" s="306">
        <f t="shared" ca="1" si="327"/>
        <v>-0.70548006178103462</v>
      </c>
      <c r="E738" s="307">
        <f t="shared" ca="1" si="328"/>
        <v>-0.96980913315078432</v>
      </c>
      <c r="F738" s="304">
        <f t="shared" ca="1" si="329"/>
        <v>1.1992630538431708</v>
      </c>
      <c r="G738" s="306">
        <f t="shared" ca="1" si="330"/>
        <v>8.4547376473082405</v>
      </c>
      <c r="H738" s="307">
        <f t="shared" ca="1" si="331"/>
        <v>-105.94514381964142</v>
      </c>
      <c r="I738" s="304">
        <f t="shared" ca="1" si="332"/>
        <v>106.28196501593916</v>
      </c>
      <c r="J738" s="306">
        <f t="shared" ca="1" si="333"/>
        <v>798.52327976967274</v>
      </c>
      <c r="K738" s="307">
        <f t="shared" ca="1" si="334"/>
        <v>-6.6328588611563335</v>
      </c>
      <c r="L738" s="304">
        <f t="shared" ca="1" si="319"/>
        <v>798.55082690508004</v>
      </c>
      <c r="M738" s="306">
        <f t="shared" ca="1" si="335"/>
        <v>-1.4911621163580639</v>
      </c>
      <c r="N738" s="304">
        <f t="shared" ca="1" si="336"/>
        <v>-85.437295837112842</v>
      </c>
      <c r="P738" s="310">
        <f t="shared" ca="1" si="337"/>
        <v>23</v>
      </c>
      <c r="Q738" s="304">
        <f t="shared" ca="1" si="338"/>
        <v>0</v>
      </c>
      <c r="R738" s="306">
        <f t="shared" ca="1" si="339"/>
        <v>0</v>
      </c>
      <c r="S738" s="307">
        <f t="shared" ca="1" si="340"/>
        <v>3.1859948540257217</v>
      </c>
      <c r="T738" s="304">
        <f t="shared" ca="1" si="320"/>
        <v>31.254609517992332</v>
      </c>
      <c r="U738" s="311">
        <f t="shared" ca="1" si="321"/>
        <v>0</v>
      </c>
      <c r="V738" s="306">
        <f t="shared" ca="1" si="322"/>
        <v>1.225812794768141</v>
      </c>
      <c r="W738" s="304">
        <f t="shared" ca="1" si="323"/>
        <v>28.254424261860354</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0.91061412287238674</v>
      </c>
      <c r="AH738" s="304">
        <f t="shared" ca="1" si="347"/>
        <v>-8.8682961542730894</v>
      </c>
    </row>
    <row r="739" spans="1:34" x14ac:dyDescent="0.2">
      <c r="A739" s="347">
        <f t="shared" ca="1" si="325"/>
        <v>1E-4</v>
      </c>
      <c r="B739" s="304">
        <f t="shared" ca="1" si="326"/>
        <v>35.424700000001017</v>
      </c>
      <c r="D739" s="306">
        <f t="shared" ca="1" si="327"/>
        <v>-0.70547552702564487</v>
      </c>
      <c r="E739" s="307">
        <f t="shared" ca="1" si="328"/>
        <v>-0.96978410095729295</v>
      </c>
      <c r="F739" s="304">
        <f t="shared" ca="1" si="329"/>
        <v>1.1992401434665436</v>
      </c>
      <c r="G739" s="306">
        <f t="shared" ca="1" si="330"/>
        <v>8.4546670997555378</v>
      </c>
      <c r="H739" s="307">
        <f t="shared" ca="1" si="331"/>
        <v>-105.94524079805151</v>
      </c>
      <c r="I739" s="304">
        <f t="shared" ca="1" si="332"/>
        <v>106.28205607497819</v>
      </c>
      <c r="J739" s="306">
        <f t="shared" ca="1" si="333"/>
        <v>798.52327976967274</v>
      </c>
      <c r="K739" s="307">
        <f t="shared" ca="1" si="334"/>
        <v>-6.6434533803872178</v>
      </c>
      <c r="L739" s="304">
        <f t="shared" ca="1" si="319"/>
        <v>798.55091497470119</v>
      </c>
      <c r="M739" s="306">
        <f t="shared" ca="1" si="335"/>
        <v>-1.4911628506176422</v>
      </c>
      <c r="N739" s="304">
        <f t="shared" ca="1" si="336"/>
        <v>-85.437337907087738</v>
      </c>
      <c r="P739" s="310">
        <f t="shared" ca="1" si="337"/>
        <v>23</v>
      </c>
      <c r="Q739" s="304">
        <f t="shared" ca="1" si="338"/>
        <v>0</v>
      </c>
      <c r="R739" s="306">
        <f t="shared" ca="1" si="339"/>
        <v>0</v>
      </c>
      <c r="S739" s="307">
        <f t="shared" ca="1" si="340"/>
        <v>3.1859948540257217</v>
      </c>
      <c r="T739" s="304">
        <f t="shared" ca="1" si="320"/>
        <v>31.254609517992332</v>
      </c>
      <c r="U739" s="311">
        <f t="shared" ca="1" si="321"/>
        <v>0</v>
      </c>
      <c r="V739" s="306">
        <f t="shared" ca="1" si="322"/>
        <v>1.2258140934586947</v>
      </c>
      <c r="W739" s="304">
        <f t="shared" ca="1" si="323"/>
        <v>28.254502611156667</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0.9105901037660491</v>
      </c>
      <c r="AH739" s="304">
        <f t="shared" ca="1" si="347"/>
        <v>-8.8683207463938505</v>
      </c>
    </row>
    <row r="740" spans="1:34" x14ac:dyDescent="0.2">
      <c r="A740" s="347">
        <f t="shared" ca="1" si="325"/>
        <v>1E-4</v>
      </c>
      <c r="B740" s="304">
        <f t="shared" ca="1" si="326"/>
        <v>35.424800000001021</v>
      </c>
      <c r="D740" s="306">
        <f t="shared" ca="1" si="327"/>
        <v>-0.70547099227234678</v>
      </c>
      <c r="E740" s="307">
        <f t="shared" ca="1" si="328"/>
        <v>-0.96975906910689957</v>
      </c>
      <c r="F740" s="304">
        <f t="shared" ca="1" si="329"/>
        <v>1.1992172334705711</v>
      </c>
      <c r="G740" s="306">
        <f t="shared" ca="1" si="330"/>
        <v>8.4545965526563105</v>
      </c>
      <c r="H740" s="307">
        <f t="shared" ca="1" si="331"/>
        <v>-105.94533777395843</v>
      </c>
      <c r="I740" s="304">
        <f t="shared" ca="1" si="332"/>
        <v>106.28214713161535</v>
      </c>
      <c r="J740" s="306">
        <f t="shared" ca="1" si="333"/>
        <v>798.52327976967274</v>
      </c>
      <c r="K740" s="307">
        <f t="shared" ca="1" si="334"/>
        <v>-6.6540479093158185</v>
      </c>
      <c r="L740" s="304">
        <f t="shared" ca="1" si="319"/>
        <v>798.55100318495283</v>
      </c>
      <c r="M740" s="306">
        <f t="shared" ca="1" si="335"/>
        <v>-1.4911635848698355</v>
      </c>
      <c r="N740" s="304">
        <f t="shared" ca="1" si="336"/>
        <v>-85.437379976639519</v>
      </c>
      <c r="P740" s="310">
        <f t="shared" ca="1" si="337"/>
        <v>23</v>
      </c>
      <c r="Q740" s="304">
        <f t="shared" ca="1" si="338"/>
        <v>0</v>
      </c>
      <c r="R740" s="306">
        <f t="shared" ca="1" si="339"/>
        <v>0</v>
      </c>
      <c r="S740" s="307">
        <f t="shared" ca="1" si="340"/>
        <v>3.1859948540257217</v>
      </c>
      <c r="T740" s="304">
        <f t="shared" ca="1" si="320"/>
        <v>31.254609517992332</v>
      </c>
      <c r="U740" s="311">
        <f t="shared" ca="1" si="321"/>
        <v>0</v>
      </c>
      <c r="V740" s="306">
        <f t="shared" ca="1" si="322"/>
        <v>1.2258153921518136</v>
      </c>
      <c r="W740" s="304">
        <f t="shared" ca="1" si="323"/>
        <v>28.254580959379119</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0.91056608498574043</v>
      </c>
      <c r="AH740" s="304">
        <f t="shared" ca="1" si="347"/>
        <v>-8.8683453381775479</v>
      </c>
    </row>
    <row r="741" spans="1:34" x14ac:dyDescent="0.2">
      <c r="A741" s="347">
        <f t="shared" ca="1" si="325"/>
        <v>1E-4</v>
      </c>
      <c r="B741" s="304">
        <f t="shared" ca="1" si="326"/>
        <v>35.424900000001024</v>
      </c>
      <c r="D741" s="306">
        <f t="shared" ca="1" si="327"/>
        <v>-0.70546645752114201</v>
      </c>
      <c r="E741" s="307">
        <f t="shared" ca="1" si="328"/>
        <v>-0.96973403759959886</v>
      </c>
      <c r="F741" s="304">
        <f t="shared" ca="1" si="329"/>
        <v>1.1991943238552496</v>
      </c>
      <c r="G741" s="306">
        <f t="shared" ca="1" si="330"/>
        <v>8.4545260060105587</v>
      </c>
      <c r="H741" s="307">
        <f t="shared" ca="1" si="331"/>
        <v>-105.94543474736219</v>
      </c>
      <c r="I741" s="304">
        <f t="shared" ca="1" si="332"/>
        <v>106.28223818585064</v>
      </c>
      <c r="J741" s="306">
        <f t="shared" ca="1" si="333"/>
        <v>798.52327976967274</v>
      </c>
      <c r="K741" s="307">
        <f t="shared" ca="1" si="334"/>
        <v>-6.6646424479418842</v>
      </c>
      <c r="L741" s="304">
        <f t="shared" ca="1" si="319"/>
        <v>798.55109153583533</v>
      </c>
      <c r="M741" s="306">
        <f t="shared" ca="1" si="335"/>
        <v>-1.4911643191146438</v>
      </c>
      <c r="N741" s="304">
        <f t="shared" ca="1" si="336"/>
        <v>-85.437422045768159</v>
      </c>
      <c r="P741" s="310">
        <f t="shared" ca="1" si="337"/>
        <v>23</v>
      </c>
      <c r="Q741" s="304">
        <f t="shared" ca="1" si="338"/>
        <v>0</v>
      </c>
      <c r="R741" s="306">
        <f t="shared" ca="1" si="339"/>
        <v>0</v>
      </c>
      <c r="S741" s="307">
        <f t="shared" ca="1" si="340"/>
        <v>3.1859948540257217</v>
      </c>
      <c r="T741" s="304">
        <f t="shared" ca="1" si="320"/>
        <v>31.254609517992332</v>
      </c>
      <c r="U741" s="311">
        <f t="shared" ca="1" si="321"/>
        <v>0</v>
      </c>
      <c r="V741" s="306">
        <f t="shared" ca="1" si="322"/>
        <v>1.2258166908474972</v>
      </c>
      <c r="W741" s="304">
        <f t="shared" ca="1" si="323"/>
        <v>28.254659306527707</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0.91054206653145542</v>
      </c>
      <c r="AH741" s="304">
        <f t="shared" ca="1" si="347"/>
        <v>-8.8683699296241887</v>
      </c>
    </row>
    <row r="742" spans="1:34" x14ac:dyDescent="0.2">
      <c r="A742" s="347">
        <f t="shared" ca="1" si="325"/>
        <v>1E-4</v>
      </c>
      <c r="B742" s="304">
        <f t="shared" ca="1" si="326"/>
        <v>35.425000000001027</v>
      </c>
      <c r="D742" s="306">
        <f t="shared" ca="1" si="327"/>
        <v>-0.70546192277203201</v>
      </c>
      <c r="E742" s="307">
        <f t="shared" ca="1" si="328"/>
        <v>-0.96970900643538904</v>
      </c>
      <c r="F742" s="304">
        <f t="shared" ca="1" si="329"/>
        <v>1.1991714146205796</v>
      </c>
      <c r="G742" s="306">
        <f t="shared" ca="1" si="330"/>
        <v>8.4544554598182806</v>
      </c>
      <c r="H742" s="307">
        <f t="shared" ca="1" si="331"/>
        <v>-105.94553171826283</v>
      </c>
      <c r="I742" s="304">
        <f t="shared" ca="1" si="332"/>
        <v>106.28232923768412</v>
      </c>
      <c r="J742" s="306">
        <f t="shared" ca="1" si="333"/>
        <v>798.52327976967274</v>
      </c>
      <c r="K742" s="307">
        <f t="shared" ca="1" si="334"/>
        <v>-6.6752369962651654</v>
      </c>
      <c r="L742" s="304">
        <f t="shared" ca="1" si="319"/>
        <v>798.55118002734889</v>
      </c>
      <c r="M742" s="306">
        <f t="shared" ca="1" si="335"/>
        <v>-1.4911650533520675</v>
      </c>
      <c r="N742" s="304">
        <f t="shared" ca="1" si="336"/>
        <v>-85.437464114473698</v>
      </c>
      <c r="P742" s="310">
        <f t="shared" ca="1" si="337"/>
        <v>23</v>
      </c>
      <c r="Q742" s="304">
        <f t="shared" ca="1" si="338"/>
        <v>0</v>
      </c>
      <c r="R742" s="306">
        <f t="shared" ca="1" si="339"/>
        <v>0</v>
      </c>
      <c r="S742" s="307">
        <f t="shared" ca="1" si="340"/>
        <v>3.1859948540257217</v>
      </c>
      <c r="T742" s="304">
        <f t="shared" ca="1" si="320"/>
        <v>31.254609517992332</v>
      </c>
      <c r="U742" s="311">
        <f t="shared" ca="1" si="321"/>
        <v>0</v>
      </c>
      <c r="V742" s="306">
        <f t="shared" ca="1" si="322"/>
        <v>1.2258179895457468</v>
      </c>
      <c r="W742" s="304">
        <f t="shared" ca="1" si="323"/>
        <v>28.254737652602472</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0.91051804840318873</v>
      </c>
      <c r="AH742" s="304">
        <f t="shared" ca="1" si="347"/>
        <v>-8.8683945207337729</v>
      </c>
    </row>
    <row r="743" spans="1:34" x14ac:dyDescent="0.2">
      <c r="A743" s="347">
        <f t="shared" ca="1" si="325"/>
        <v>1E-4</v>
      </c>
      <c r="B743" s="304">
        <f t="shared" ca="1" si="326"/>
        <v>35.425100000001031</v>
      </c>
      <c r="D743" s="306">
        <f t="shared" ca="1" si="327"/>
        <v>-0.7054573880250149</v>
      </c>
      <c r="E743" s="307">
        <f t="shared" ca="1" si="328"/>
        <v>-0.96968397561425945</v>
      </c>
      <c r="F743" s="304">
        <f t="shared" ca="1" si="329"/>
        <v>1.199148505766551</v>
      </c>
      <c r="G743" s="306">
        <f t="shared" ca="1" si="330"/>
        <v>8.454384914079478</v>
      </c>
      <c r="H743" s="307">
        <f t="shared" ca="1" si="331"/>
        <v>-105.94562868666038</v>
      </c>
      <c r="I743" s="304">
        <f t="shared" ca="1" si="332"/>
        <v>106.28242028711583</v>
      </c>
      <c r="J743" s="306">
        <f t="shared" ca="1" si="333"/>
        <v>798.52327976967274</v>
      </c>
      <c r="K743" s="307">
        <f t="shared" ca="1" si="334"/>
        <v>-6.6858315542854116</v>
      </c>
      <c r="L743" s="304">
        <f t="shared" ca="1" si="319"/>
        <v>798.55126865949399</v>
      </c>
      <c r="M743" s="306">
        <f t="shared" ca="1" si="335"/>
        <v>-1.4911657875821065</v>
      </c>
      <c r="N743" s="304">
        <f t="shared" ca="1" si="336"/>
        <v>-85.437506182756124</v>
      </c>
      <c r="P743" s="310">
        <f t="shared" ca="1" si="337"/>
        <v>23</v>
      </c>
      <c r="Q743" s="304">
        <f t="shared" ca="1" si="338"/>
        <v>0</v>
      </c>
      <c r="R743" s="306">
        <f t="shared" ca="1" si="339"/>
        <v>0</v>
      </c>
      <c r="S743" s="307">
        <f t="shared" ca="1" si="340"/>
        <v>3.1859948540257217</v>
      </c>
      <c r="T743" s="304">
        <f t="shared" ca="1" si="320"/>
        <v>31.254609517992332</v>
      </c>
      <c r="U743" s="311">
        <f t="shared" ca="1" si="321"/>
        <v>0</v>
      </c>
      <c r="V743" s="306">
        <f t="shared" ca="1" si="322"/>
        <v>1.2258192882465604</v>
      </c>
      <c r="W743" s="304">
        <f t="shared" ca="1" si="323"/>
        <v>28.254815997603377</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0.91049403060093503</v>
      </c>
      <c r="AH743" s="304">
        <f t="shared" ca="1" si="347"/>
        <v>-8.8684191115063111</v>
      </c>
    </row>
    <row r="744" spans="1:34" x14ac:dyDescent="0.2">
      <c r="A744" s="347">
        <f t="shared" ca="1" si="325"/>
        <v>1E-4</v>
      </c>
      <c r="B744" s="304">
        <f t="shared" ca="1" si="326"/>
        <v>35.425200000001034</v>
      </c>
      <c r="D744" s="306">
        <f t="shared" ca="1" si="327"/>
        <v>-0.70545285328009333</v>
      </c>
      <c r="E744" s="307">
        <f t="shared" ca="1" si="328"/>
        <v>-0.96965894513622075</v>
      </c>
      <c r="F744" s="304">
        <f t="shared" ca="1" si="329"/>
        <v>1.1991255972931747</v>
      </c>
      <c r="G744" s="306">
        <f t="shared" ca="1" si="330"/>
        <v>8.4543143687941509</v>
      </c>
      <c r="H744" s="307">
        <f t="shared" ca="1" si="331"/>
        <v>-105.9457256525549</v>
      </c>
      <c r="I744" s="304">
        <f t="shared" ca="1" si="332"/>
        <v>106.28251133414578</v>
      </c>
      <c r="J744" s="306">
        <f t="shared" ca="1" si="333"/>
        <v>798.52327976967274</v>
      </c>
      <c r="K744" s="307">
        <f t="shared" ca="1" si="334"/>
        <v>-6.6964261220023724</v>
      </c>
      <c r="L744" s="304">
        <f t="shared" ca="1" si="319"/>
        <v>798.55135743227095</v>
      </c>
      <c r="M744" s="306">
        <f t="shared" ca="1" si="335"/>
        <v>-1.4911665218047612</v>
      </c>
      <c r="N744" s="304">
        <f t="shared" ca="1" si="336"/>
        <v>-85.437548250615464</v>
      </c>
      <c r="P744" s="310">
        <f t="shared" ca="1" si="337"/>
        <v>23</v>
      </c>
      <c r="Q744" s="304">
        <f t="shared" ca="1" si="338"/>
        <v>0</v>
      </c>
      <c r="R744" s="306">
        <f t="shared" ca="1" si="339"/>
        <v>0</v>
      </c>
      <c r="S744" s="307">
        <f t="shared" ca="1" si="340"/>
        <v>3.1859948540257217</v>
      </c>
      <c r="T744" s="304">
        <f t="shared" ca="1" si="320"/>
        <v>31.254609517992332</v>
      </c>
      <c r="U744" s="311">
        <f t="shared" ca="1" si="321"/>
        <v>0</v>
      </c>
      <c r="V744" s="306">
        <f t="shared" ca="1" si="322"/>
        <v>1.2258205869499397</v>
      </c>
      <c r="W744" s="304">
        <f t="shared" ca="1" si="323"/>
        <v>28.254894341530481</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0.91047001312469966</v>
      </c>
      <c r="AH744" s="304">
        <f t="shared" ca="1" si="347"/>
        <v>-8.8684437019417945</v>
      </c>
    </row>
    <row r="745" spans="1:34" x14ac:dyDescent="0.2">
      <c r="A745" s="347">
        <f t="shared" ca="1" si="325"/>
        <v>1E-4</v>
      </c>
      <c r="B745" s="304">
        <f t="shared" ca="1" si="326"/>
        <v>35.425300000001037</v>
      </c>
      <c r="D745" s="306">
        <f t="shared" ca="1" si="327"/>
        <v>-0.70544831853726575</v>
      </c>
      <c r="E745" s="307">
        <f t="shared" ca="1" si="328"/>
        <v>-0.9696339150012534</v>
      </c>
      <c r="F745" s="304">
        <f t="shared" ca="1" si="329"/>
        <v>1.1991026892004344</v>
      </c>
      <c r="G745" s="306">
        <f t="shared" ca="1" si="330"/>
        <v>8.4542438239622975</v>
      </c>
      <c r="H745" s="307">
        <f t="shared" ca="1" si="331"/>
        <v>-105.9458226159464</v>
      </c>
      <c r="I745" s="304">
        <f t="shared" ca="1" si="332"/>
        <v>106.28260237877403</v>
      </c>
      <c r="J745" s="306">
        <f t="shared" ca="1" si="333"/>
        <v>798.52327976967274</v>
      </c>
      <c r="K745" s="307">
        <f t="shared" ca="1" si="334"/>
        <v>-6.7070206994157973</v>
      </c>
      <c r="L745" s="304">
        <f t="shared" ca="1" si="319"/>
        <v>798.55144634568001</v>
      </c>
      <c r="M745" s="306">
        <f t="shared" ca="1" si="335"/>
        <v>-1.4911672560200311</v>
      </c>
      <c r="N745" s="304">
        <f t="shared" ca="1" si="336"/>
        <v>-85.437590318051676</v>
      </c>
      <c r="P745" s="310">
        <f t="shared" ca="1" si="337"/>
        <v>23</v>
      </c>
      <c r="Q745" s="304">
        <f t="shared" ca="1" si="338"/>
        <v>0</v>
      </c>
      <c r="R745" s="306">
        <f t="shared" ca="1" si="339"/>
        <v>0</v>
      </c>
      <c r="S745" s="307">
        <f t="shared" ca="1" si="340"/>
        <v>3.1859948540257217</v>
      </c>
      <c r="T745" s="304">
        <f t="shared" ca="1" si="320"/>
        <v>31.254609517992332</v>
      </c>
      <c r="U745" s="311">
        <f t="shared" ca="1" si="321"/>
        <v>0</v>
      </c>
      <c r="V745" s="306">
        <f t="shared" ca="1" si="322"/>
        <v>1.2258218856558838</v>
      </c>
      <c r="W745" s="304">
        <f t="shared" ca="1" si="323"/>
        <v>28.25497268438377</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0.91044599597447196</v>
      </c>
      <c r="AH745" s="304">
        <f t="shared" ca="1" si="347"/>
        <v>-8.8684682920402391</v>
      </c>
    </row>
    <row r="746" spans="1:34" x14ac:dyDescent="0.2">
      <c r="A746" s="347">
        <f t="shared" ca="1" si="325"/>
        <v>1E-4</v>
      </c>
      <c r="B746" s="304">
        <f t="shared" ca="1" si="326"/>
        <v>35.425400000001041</v>
      </c>
      <c r="D746" s="306">
        <f t="shared" ca="1" si="327"/>
        <v>-0.70544378379653727</v>
      </c>
      <c r="E746" s="307">
        <f t="shared" ca="1" si="328"/>
        <v>-0.96960888520936628</v>
      </c>
      <c r="F746" s="304">
        <f t="shared" ca="1" si="329"/>
        <v>1.19907978148834</v>
      </c>
      <c r="G746" s="306">
        <f t="shared" ca="1" si="330"/>
        <v>8.4541732795839177</v>
      </c>
      <c r="H746" s="307">
        <f t="shared" ca="1" si="331"/>
        <v>-105.94591957683492</v>
      </c>
      <c r="I746" s="304">
        <f t="shared" ca="1" si="332"/>
        <v>106.2826934210006</v>
      </c>
      <c r="J746" s="306">
        <f t="shared" ca="1" si="333"/>
        <v>798.52327976967274</v>
      </c>
      <c r="K746" s="307">
        <f t="shared" ca="1" si="334"/>
        <v>-6.7176152865254366</v>
      </c>
      <c r="L746" s="304">
        <f t="shared" ca="1" si="319"/>
        <v>798.55153539972162</v>
      </c>
      <c r="M746" s="306">
        <f t="shared" ca="1" si="335"/>
        <v>-1.4911679902279169</v>
      </c>
      <c r="N746" s="304">
        <f t="shared" ca="1" si="336"/>
        <v>-85.437632385064816</v>
      </c>
      <c r="P746" s="310">
        <f t="shared" ca="1" si="337"/>
        <v>23</v>
      </c>
      <c r="Q746" s="304">
        <f t="shared" ca="1" si="338"/>
        <v>0</v>
      </c>
      <c r="R746" s="306">
        <f t="shared" ca="1" si="339"/>
        <v>0</v>
      </c>
      <c r="S746" s="307">
        <f t="shared" ca="1" si="340"/>
        <v>3.1859948540257217</v>
      </c>
      <c r="T746" s="304">
        <f t="shared" ca="1" si="320"/>
        <v>31.254609517992332</v>
      </c>
      <c r="U746" s="311">
        <f t="shared" ca="1" si="321"/>
        <v>0</v>
      </c>
      <c r="V746" s="306">
        <f t="shared" ca="1" si="322"/>
        <v>1.225823184364393</v>
      </c>
      <c r="W746" s="304">
        <f t="shared" ca="1" si="323"/>
        <v>28.255051026163251</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0.91042197915025014</v>
      </c>
      <c r="AH746" s="304">
        <f t="shared" ca="1" si="347"/>
        <v>-8.8684928818016413</v>
      </c>
    </row>
    <row r="747" spans="1:34" x14ac:dyDescent="0.2">
      <c r="A747" s="347">
        <f t="shared" ca="1" si="325"/>
        <v>1E-4</v>
      </c>
      <c r="B747" s="304">
        <f t="shared" ca="1" si="326"/>
        <v>35.425500000001044</v>
      </c>
      <c r="D747" s="306">
        <f t="shared" ca="1" si="327"/>
        <v>-0.70543924905790356</v>
      </c>
      <c r="E747" s="307">
        <f t="shared" ca="1" si="328"/>
        <v>-0.96958385576055228</v>
      </c>
      <c r="F747" s="304">
        <f t="shared" ca="1" si="329"/>
        <v>1.1990568741568843</v>
      </c>
      <c r="G747" s="306">
        <f t="shared" ca="1" si="330"/>
        <v>8.4541027356590117</v>
      </c>
      <c r="H747" s="307">
        <f t="shared" ca="1" si="331"/>
        <v>-105.94601653522049</v>
      </c>
      <c r="I747" s="304">
        <f t="shared" ca="1" si="332"/>
        <v>106.28278446082551</v>
      </c>
      <c r="J747" s="306">
        <f t="shared" ca="1" si="333"/>
        <v>798.52327976967274</v>
      </c>
      <c r="K747" s="307">
        <f t="shared" ca="1" si="334"/>
        <v>-6.7282098833310391</v>
      </c>
      <c r="L747" s="304">
        <f t="shared" ca="1" si="319"/>
        <v>798.551624594396</v>
      </c>
      <c r="M747" s="306">
        <f t="shared" ca="1" si="335"/>
        <v>-1.4911687244284184</v>
      </c>
      <c r="N747" s="304">
        <f t="shared" ca="1" si="336"/>
        <v>-85.437674451654871</v>
      </c>
      <c r="P747" s="310">
        <f t="shared" ca="1" si="337"/>
        <v>23</v>
      </c>
      <c r="Q747" s="304">
        <f t="shared" ca="1" si="338"/>
        <v>0</v>
      </c>
      <c r="R747" s="306">
        <f t="shared" ca="1" si="339"/>
        <v>0</v>
      </c>
      <c r="S747" s="307">
        <f t="shared" ca="1" si="340"/>
        <v>3.1859948540257217</v>
      </c>
      <c r="T747" s="304">
        <f t="shared" ca="1" si="320"/>
        <v>31.254609517992332</v>
      </c>
      <c r="U747" s="311">
        <f t="shared" ca="1" si="321"/>
        <v>0</v>
      </c>
      <c r="V747" s="306">
        <f t="shared" ca="1" si="322"/>
        <v>1.225824483075467</v>
      </c>
      <c r="W747" s="304">
        <f t="shared" ca="1" si="323"/>
        <v>28.255129366868946</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0.91039796265203599</v>
      </c>
      <c r="AH747" s="304">
        <f t="shared" ca="1" si="347"/>
        <v>-8.8685174712260029</v>
      </c>
    </row>
    <row r="748" spans="1:34" x14ac:dyDescent="0.2">
      <c r="A748" s="347">
        <f t="shared" ca="1" si="325"/>
        <v>1E-4</v>
      </c>
      <c r="B748" s="304">
        <f t="shared" ca="1" si="326"/>
        <v>35.425600000001047</v>
      </c>
      <c r="D748" s="306">
        <f t="shared" ca="1" si="327"/>
        <v>-0.70543471432136817</v>
      </c>
      <c r="E748" s="307">
        <f t="shared" ca="1" si="328"/>
        <v>-0.96955882665480608</v>
      </c>
      <c r="F748" s="304">
        <f t="shared" ca="1" si="329"/>
        <v>1.1990339672060648</v>
      </c>
      <c r="G748" s="306">
        <f t="shared" ca="1" si="330"/>
        <v>8.4540321921875794</v>
      </c>
      <c r="H748" s="307">
        <f t="shared" ca="1" si="331"/>
        <v>-105.94611349110316</v>
      </c>
      <c r="I748" s="304">
        <f t="shared" ca="1" si="332"/>
        <v>106.2828754982488</v>
      </c>
      <c r="J748" s="306">
        <f t="shared" ca="1" si="333"/>
        <v>798.52327976967274</v>
      </c>
      <c r="K748" s="307">
        <f t="shared" ca="1" si="334"/>
        <v>-6.7388044898323551</v>
      </c>
      <c r="L748" s="304">
        <f t="shared" ca="1" si="319"/>
        <v>798.55171392970362</v>
      </c>
      <c r="M748" s="306">
        <f t="shared" ca="1" si="335"/>
        <v>-1.4911694586215358</v>
      </c>
      <c r="N748" s="304">
        <f t="shared" ca="1" si="336"/>
        <v>-85.437716517821855</v>
      </c>
      <c r="P748" s="310">
        <f t="shared" ca="1" si="337"/>
        <v>23</v>
      </c>
      <c r="Q748" s="304">
        <f t="shared" ca="1" si="338"/>
        <v>0</v>
      </c>
      <c r="R748" s="306">
        <f t="shared" ca="1" si="339"/>
        <v>0</v>
      </c>
      <c r="S748" s="307">
        <f t="shared" ca="1" si="340"/>
        <v>3.1859948540257217</v>
      </c>
      <c r="T748" s="304">
        <f t="shared" ca="1" si="320"/>
        <v>31.254609517992332</v>
      </c>
      <c r="U748" s="311">
        <f t="shared" ca="1" si="321"/>
        <v>0</v>
      </c>
      <c r="V748" s="306">
        <f t="shared" ca="1" si="322"/>
        <v>1.2258257817891058</v>
      </c>
      <c r="W748" s="304">
        <f t="shared" ca="1" si="323"/>
        <v>28.255207706500848</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0.91037394647982239</v>
      </c>
      <c r="AH748" s="304">
        <f t="shared" ca="1" si="347"/>
        <v>-8.8685420603133309</v>
      </c>
    </row>
    <row r="749" spans="1:34" x14ac:dyDescent="0.2">
      <c r="A749" s="347">
        <f t="shared" ca="1" si="325"/>
        <v>1E-4</v>
      </c>
      <c r="B749" s="304">
        <f t="shared" ca="1" si="326"/>
        <v>35.425700000001051</v>
      </c>
      <c r="D749" s="306">
        <f t="shared" ca="1" si="327"/>
        <v>-0.70543017958693044</v>
      </c>
      <c r="E749" s="307">
        <f t="shared" ca="1" si="328"/>
        <v>-0.96953379789212946</v>
      </c>
      <c r="F749" s="304">
        <f t="shared" ca="1" si="329"/>
        <v>1.199011060635883</v>
      </c>
      <c r="G749" s="306">
        <f t="shared" ca="1" si="330"/>
        <v>8.4539616491696208</v>
      </c>
      <c r="H749" s="307">
        <f t="shared" ca="1" si="331"/>
        <v>-105.94621044448296</v>
      </c>
      <c r="I749" s="304">
        <f t="shared" ca="1" si="332"/>
        <v>106.28296653327051</v>
      </c>
      <c r="J749" s="306">
        <f t="shared" ca="1" si="333"/>
        <v>798.52327976967274</v>
      </c>
      <c r="K749" s="307">
        <f t="shared" ca="1" si="334"/>
        <v>-6.7493991060291343</v>
      </c>
      <c r="L749" s="304">
        <f t="shared" ca="1" si="319"/>
        <v>798.55180340564482</v>
      </c>
      <c r="M749" s="306">
        <f t="shared" ca="1" si="335"/>
        <v>-1.4911701928072691</v>
      </c>
      <c r="N749" s="304">
        <f t="shared" ca="1" si="336"/>
        <v>-85.437758583565753</v>
      </c>
      <c r="P749" s="310">
        <f t="shared" ca="1" si="337"/>
        <v>23</v>
      </c>
      <c r="Q749" s="304">
        <f t="shared" ca="1" si="338"/>
        <v>0</v>
      </c>
      <c r="R749" s="306">
        <f t="shared" ca="1" si="339"/>
        <v>0</v>
      </c>
      <c r="S749" s="307">
        <f t="shared" ca="1" si="340"/>
        <v>3.1859948540257217</v>
      </c>
      <c r="T749" s="304">
        <f t="shared" ca="1" si="320"/>
        <v>31.254609517992332</v>
      </c>
      <c r="U749" s="311">
        <f t="shared" ca="1" si="321"/>
        <v>0</v>
      </c>
      <c r="V749" s="306">
        <f t="shared" ca="1" si="322"/>
        <v>1.2258270805053098</v>
      </c>
      <c r="W749" s="304">
        <f t="shared" ca="1" si="323"/>
        <v>28.25528604505898</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0.91034993063360758</v>
      </c>
      <c r="AH749" s="304">
        <f t="shared" ca="1" si="347"/>
        <v>-8.8685666490636255</v>
      </c>
    </row>
    <row r="750" spans="1:34" x14ac:dyDescent="0.2">
      <c r="A750" s="347">
        <f t="shared" ca="1" si="325"/>
        <v>1E-4</v>
      </c>
      <c r="B750" s="304">
        <f t="shared" ca="1" si="326"/>
        <v>35.425800000001054</v>
      </c>
      <c r="D750" s="306">
        <f t="shared" ca="1" si="327"/>
        <v>-0.70542564485459203</v>
      </c>
      <c r="E750" s="307">
        <f t="shared" ca="1" si="328"/>
        <v>-0.9695087694725153</v>
      </c>
      <c r="F750" s="304">
        <f t="shared" ca="1" si="329"/>
        <v>1.1989881544463348</v>
      </c>
      <c r="G750" s="306">
        <f t="shared" ca="1" si="330"/>
        <v>8.4538911066051359</v>
      </c>
      <c r="H750" s="307">
        <f t="shared" ca="1" si="331"/>
        <v>-105.94630739535991</v>
      </c>
      <c r="I750" s="304">
        <f t="shared" ca="1" si="332"/>
        <v>106.28305756589067</v>
      </c>
      <c r="J750" s="306">
        <f t="shared" ca="1" si="333"/>
        <v>798.52327976967274</v>
      </c>
      <c r="K750" s="307">
        <f t="shared" ca="1" si="334"/>
        <v>-6.7599937319211261</v>
      </c>
      <c r="L750" s="304">
        <f t="shared" ca="1" si="319"/>
        <v>798.55189302221982</v>
      </c>
      <c r="M750" s="306">
        <f t="shared" ca="1" si="335"/>
        <v>-1.4911709269856186</v>
      </c>
      <c r="N750" s="304">
        <f t="shared" ca="1" si="336"/>
        <v>-85.437800648886579</v>
      </c>
      <c r="P750" s="310">
        <f t="shared" ca="1" si="337"/>
        <v>23</v>
      </c>
      <c r="Q750" s="304">
        <f t="shared" ca="1" si="338"/>
        <v>0</v>
      </c>
      <c r="R750" s="306">
        <f t="shared" ca="1" si="339"/>
        <v>0</v>
      </c>
      <c r="S750" s="307">
        <f t="shared" ca="1" si="340"/>
        <v>3.1859948540257217</v>
      </c>
      <c r="T750" s="304">
        <f t="shared" ca="1" si="320"/>
        <v>31.254609517992332</v>
      </c>
      <c r="U750" s="311">
        <f t="shared" ca="1" si="321"/>
        <v>0</v>
      </c>
      <c r="V750" s="306">
        <f t="shared" ca="1" si="322"/>
        <v>1.2258283792240785</v>
      </c>
      <c r="W750" s="304">
        <f t="shared" ca="1" si="323"/>
        <v>28.255364382543352</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0.91032591511339156</v>
      </c>
      <c r="AH750" s="304">
        <f t="shared" ca="1" si="347"/>
        <v>-8.86859123747689</v>
      </c>
    </row>
    <row r="751" spans="1:34" x14ac:dyDescent="0.2">
      <c r="A751" s="347">
        <f t="shared" ca="1" si="325"/>
        <v>1E-4</v>
      </c>
      <c r="B751" s="304">
        <f t="shared" ca="1" si="326"/>
        <v>35.425900000001057</v>
      </c>
      <c r="D751" s="306">
        <f t="shared" ca="1" si="327"/>
        <v>-0.70542111012435293</v>
      </c>
      <c r="E751" s="307">
        <f t="shared" ca="1" si="328"/>
        <v>-0.96948374139596183</v>
      </c>
      <c r="F751" s="304">
        <f t="shared" ca="1" si="329"/>
        <v>1.1989652486374185</v>
      </c>
      <c r="G751" s="306">
        <f t="shared" ca="1" si="330"/>
        <v>8.4538205644941229</v>
      </c>
      <c r="H751" s="307">
        <f t="shared" ca="1" si="331"/>
        <v>-105.94640434373405</v>
      </c>
      <c r="I751" s="304">
        <f t="shared" ca="1" si="332"/>
        <v>106.2831485961093</v>
      </c>
      <c r="J751" s="306">
        <f t="shared" ca="1" si="333"/>
        <v>798.52327976967274</v>
      </c>
      <c r="K751" s="307">
        <f t="shared" ca="1" si="334"/>
        <v>-6.7705883675080809</v>
      </c>
      <c r="L751" s="304">
        <f t="shared" ca="1" si="319"/>
        <v>798.55198277942884</v>
      </c>
      <c r="M751" s="306">
        <f t="shared" ca="1" si="335"/>
        <v>-1.4911716611565839</v>
      </c>
      <c r="N751" s="304">
        <f t="shared" ca="1" si="336"/>
        <v>-85.437842713784335</v>
      </c>
      <c r="P751" s="310">
        <f t="shared" ca="1" si="337"/>
        <v>23</v>
      </c>
      <c r="Q751" s="304">
        <f t="shared" ca="1" si="338"/>
        <v>0</v>
      </c>
      <c r="R751" s="306">
        <f t="shared" ca="1" si="339"/>
        <v>0</v>
      </c>
      <c r="S751" s="307">
        <f t="shared" ca="1" si="340"/>
        <v>3.1859948540257217</v>
      </c>
      <c r="T751" s="304">
        <f t="shared" ca="1" si="320"/>
        <v>31.254609517992332</v>
      </c>
      <c r="U751" s="311">
        <f t="shared" ca="1" si="321"/>
        <v>0</v>
      </c>
      <c r="V751" s="306">
        <f t="shared" ca="1" si="322"/>
        <v>1.2258296779454121</v>
      </c>
      <c r="W751" s="304">
        <f t="shared" ca="1" si="323"/>
        <v>28.255442718953955</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0.91030189991916544</v>
      </c>
      <c r="AH751" s="304">
        <f t="shared" ca="1" si="347"/>
        <v>-8.86861582555313</v>
      </c>
    </row>
    <row r="752" spans="1:34" x14ac:dyDescent="0.2">
      <c r="A752" s="347">
        <f t="shared" ca="1" si="325"/>
        <v>1E-4</v>
      </c>
      <c r="B752" s="304">
        <f t="shared" ca="1" si="326"/>
        <v>35.426000000001061</v>
      </c>
      <c r="D752" s="306">
        <f t="shared" ca="1" si="327"/>
        <v>-0.70541657539621583</v>
      </c>
      <c r="E752" s="307">
        <f t="shared" ca="1" si="328"/>
        <v>-0.96945871366246905</v>
      </c>
      <c r="F752" s="304">
        <f t="shared" ca="1" si="329"/>
        <v>1.1989423432091362</v>
      </c>
      <c r="G752" s="306">
        <f t="shared" ca="1" si="330"/>
        <v>8.4537500228365836</v>
      </c>
      <c r="H752" s="307">
        <f t="shared" ca="1" si="331"/>
        <v>-105.94650128960541</v>
      </c>
      <c r="I752" s="304">
        <f t="shared" ca="1" si="332"/>
        <v>106.28323962392645</v>
      </c>
      <c r="J752" s="306">
        <f t="shared" ca="1" si="333"/>
        <v>798.52327976967274</v>
      </c>
      <c r="K752" s="307">
        <f t="shared" ca="1" si="334"/>
        <v>-6.7811830127897474</v>
      </c>
      <c r="L752" s="304">
        <f t="shared" ca="1" si="319"/>
        <v>798.55207267727258</v>
      </c>
      <c r="M752" s="306">
        <f t="shared" ca="1" si="335"/>
        <v>-1.4911723953201659</v>
      </c>
      <c r="N752" s="304">
        <f t="shared" ca="1" si="336"/>
        <v>-85.437884778259061</v>
      </c>
      <c r="P752" s="310">
        <f t="shared" ca="1" si="337"/>
        <v>23</v>
      </c>
      <c r="Q752" s="304">
        <f t="shared" ca="1" si="338"/>
        <v>0</v>
      </c>
      <c r="R752" s="306">
        <f t="shared" ca="1" si="339"/>
        <v>0</v>
      </c>
      <c r="S752" s="307">
        <f t="shared" ca="1" si="340"/>
        <v>3.1859948540257217</v>
      </c>
      <c r="T752" s="304">
        <f t="shared" ca="1" si="320"/>
        <v>31.254609517992332</v>
      </c>
      <c r="U752" s="311">
        <f t="shared" ca="1" si="321"/>
        <v>0</v>
      </c>
      <c r="V752" s="306">
        <f t="shared" ca="1" si="322"/>
        <v>1.2258309766693105</v>
      </c>
      <c r="W752" s="304">
        <f t="shared" ca="1" si="323"/>
        <v>28.255521054290828</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0.91027788505093454</v>
      </c>
      <c r="AH752" s="304">
        <f t="shared" ca="1" si="347"/>
        <v>-8.8686404132923435</v>
      </c>
    </row>
    <row r="753" spans="1:34" x14ac:dyDescent="0.2">
      <c r="A753" s="347">
        <f t="shared" ca="1" si="325"/>
        <v>1E-4</v>
      </c>
      <c r="B753" s="304">
        <f t="shared" ca="1" si="326"/>
        <v>35.426100000001064</v>
      </c>
      <c r="D753" s="306">
        <f t="shared" ca="1" si="327"/>
        <v>-0.70541204067017715</v>
      </c>
      <c r="E753" s="307">
        <f t="shared" ca="1" si="328"/>
        <v>-0.96943368627202808</v>
      </c>
      <c r="F753" s="304">
        <f t="shared" ca="1" si="329"/>
        <v>1.1989194381614789</v>
      </c>
      <c r="G753" s="306">
        <f t="shared" ca="1" si="330"/>
        <v>8.4536794816325163</v>
      </c>
      <c r="H753" s="307">
        <f t="shared" ca="1" si="331"/>
        <v>-105.94659823297404</v>
      </c>
      <c r="I753" s="304">
        <f t="shared" ca="1" si="332"/>
        <v>106.28333064934216</v>
      </c>
      <c r="J753" s="306">
        <f t="shared" ca="1" si="333"/>
        <v>798.52327976967274</v>
      </c>
      <c r="K753" s="307">
        <f t="shared" ca="1" si="334"/>
        <v>-6.7917776677658761</v>
      </c>
      <c r="L753" s="304">
        <f t="shared" ca="1" si="319"/>
        <v>798.55216271575114</v>
      </c>
      <c r="M753" s="306">
        <f t="shared" ca="1" si="335"/>
        <v>-1.4911731294763639</v>
      </c>
      <c r="N753" s="304">
        <f t="shared" ca="1" si="336"/>
        <v>-85.437926842310702</v>
      </c>
      <c r="P753" s="310">
        <f t="shared" ca="1" si="337"/>
        <v>23</v>
      </c>
      <c r="Q753" s="304">
        <f t="shared" ca="1" si="338"/>
        <v>0</v>
      </c>
      <c r="R753" s="306">
        <f t="shared" ca="1" si="339"/>
        <v>0</v>
      </c>
      <c r="S753" s="307">
        <f t="shared" ca="1" si="340"/>
        <v>3.1859948540257217</v>
      </c>
      <c r="T753" s="304">
        <f t="shared" ca="1" si="320"/>
        <v>31.254609517992332</v>
      </c>
      <c r="U753" s="311">
        <f t="shared" ca="1" si="321"/>
        <v>0</v>
      </c>
      <c r="V753" s="306">
        <f t="shared" ca="1" si="322"/>
        <v>1.2258322753957736</v>
      </c>
      <c r="W753" s="304">
        <f t="shared" ca="1" si="323"/>
        <v>28.255599388553968</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0.91025387050868822</v>
      </c>
      <c r="AH753" s="304">
        <f t="shared" ca="1" si="347"/>
        <v>-8.8686650006945396</v>
      </c>
    </row>
    <row r="754" spans="1:34" x14ac:dyDescent="0.2">
      <c r="A754" s="347">
        <f t="shared" ca="1" si="325"/>
        <v>1E-4</v>
      </c>
      <c r="B754" s="304">
        <f t="shared" ca="1" si="326"/>
        <v>35.426200000001067</v>
      </c>
      <c r="D754" s="306">
        <f t="shared" ca="1" si="327"/>
        <v>-0.70540750594624213</v>
      </c>
      <c r="E754" s="307">
        <f t="shared" ca="1" si="328"/>
        <v>-0.96940865922463537</v>
      </c>
      <c r="F754" s="304">
        <f t="shared" ca="1" si="329"/>
        <v>1.1988965334944475</v>
      </c>
      <c r="G754" s="306">
        <f t="shared" ca="1" si="330"/>
        <v>8.4536089408819208</v>
      </c>
      <c r="H754" s="307">
        <f t="shared" ca="1" si="331"/>
        <v>-105.94669517383996</v>
      </c>
      <c r="I754" s="304">
        <f t="shared" ca="1" si="332"/>
        <v>106.28342167235641</v>
      </c>
      <c r="J754" s="306">
        <f t="shared" ca="1" si="333"/>
        <v>798.52327976967274</v>
      </c>
      <c r="K754" s="307">
        <f t="shared" ca="1" si="334"/>
        <v>-6.8023723324362164</v>
      </c>
      <c r="L754" s="304">
        <f t="shared" ca="1" si="319"/>
        <v>798.55225289486486</v>
      </c>
      <c r="M754" s="306">
        <f t="shared" ca="1" si="335"/>
        <v>-1.4911738636251783</v>
      </c>
      <c r="N754" s="304">
        <f t="shared" ca="1" si="336"/>
        <v>-85.4379689059393</v>
      </c>
      <c r="P754" s="310">
        <f t="shared" ca="1" si="337"/>
        <v>23</v>
      </c>
      <c r="Q754" s="304">
        <f t="shared" ca="1" si="338"/>
        <v>0</v>
      </c>
      <c r="R754" s="306">
        <f t="shared" ca="1" si="339"/>
        <v>0</v>
      </c>
      <c r="S754" s="307">
        <f t="shared" ca="1" si="340"/>
        <v>3.1859948540257217</v>
      </c>
      <c r="T754" s="304">
        <f t="shared" ca="1" si="320"/>
        <v>31.254609517992332</v>
      </c>
      <c r="U754" s="311">
        <f t="shared" ca="1" si="321"/>
        <v>0</v>
      </c>
      <c r="V754" s="306">
        <f t="shared" ca="1" si="322"/>
        <v>1.2258335741248017</v>
      </c>
      <c r="W754" s="304">
        <f t="shared" ca="1" si="323"/>
        <v>28.255677721743375</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0.91022985629242648</v>
      </c>
      <c r="AH754" s="304">
        <f t="shared" ca="1" si="347"/>
        <v>-8.8686895877597198</v>
      </c>
    </row>
    <row r="755" spans="1:34" x14ac:dyDescent="0.2">
      <c r="A755" s="347">
        <f t="shared" ca="1" si="325"/>
        <v>1E-4</v>
      </c>
      <c r="B755" s="304">
        <f t="shared" ca="1" si="326"/>
        <v>35.426300000001071</v>
      </c>
      <c r="D755" s="306">
        <f t="shared" ca="1" si="327"/>
        <v>-0.70540297122441009</v>
      </c>
      <c r="E755" s="307">
        <f t="shared" ca="1" si="328"/>
        <v>-0.96938363252029447</v>
      </c>
      <c r="F755" s="304">
        <f t="shared" ca="1" si="329"/>
        <v>1.1988736292080442</v>
      </c>
      <c r="G755" s="306">
        <f t="shared" ca="1" si="330"/>
        <v>8.4535384005847991</v>
      </c>
      <c r="H755" s="307">
        <f t="shared" ca="1" si="331"/>
        <v>-105.94679211220321</v>
      </c>
      <c r="I755" s="304">
        <f t="shared" ca="1" si="332"/>
        <v>106.2835126929693</v>
      </c>
      <c r="J755" s="306">
        <f t="shared" ca="1" si="333"/>
        <v>798.52327976967274</v>
      </c>
      <c r="K755" s="307">
        <f t="shared" ca="1" si="334"/>
        <v>-6.8129670068005188</v>
      </c>
      <c r="L755" s="304">
        <f t="shared" ca="1" si="319"/>
        <v>798.5523432146141</v>
      </c>
      <c r="M755" s="306">
        <f t="shared" ca="1" si="335"/>
        <v>-1.4911745977666095</v>
      </c>
      <c r="N755" s="304">
        <f t="shared" ca="1" si="336"/>
        <v>-85.438010969144884</v>
      </c>
      <c r="P755" s="310">
        <f t="shared" ca="1" si="337"/>
        <v>23</v>
      </c>
      <c r="Q755" s="304">
        <f t="shared" ca="1" si="338"/>
        <v>0</v>
      </c>
      <c r="R755" s="306">
        <f t="shared" ca="1" si="339"/>
        <v>0</v>
      </c>
      <c r="S755" s="307">
        <f t="shared" ca="1" si="340"/>
        <v>3.1859948540257217</v>
      </c>
      <c r="T755" s="304">
        <f t="shared" ca="1" si="320"/>
        <v>31.254609517992332</v>
      </c>
      <c r="U755" s="311">
        <f t="shared" ca="1" si="321"/>
        <v>0</v>
      </c>
      <c r="V755" s="306">
        <f t="shared" ca="1" si="322"/>
        <v>1.2258348728563946</v>
      </c>
      <c r="W755" s="304">
        <f t="shared" ca="1" si="323"/>
        <v>28.255756053859077</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0.91020584240214752</v>
      </c>
      <c r="AH755" s="304">
        <f t="shared" ca="1" si="347"/>
        <v>-8.8687141744878843</v>
      </c>
    </row>
    <row r="756" spans="1:34" x14ac:dyDescent="0.2">
      <c r="A756" s="347">
        <f t="shared" ca="1" si="325"/>
        <v>1E-4</v>
      </c>
      <c r="B756" s="304">
        <f t="shared" ca="1" si="326"/>
        <v>35.426400000001074</v>
      </c>
      <c r="D756" s="306">
        <f t="shared" ca="1" si="327"/>
        <v>-0.70539843650467904</v>
      </c>
      <c r="E756" s="307">
        <f t="shared" ca="1" si="328"/>
        <v>-0.96935860615899472</v>
      </c>
      <c r="F756" s="304">
        <f t="shared" ca="1" si="329"/>
        <v>1.19885072530226</v>
      </c>
      <c r="G756" s="306">
        <f t="shared" ca="1" si="330"/>
        <v>8.4534678607411493</v>
      </c>
      <c r="H756" s="307">
        <f t="shared" ca="1" si="331"/>
        <v>-105.94688904806382</v>
      </c>
      <c r="I756" s="304">
        <f t="shared" ca="1" si="332"/>
        <v>106.28360371118082</v>
      </c>
      <c r="J756" s="306">
        <f t="shared" ca="1" si="333"/>
        <v>798.52327976967274</v>
      </c>
      <c r="K756" s="307">
        <f t="shared" ca="1" si="334"/>
        <v>-6.8235616908585319</v>
      </c>
      <c r="L756" s="304">
        <f t="shared" ca="1" si="319"/>
        <v>798.55243367499918</v>
      </c>
      <c r="M756" s="306">
        <f t="shared" ca="1" si="335"/>
        <v>-1.4911753319006571</v>
      </c>
      <c r="N756" s="304">
        <f t="shared" ca="1" si="336"/>
        <v>-85.438053031927396</v>
      </c>
      <c r="P756" s="310">
        <f t="shared" ca="1" si="337"/>
        <v>23</v>
      </c>
      <c r="Q756" s="304">
        <f t="shared" ca="1" si="338"/>
        <v>0</v>
      </c>
      <c r="R756" s="306">
        <f t="shared" ca="1" si="339"/>
        <v>0</v>
      </c>
      <c r="S756" s="307">
        <f t="shared" ca="1" si="340"/>
        <v>3.1859948540257217</v>
      </c>
      <c r="T756" s="304">
        <f t="shared" ca="1" si="320"/>
        <v>31.254609517992332</v>
      </c>
      <c r="U756" s="311">
        <f t="shared" ca="1" si="321"/>
        <v>0</v>
      </c>
      <c r="V756" s="306">
        <f t="shared" ca="1" si="322"/>
        <v>1.2258361715905517</v>
      </c>
      <c r="W756" s="304">
        <f t="shared" ca="1" si="323"/>
        <v>28.25583438490105</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0.91018182883784604</v>
      </c>
      <c r="AH756" s="304">
        <f t="shared" ca="1" si="347"/>
        <v>-8.8687387608790402</v>
      </c>
    </row>
    <row r="757" spans="1:34" x14ac:dyDescent="0.2">
      <c r="A757" s="347">
        <f t="shared" ca="1" si="325"/>
        <v>1E-4</v>
      </c>
      <c r="B757" s="304">
        <f t="shared" ca="1" si="326"/>
        <v>35.426500000001077</v>
      </c>
      <c r="D757" s="306">
        <f t="shared" ca="1" si="327"/>
        <v>-0.70539390178705352</v>
      </c>
      <c r="E757" s="307">
        <f t="shared" ca="1" si="328"/>
        <v>-0.969333580140745</v>
      </c>
      <c r="F757" s="304">
        <f t="shared" ca="1" si="329"/>
        <v>1.1988278217771047</v>
      </c>
      <c r="G757" s="306">
        <f t="shared" ca="1" si="330"/>
        <v>8.4533973213509714</v>
      </c>
      <c r="H757" s="307">
        <f t="shared" ca="1" si="331"/>
        <v>-105.94698598142183</v>
      </c>
      <c r="I757" s="304">
        <f t="shared" ca="1" si="332"/>
        <v>106.28369472699102</v>
      </c>
      <c r="J757" s="306">
        <f t="shared" ca="1" si="333"/>
        <v>798.52327976967274</v>
      </c>
      <c r="K757" s="307">
        <f t="shared" ca="1" si="334"/>
        <v>-6.8341563846100062</v>
      </c>
      <c r="L757" s="304">
        <f t="shared" ca="1" si="319"/>
        <v>798.55252427602056</v>
      </c>
      <c r="M757" s="306">
        <f t="shared" ca="1" si="335"/>
        <v>-1.4911760660273217</v>
      </c>
      <c r="N757" s="304">
        <f t="shared" ca="1" si="336"/>
        <v>-85.438095094286908</v>
      </c>
      <c r="P757" s="310">
        <f t="shared" ca="1" si="337"/>
        <v>23</v>
      </c>
      <c r="Q757" s="304">
        <f t="shared" ca="1" si="338"/>
        <v>0</v>
      </c>
      <c r="R757" s="306">
        <f t="shared" ca="1" si="339"/>
        <v>0</v>
      </c>
      <c r="S757" s="307">
        <f t="shared" ca="1" si="340"/>
        <v>3.1859948540257217</v>
      </c>
      <c r="T757" s="304">
        <f t="shared" ca="1" si="320"/>
        <v>31.254609517992332</v>
      </c>
      <c r="U757" s="311">
        <f t="shared" ca="1" si="321"/>
        <v>0</v>
      </c>
      <c r="V757" s="306">
        <f t="shared" ca="1" si="322"/>
        <v>1.2258374703272743</v>
      </c>
      <c r="W757" s="304">
        <f t="shared" ca="1" si="323"/>
        <v>28.255912714869357</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0.91015781559952913</v>
      </c>
      <c r="AH757" s="304">
        <f t="shared" ca="1" si="347"/>
        <v>-8.8687633469331804</v>
      </c>
    </row>
    <row r="758" spans="1:34" x14ac:dyDescent="0.2">
      <c r="A758" s="347">
        <f t="shared" ca="1" si="325"/>
        <v>1E-4</v>
      </c>
      <c r="B758" s="304">
        <f t="shared" ca="1" si="326"/>
        <v>35.426600000001081</v>
      </c>
      <c r="D758" s="306">
        <f t="shared" ca="1" si="327"/>
        <v>-0.70538936707153066</v>
      </c>
      <c r="E758" s="307">
        <f t="shared" ca="1" si="328"/>
        <v>-0.969308554465524</v>
      </c>
      <c r="F758" s="304">
        <f t="shared" ca="1" si="329"/>
        <v>1.1988049186325598</v>
      </c>
      <c r="G758" s="306">
        <f t="shared" ca="1" si="330"/>
        <v>8.4533267824142637</v>
      </c>
      <c r="H758" s="307">
        <f t="shared" ca="1" si="331"/>
        <v>-105.94708291227728</v>
      </c>
      <c r="I758" s="304">
        <f t="shared" ca="1" si="332"/>
        <v>106.28378574039994</v>
      </c>
      <c r="J758" s="306">
        <f t="shared" ca="1" si="333"/>
        <v>798.52327976967274</v>
      </c>
      <c r="K758" s="307">
        <f t="shared" ca="1" si="334"/>
        <v>-6.8447510880546911</v>
      </c>
      <c r="L758" s="304">
        <f t="shared" ca="1" si="319"/>
        <v>798.55261501767836</v>
      </c>
      <c r="M758" s="306">
        <f t="shared" ca="1" si="335"/>
        <v>-1.4911768001466028</v>
      </c>
      <c r="N758" s="304">
        <f t="shared" ca="1" si="336"/>
        <v>-85.438137156223377</v>
      </c>
      <c r="P758" s="310">
        <f t="shared" ca="1" si="337"/>
        <v>23</v>
      </c>
      <c r="Q758" s="304">
        <f t="shared" ca="1" si="338"/>
        <v>0</v>
      </c>
      <c r="R758" s="306">
        <f t="shared" ca="1" si="339"/>
        <v>0</v>
      </c>
      <c r="S758" s="307">
        <f t="shared" ca="1" si="340"/>
        <v>3.1859948540257217</v>
      </c>
      <c r="T758" s="304">
        <f t="shared" ca="1" si="320"/>
        <v>31.254609517992332</v>
      </c>
      <c r="U758" s="311">
        <f t="shared" ca="1" si="321"/>
        <v>0</v>
      </c>
      <c r="V758" s="306">
        <f t="shared" ca="1" si="322"/>
        <v>1.2258387690665609</v>
      </c>
      <c r="W758" s="304">
        <f t="shared" ca="1" si="323"/>
        <v>28.255991043763967</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0.91013380268717547</v>
      </c>
      <c r="AH758" s="304">
        <f t="shared" ca="1" si="347"/>
        <v>-8.8687879326503261</v>
      </c>
    </row>
    <row r="759" spans="1:34" x14ac:dyDescent="0.2">
      <c r="A759" s="347">
        <f t="shared" ca="1" si="325"/>
        <v>1E-4</v>
      </c>
      <c r="B759" s="304">
        <f t="shared" ca="1" si="326"/>
        <v>35.426700000001084</v>
      </c>
      <c r="D759" s="306">
        <f t="shared" ca="1" si="327"/>
        <v>-0.70538483235811489</v>
      </c>
      <c r="E759" s="307">
        <f t="shared" ca="1" si="328"/>
        <v>-0.96928352913334415</v>
      </c>
      <c r="F759" s="304">
        <f t="shared" ca="1" si="329"/>
        <v>1.1987820158686384</v>
      </c>
      <c r="G759" s="306">
        <f t="shared" ca="1" si="330"/>
        <v>8.4532562439310279</v>
      </c>
      <c r="H759" s="307">
        <f t="shared" ca="1" si="331"/>
        <v>-105.9471798406302</v>
      </c>
      <c r="I759" s="304">
        <f t="shared" ca="1" si="332"/>
        <v>106.28387675140759</v>
      </c>
      <c r="J759" s="306">
        <f t="shared" ca="1" si="333"/>
        <v>798.52327976967274</v>
      </c>
      <c r="K759" s="307">
        <f t="shared" ca="1" si="334"/>
        <v>-6.8553458011923363</v>
      </c>
      <c r="L759" s="304">
        <f t="shared" ca="1" si="319"/>
        <v>798.55270589997315</v>
      </c>
      <c r="M759" s="306">
        <f t="shared" ca="1" si="335"/>
        <v>-1.491177534258501</v>
      </c>
      <c r="N759" s="304">
        <f t="shared" ca="1" si="336"/>
        <v>-85.438179217736831</v>
      </c>
      <c r="P759" s="310">
        <f t="shared" ca="1" si="337"/>
        <v>23</v>
      </c>
      <c r="Q759" s="304">
        <f t="shared" ca="1" si="338"/>
        <v>0</v>
      </c>
      <c r="R759" s="306">
        <f t="shared" ca="1" si="339"/>
        <v>0</v>
      </c>
      <c r="S759" s="307">
        <f t="shared" ca="1" si="340"/>
        <v>3.1859948540257217</v>
      </c>
      <c r="T759" s="304">
        <f t="shared" ca="1" si="320"/>
        <v>31.254609517992332</v>
      </c>
      <c r="U759" s="311">
        <f t="shared" ca="1" si="321"/>
        <v>0</v>
      </c>
      <c r="V759" s="306">
        <f t="shared" ca="1" si="322"/>
        <v>1.2258400678084123</v>
      </c>
      <c r="W759" s="304">
        <f t="shared" ca="1" si="323"/>
        <v>28.256069371584907</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0.91010979010079751</v>
      </c>
      <c r="AH759" s="304">
        <f t="shared" ca="1" si="347"/>
        <v>-8.8688125180304649</v>
      </c>
    </row>
    <row r="760" spans="1:34" x14ac:dyDescent="0.2">
      <c r="A760" s="347">
        <f t="shared" ca="1" si="325"/>
        <v>1E-4</v>
      </c>
      <c r="B760" s="304">
        <f t="shared" ca="1" si="326"/>
        <v>35.426800000001087</v>
      </c>
      <c r="D760" s="306">
        <f t="shared" ca="1" si="327"/>
        <v>-0.70538029764680432</v>
      </c>
      <c r="E760" s="307">
        <f t="shared" ca="1" si="328"/>
        <v>-0.96925850414419301</v>
      </c>
      <c r="F760" s="304">
        <f t="shared" ca="1" si="329"/>
        <v>1.1987591134853295</v>
      </c>
      <c r="G760" s="306">
        <f t="shared" ca="1" si="330"/>
        <v>8.4531857059012641</v>
      </c>
      <c r="H760" s="307">
        <f t="shared" ca="1" si="331"/>
        <v>-105.94727676648061</v>
      </c>
      <c r="I760" s="304">
        <f t="shared" ca="1" si="332"/>
        <v>106.28396776001401</v>
      </c>
      <c r="J760" s="306">
        <f t="shared" ca="1" si="333"/>
        <v>798.52327976967274</v>
      </c>
      <c r="K760" s="307">
        <f t="shared" ca="1" si="334"/>
        <v>-6.8659405240226921</v>
      </c>
      <c r="L760" s="304">
        <f t="shared" ca="1" si="319"/>
        <v>798.55279692290515</v>
      </c>
      <c r="M760" s="306">
        <f t="shared" ca="1" si="335"/>
        <v>-1.4911782683630161</v>
      </c>
      <c r="N760" s="304">
        <f t="shared" ca="1" si="336"/>
        <v>-85.438221278827271</v>
      </c>
      <c r="P760" s="310">
        <f t="shared" ca="1" si="337"/>
        <v>23</v>
      </c>
      <c r="Q760" s="304">
        <f t="shared" ca="1" si="338"/>
        <v>0</v>
      </c>
      <c r="R760" s="306">
        <f t="shared" ca="1" si="339"/>
        <v>0</v>
      </c>
      <c r="S760" s="307">
        <f t="shared" ca="1" si="340"/>
        <v>3.1859948540257217</v>
      </c>
      <c r="T760" s="304">
        <f t="shared" ca="1" si="320"/>
        <v>31.254609517992332</v>
      </c>
      <c r="U760" s="311">
        <f t="shared" ca="1" si="321"/>
        <v>0</v>
      </c>
      <c r="V760" s="306">
        <f t="shared" ca="1" si="322"/>
        <v>1.2258413665528283</v>
      </c>
      <c r="W760" s="304">
        <f t="shared" ca="1" si="323"/>
        <v>28.256147698332164</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0.9100857778403828</v>
      </c>
      <c r="AH760" s="304">
        <f t="shared" ca="1" si="347"/>
        <v>-8.8688371030736093</v>
      </c>
    </row>
    <row r="761" spans="1:34" x14ac:dyDescent="0.2">
      <c r="A761" s="347">
        <f t="shared" ca="1" si="325"/>
        <v>1E-4</v>
      </c>
      <c r="B761" s="304">
        <f t="shared" ca="1" si="326"/>
        <v>35.426900000001091</v>
      </c>
      <c r="D761" s="306">
        <f t="shared" ca="1" si="327"/>
        <v>-0.70537576293759974</v>
      </c>
      <c r="E761" s="307">
        <f t="shared" ca="1" si="328"/>
        <v>-0.9692334794980777</v>
      </c>
      <c r="F761" s="304">
        <f t="shared" ca="1" si="329"/>
        <v>1.1987362114826396</v>
      </c>
      <c r="G761" s="306">
        <f t="shared" ca="1" si="330"/>
        <v>8.4531151683249703</v>
      </c>
      <c r="H761" s="307">
        <f t="shared" ca="1" si="331"/>
        <v>-105.94737368982857</v>
      </c>
      <c r="I761" s="304">
        <f t="shared" ca="1" si="332"/>
        <v>106.28405876621923</v>
      </c>
      <c r="J761" s="306">
        <f t="shared" ca="1" si="333"/>
        <v>798.52327976967274</v>
      </c>
      <c r="K761" s="307">
        <f t="shared" ca="1" si="334"/>
        <v>-6.8765352565455071</v>
      </c>
      <c r="L761" s="304">
        <f t="shared" ca="1" si="319"/>
        <v>798.55288808647458</v>
      </c>
      <c r="M761" s="306">
        <f t="shared" ca="1" si="335"/>
        <v>-1.4911790024601483</v>
      </c>
      <c r="N761" s="304">
        <f t="shared" ca="1" si="336"/>
        <v>-85.438263339494696</v>
      </c>
      <c r="P761" s="310">
        <f t="shared" ca="1" si="337"/>
        <v>23</v>
      </c>
      <c r="Q761" s="304">
        <f t="shared" ca="1" si="338"/>
        <v>0</v>
      </c>
      <c r="R761" s="306">
        <f t="shared" ca="1" si="339"/>
        <v>0</v>
      </c>
      <c r="S761" s="307">
        <f t="shared" ca="1" si="340"/>
        <v>3.1859948540257217</v>
      </c>
      <c r="T761" s="304">
        <f t="shared" ca="1" si="320"/>
        <v>31.254609517992332</v>
      </c>
      <c r="U761" s="311">
        <f t="shared" ca="1" si="321"/>
        <v>0</v>
      </c>
      <c r="V761" s="306">
        <f t="shared" ca="1" si="322"/>
        <v>1.2258426652998091</v>
      </c>
      <c r="W761" s="304">
        <f t="shared" ca="1" si="323"/>
        <v>28.256226024005787</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0.91006176590594201</v>
      </c>
      <c r="AH761" s="304">
        <f t="shared" ca="1" si="347"/>
        <v>-8.8688616877797504</v>
      </c>
    </row>
    <row r="762" spans="1:34" x14ac:dyDescent="0.2">
      <c r="A762" s="347">
        <f t="shared" ca="1" si="325"/>
        <v>1E-4</v>
      </c>
      <c r="B762" s="304">
        <f t="shared" ca="1" si="326"/>
        <v>35.427000000001094</v>
      </c>
      <c r="D762" s="306">
        <f t="shared" ca="1" si="327"/>
        <v>-0.7053712282305038</v>
      </c>
      <c r="E762" s="307">
        <f t="shared" ca="1" si="328"/>
        <v>-0.96920845519498044</v>
      </c>
      <c r="F762" s="304">
        <f t="shared" ca="1" si="329"/>
        <v>1.1987133098605562</v>
      </c>
      <c r="G762" s="306">
        <f t="shared" ca="1" si="330"/>
        <v>8.4530446312021468</v>
      </c>
      <c r="H762" s="307">
        <f t="shared" ca="1" si="331"/>
        <v>-105.94747061067409</v>
      </c>
      <c r="I762" s="304">
        <f t="shared" ca="1" si="332"/>
        <v>106.2841497700233</v>
      </c>
      <c r="J762" s="306">
        <f t="shared" ca="1" si="333"/>
        <v>798.52327976967274</v>
      </c>
      <c r="K762" s="307">
        <f t="shared" ca="1" si="334"/>
        <v>-6.8871299987605319</v>
      </c>
      <c r="L762" s="304">
        <f t="shared" ca="1" si="319"/>
        <v>798.55297939068191</v>
      </c>
      <c r="M762" s="306">
        <f t="shared" ca="1" si="335"/>
        <v>-1.491179736549898</v>
      </c>
      <c r="N762" s="304">
        <f t="shared" ca="1" si="336"/>
        <v>-85.438305399739136</v>
      </c>
      <c r="P762" s="310">
        <f t="shared" ca="1" si="337"/>
        <v>23</v>
      </c>
      <c r="Q762" s="304">
        <f t="shared" ca="1" si="338"/>
        <v>0</v>
      </c>
      <c r="R762" s="306">
        <f t="shared" ca="1" si="339"/>
        <v>0</v>
      </c>
      <c r="S762" s="307">
        <f t="shared" ca="1" si="340"/>
        <v>3.1859948540257217</v>
      </c>
      <c r="T762" s="304">
        <f t="shared" ca="1" si="320"/>
        <v>31.254609517992332</v>
      </c>
      <c r="U762" s="311">
        <f t="shared" ca="1" si="321"/>
        <v>0</v>
      </c>
      <c r="V762" s="306">
        <f t="shared" ca="1" si="322"/>
        <v>1.2258439640493546</v>
      </c>
      <c r="W762" s="304">
        <f t="shared" ca="1" si="323"/>
        <v>28.256304348605763</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0.91003775429745382</v>
      </c>
      <c r="AH762" s="304">
        <f t="shared" ca="1" si="347"/>
        <v>-8.8688862721489077</v>
      </c>
    </row>
    <row r="763" spans="1:34" x14ac:dyDescent="0.2">
      <c r="A763" s="347">
        <f t="shared" ca="1" si="325"/>
        <v>1E-4</v>
      </c>
      <c r="B763" s="304">
        <f t="shared" ca="1" si="326"/>
        <v>35.427100000001097</v>
      </c>
      <c r="D763" s="306">
        <f t="shared" ca="1" si="327"/>
        <v>-0.70536669352551351</v>
      </c>
      <c r="E763" s="307">
        <f t="shared" ca="1" si="328"/>
        <v>-0.9691834312349048</v>
      </c>
      <c r="F763" s="304">
        <f t="shared" ca="1" si="329"/>
        <v>1.1986904086190808</v>
      </c>
      <c r="G763" s="306">
        <f t="shared" ca="1" si="330"/>
        <v>8.4529740945327934</v>
      </c>
      <c r="H763" s="307">
        <f t="shared" ca="1" si="331"/>
        <v>-105.94756752901721</v>
      </c>
      <c r="I763" s="304">
        <f t="shared" ca="1" si="332"/>
        <v>106.28424077142624</v>
      </c>
      <c r="J763" s="306">
        <f t="shared" ca="1" si="333"/>
        <v>798.52327976967274</v>
      </c>
      <c r="K763" s="307">
        <f t="shared" ca="1" si="334"/>
        <v>-6.8977247506675168</v>
      </c>
      <c r="L763" s="304">
        <f t="shared" ca="1" si="319"/>
        <v>798.55307083552748</v>
      </c>
      <c r="M763" s="306">
        <f t="shared" ca="1" si="335"/>
        <v>-1.4911804706322647</v>
      </c>
      <c r="N763" s="304">
        <f t="shared" ca="1" si="336"/>
        <v>-85.438347459560561</v>
      </c>
      <c r="P763" s="310">
        <f t="shared" ca="1" si="337"/>
        <v>23</v>
      </c>
      <c r="Q763" s="304">
        <f t="shared" ca="1" si="338"/>
        <v>0</v>
      </c>
      <c r="R763" s="306">
        <f t="shared" ca="1" si="339"/>
        <v>0</v>
      </c>
      <c r="S763" s="307">
        <f t="shared" ca="1" si="340"/>
        <v>3.1859948540257217</v>
      </c>
      <c r="T763" s="304">
        <f t="shared" ca="1" si="320"/>
        <v>31.254609517992332</v>
      </c>
      <c r="U763" s="311">
        <f t="shared" ca="1" si="321"/>
        <v>0</v>
      </c>
      <c r="V763" s="306">
        <f t="shared" ca="1" si="322"/>
        <v>1.225845262801464</v>
      </c>
      <c r="W763" s="304">
        <f t="shared" ca="1" si="323"/>
        <v>28.256382672132084</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0.91001374301492355</v>
      </c>
      <c r="AH763" s="304">
        <f t="shared" ca="1" si="347"/>
        <v>-8.8689108561810759</v>
      </c>
    </row>
    <row r="764" spans="1:34" x14ac:dyDescent="0.2">
      <c r="A764" s="347">
        <f t="shared" ca="1" si="325"/>
        <v>1E-4</v>
      </c>
      <c r="B764" s="304">
        <f t="shared" ca="1" si="326"/>
        <v>35.4272000000011</v>
      </c>
      <c r="D764" s="306">
        <f t="shared" ca="1" si="327"/>
        <v>-0.70536215882263376</v>
      </c>
      <c r="E764" s="307">
        <f t="shared" ca="1" si="328"/>
        <v>-0.96915840761785965</v>
      </c>
      <c r="F764" s="304">
        <f t="shared" ca="1" si="329"/>
        <v>1.1986675077582238</v>
      </c>
      <c r="G764" s="306">
        <f t="shared" ca="1" si="330"/>
        <v>8.4529035583169119</v>
      </c>
      <c r="H764" s="307">
        <f t="shared" ca="1" si="331"/>
        <v>-105.94766444485796</v>
      </c>
      <c r="I764" s="304">
        <f t="shared" ca="1" si="332"/>
        <v>106.28433177042808</v>
      </c>
      <c r="J764" s="306">
        <f t="shared" ca="1" si="333"/>
        <v>798.52327976967274</v>
      </c>
      <c r="K764" s="307">
        <f t="shared" ca="1" si="334"/>
        <v>-6.9083195122662104</v>
      </c>
      <c r="L764" s="304">
        <f t="shared" ca="1" si="319"/>
        <v>798.55316242101162</v>
      </c>
      <c r="M764" s="306">
        <f t="shared" ca="1" si="335"/>
        <v>-1.491181204707249</v>
      </c>
      <c r="N764" s="304">
        <f t="shared" ca="1" si="336"/>
        <v>-85.438389518959013</v>
      </c>
      <c r="P764" s="310">
        <f t="shared" ca="1" si="337"/>
        <v>23</v>
      </c>
      <c r="Q764" s="304">
        <f t="shared" ca="1" si="338"/>
        <v>0</v>
      </c>
      <c r="R764" s="306">
        <f t="shared" ca="1" si="339"/>
        <v>0</v>
      </c>
      <c r="S764" s="307">
        <f t="shared" ca="1" si="340"/>
        <v>3.1859948540257217</v>
      </c>
      <c r="T764" s="304">
        <f t="shared" ca="1" si="320"/>
        <v>31.254609517992332</v>
      </c>
      <c r="U764" s="311">
        <f t="shared" ca="1" si="321"/>
        <v>0</v>
      </c>
      <c r="V764" s="306">
        <f t="shared" ca="1" si="322"/>
        <v>1.2258465615561385</v>
      </c>
      <c r="W764" s="304">
        <f t="shared" ca="1" si="323"/>
        <v>28.256460994584792</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0.90998973205836187</v>
      </c>
      <c r="AH764" s="304">
        <f t="shared" ca="1" si="347"/>
        <v>-8.8689354398762497</v>
      </c>
    </row>
    <row r="765" spans="1:34" x14ac:dyDescent="0.2">
      <c r="A765" s="347">
        <f t="shared" ca="1" si="325"/>
        <v>1E-4</v>
      </c>
      <c r="B765" s="304">
        <f t="shared" ca="1" si="326"/>
        <v>35.427300000001104</v>
      </c>
      <c r="D765" s="306">
        <f t="shared" ca="1" si="327"/>
        <v>-0.7053576241218612</v>
      </c>
      <c r="E765" s="307">
        <f t="shared" ca="1" si="328"/>
        <v>-0.9691333843438219</v>
      </c>
      <c r="F765" s="304">
        <f t="shared" ca="1" si="329"/>
        <v>1.1986446072779648</v>
      </c>
      <c r="G765" s="306">
        <f t="shared" ca="1" si="330"/>
        <v>8.4528330225545005</v>
      </c>
      <c r="H765" s="307">
        <f t="shared" ca="1" si="331"/>
        <v>-105.9477613581964</v>
      </c>
      <c r="I765" s="304">
        <f t="shared" ca="1" si="332"/>
        <v>106.28442276702886</v>
      </c>
      <c r="J765" s="306">
        <f t="shared" ca="1" si="333"/>
        <v>798.52327976967274</v>
      </c>
      <c r="K765" s="307">
        <f t="shared" ca="1" si="334"/>
        <v>-6.9189142835563633</v>
      </c>
      <c r="L765" s="304">
        <f t="shared" ca="1" si="319"/>
        <v>798.55325414713468</v>
      </c>
      <c r="M765" s="306">
        <f t="shared" ca="1" si="335"/>
        <v>-1.4911819387748506</v>
      </c>
      <c r="N765" s="304">
        <f t="shared" ca="1" si="336"/>
        <v>-85.438431577934466</v>
      </c>
      <c r="P765" s="310">
        <f t="shared" ca="1" si="337"/>
        <v>23</v>
      </c>
      <c r="Q765" s="304">
        <f t="shared" ca="1" si="338"/>
        <v>0</v>
      </c>
      <c r="R765" s="306">
        <f t="shared" ca="1" si="339"/>
        <v>0</v>
      </c>
      <c r="S765" s="307">
        <f t="shared" ca="1" si="340"/>
        <v>3.1859948540257217</v>
      </c>
      <c r="T765" s="304">
        <f t="shared" ca="1" si="320"/>
        <v>31.254609517992332</v>
      </c>
      <c r="U765" s="311">
        <f t="shared" ca="1" si="321"/>
        <v>0</v>
      </c>
      <c r="V765" s="306">
        <f t="shared" ca="1" si="322"/>
        <v>1.2258478603133773</v>
      </c>
      <c r="W765" s="304">
        <f t="shared" ca="1" si="323"/>
        <v>28.256539315963884</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0.9099657214277439</v>
      </c>
      <c r="AH765" s="304">
        <f t="shared" ca="1" si="347"/>
        <v>-8.8689600232344468</v>
      </c>
    </row>
    <row r="766" spans="1:34" x14ac:dyDescent="0.2">
      <c r="A766" s="347">
        <f t="shared" ca="1" si="325"/>
        <v>1E-4</v>
      </c>
      <c r="B766" s="304">
        <f t="shared" ca="1" si="326"/>
        <v>35.427400000001107</v>
      </c>
      <c r="D766" s="306">
        <f t="shared" ca="1" si="327"/>
        <v>-0.70535308942320085</v>
      </c>
      <c r="E766" s="307">
        <f t="shared" ca="1" si="328"/>
        <v>-0.96910836141280043</v>
      </c>
      <c r="F766" s="304">
        <f t="shared" ca="1" si="329"/>
        <v>1.1986217071783145</v>
      </c>
      <c r="G766" s="306">
        <f t="shared" ca="1" si="330"/>
        <v>8.4527624872455576</v>
      </c>
      <c r="H766" s="307">
        <f t="shared" ca="1" si="331"/>
        <v>-105.94785826903254</v>
      </c>
      <c r="I766" s="304">
        <f t="shared" ca="1" si="332"/>
        <v>106.2845137612286</v>
      </c>
      <c r="J766" s="306">
        <f t="shared" ca="1" si="333"/>
        <v>798.52327976967274</v>
      </c>
      <c r="K766" s="307">
        <f t="shared" ca="1" si="334"/>
        <v>-6.9295090645377249</v>
      </c>
      <c r="L766" s="304">
        <f t="shared" ca="1" si="319"/>
        <v>798.55334601389688</v>
      </c>
      <c r="M766" s="306">
        <f t="shared" ca="1" si="335"/>
        <v>-1.4911826728350699</v>
      </c>
      <c r="N766" s="304">
        <f t="shared" ca="1" si="336"/>
        <v>-85.438473636486933</v>
      </c>
      <c r="P766" s="310">
        <f t="shared" ca="1" si="337"/>
        <v>23</v>
      </c>
      <c r="Q766" s="304">
        <f t="shared" ca="1" si="338"/>
        <v>0</v>
      </c>
      <c r="R766" s="306">
        <f t="shared" ca="1" si="339"/>
        <v>0</v>
      </c>
      <c r="S766" s="307">
        <f t="shared" ca="1" si="340"/>
        <v>3.1859948540257217</v>
      </c>
      <c r="T766" s="304">
        <f t="shared" ca="1" si="320"/>
        <v>31.254609517992332</v>
      </c>
      <c r="U766" s="311">
        <f t="shared" ca="1" si="321"/>
        <v>0</v>
      </c>
      <c r="V766" s="306">
        <f t="shared" ca="1" si="322"/>
        <v>1.2258491590731808</v>
      </c>
      <c r="W766" s="304">
        <f t="shared" ca="1" si="323"/>
        <v>28.256617636269365</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0.90994171112307853</v>
      </c>
      <c r="AH766" s="304">
        <f t="shared" ca="1" si="347"/>
        <v>-8.8689846062556636</v>
      </c>
    </row>
    <row r="767" spans="1:34" x14ac:dyDescent="0.2">
      <c r="A767" s="347">
        <f t="shared" ca="1" si="325"/>
        <v>1E-4</v>
      </c>
      <c r="B767" s="304">
        <f t="shared" ca="1" si="326"/>
        <v>35.42750000000111</v>
      </c>
      <c r="D767" s="306">
        <f t="shared" ca="1" si="327"/>
        <v>-0.70534855472665026</v>
      </c>
      <c r="E767" s="307">
        <f t="shared" ca="1" si="328"/>
        <v>-0.96908333882478992</v>
      </c>
      <c r="F767" s="304">
        <f t="shared" ca="1" si="329"/>
        <v>1.1985988074592668</v>
      </c>
      <c r="G767" s="306">
        <f t="shared" ca="1" si="330"/>
        <v>8.4526919523900848</v>
      </c>
      <c r="H767" s="307">
        <f t="shared" ca="1" si="331"/>
        <v>-105.94795517736642</v>
      </c>
      <c r="I767" s="304">
        <f t="shared" ca="1" si="332"/>
        <v>106.28460475302735</v>
      </c>
      <c r="J767" s="306">
        <f t="shared" ca="1" si="333"/>
        <v>798.52327976967274</v>
      </c>
      <c r="K767" s="307">
        <f t="shared" ca="1" si="334"/>
        <v>-6.9401038552100447</v>
      </c>
      <c r="L767" s="304">
        <f t="shared" ca="1" si="319"/>
        <v>798.55343802129869</v>
      </c>
      <c r="M767" s="306">
        <f t="shared" ca="1" si="335"/>
        <v>-1.4911834068879068</v>
      </c>
      <c r="N767" s="304">
        <f t="shared" ca="1" si="336"/>
        <v>-85.438515694616441</v>
      </c>
      <c r="P767" s="310">
        <f t="shared" ca="1" si="337"/>
        <v>23</v>
      </c>
      <c r="Q767" s="304">
        <f t="shared" ca="1" si="338"/>
        <v>0</v>
      </c>
      <c r="R767" s="306">
        <f t="shared" ca="1" si="339"/>
        <v>0</v>
      </c>
      <c r="S767" s="307">
        <f t="shared" ca="1" si="340"/>
        <v>3.1859948540257217</v>
      </c>
      <c r="T767" s="304">
        <f t="shared" ca="1" si="320"/>
        <v>31.254609517992332</v>
      </c>
      <c r="U767" s="311">
        <f t="shared" ca="1" si="321"/>
        <v>0</v>
      </c>
      <c r="V767" s="306">
        <f t="shared" ca="1" si="322"/>
        <v>1.2258504578355485</v>
      </c>
      <c r="W767" s="304">
        <f t="shared" ca="1" si="323"/>
        <v>28.256695955501254</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0.90991770114436221</v>
      </c>
      <c r="AH767" s="304">
        <f t="shared" ca="1" si="347"/>
        <v>-8.8690091889399003</v>
      </c>
    </row>
    <row r="768" spans="1:34" x14ac:dyDescent="0.2">
      <c r="A768" s="347">
        <f t="shared" ca="1" si="325"/>
        <v>1E-4</v>
      </c>
      <c r="B768" s="304">
        <f t="shared" ca="1" si="326"/>
        <v>35.427600000001114</v>
      </c>
      <c r="D768" s="306">
        <f t="shared" ca="1" si="327"/>
        <v>-0.70534402003221131</v>
      </c>
      <c r="E768" s="307">
        <f t="shared" ca="1" si="328"/>
        <v>-0.96905831657978503</v>
      </c>
      <c r="F768" s="304">
        <f t="shared" ca="1" si="329"/>
        <v>1.1985759081208196</v>
      </c>
      <c r="G768" s="306">
        <f t="shared" ca="1" si="330"/>
        <v>8.4526214179880821</v>
      </c>
      <c r="H768" s="307">
        <f t="shared" ca="1" si="331"/>
        <v>-105.94805208319808</v>
      </c>
      <c r="I768" s="304">
        <f t="shared" ca="1" si="332"/>
        <v>106.28469574242514</v>
      </c>
      <c r="J768" s="306">
        <f t="shared" ca="1" si="333"/>
        <v>798.52327976967274</v>
      </c>
      <c r="K768" s="307">
        <f t="shared" ca="1" si="334"/>
        <v>-6.9506986555730732</v>
      </c>
      <c r="L768" s="304">
        <f t="shared" ca="1" si="319"/>
        <v>798.55353016934043</v>
      </c>
      <c r="M768" s="306">
        <f t="shared" ca="1" si="335"/>
        <v>-1.4911841409333617</v>
      </c>
      <c r="N768" s="304">
        <f t="shared" ca="1" si="336"/>
        <v>-85.438557752322964</v>
      </c>
      <c r="P768" s="310">
        <f t="shared" ca="1" si="337"/>
        <v>23</v>
      </c>
      <c r="Q768" s="304">
        <f t="shared" ca="1" si="338"/>
        <v>0</v>
      </c>
      <c r="R768" s="306">
        <f t="shared" ca="1" si="339"/>
        <v>0</v>
      </c>
      <c r="S768" s="307">
        <f t="shared" ca="1" si="340"/>
        <v>3.1859948540257217</v>
      </c>
      <c r="T768" s="304">
        <f t="shared" ca="1" si="320"/>
        <v>31.254609517992332</v>
      </c>
      <c r="U768" s="311">
        <f t="shared" ca="1" si="321"/>
        <v>0</v>
      </c>
      <c r="V768" s="306">
        <f t="shared" ca="1" si="322"/>
        <v>1.2258517566004805</v>
      </c>
      <c r="W768" s="304">
        <f t="shared" ca="1" si="323"/>
        <v>28.256774273659556</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0.90989369149158783</v>
      </c>
      <c r="AH768" s="304">
        <f t="shared" ca="1" si="347"/>
        <v>-8.8690337712871674</v>
      </c>
    </row>
    <row r="769" spans="1:34" x14ac:dyDescent="0.2">
      <c r="A769" s="347">
        <f t="shared" ca="1" si="325"/>
        <v>1E-4</v>
      </c>
      <c r="B769" s="304">
        <f t="shared" ca="1" si="326"/>
        <v>35.427700000001117</v>
      </c>
      <c r="D769" s="306">
        <f t="shared" ca="1" si="327"/>
        <v>-0.70533948533988322</v>
      </c>
      <c r="E769" s="307">
        <f t="shared" ca="1" si="328"/>
        <v>-0.96903329467778576</v>
      </c>
      <c r="F769" s="304">
        <f t="shared" ca="1" si="329"/>
        <v>1.1985530091629724</v>
      </c>
      <c r="G769" s="306">
        <f t="shared" ca="1" si="330"/>
        <v>8.4525508840395478</v>
      </c>
      <c r="H769" s="307">
        <f t="shared" ca="1" si="331"/>
        <v>-105.94814898652754</v>
      </c>
      <c r="I769" s="304">
        <f t="shared" ca="1" si="332"/>
        <v>106.28478672942198</v>
      </c>
      <c r="J769" s="306">
        <f t="shared" ca="1" si="333"/>
        <v>798.52327976967274</v>
      </c>
      <c r="K769" s="307">
        <f t="shared" ca="1" si="334"/>
        <v>-6.9612934656265599</v>
      </c>
      <c r="L769" s="304">
        <f t="shared" ca="1" si="319"/>
        <v>798.55362245802235</v>
      </c>
      <c r="M769" s="306">
        <f t="shared" ca="1" si="335"/>
        <v>-1.4911848749714343</v>
      </c>
      <c r="N769" s="304">
        <f t="shared" ca="1" si="336"/>
        <v>-85.438599809606529</v>
      </c>
      <c r="P769" s="310">
        <f t="shared" ca="1" si="337"/>
        <v>23</v>
      </c>
      <c r="Q769" s="304">
        <f t="shared" ca="1" si="338"/>
        <v>0</v>
      </c>
      <c r="R769" s="306">
        <f t="shared" ca="1" si="339"/>
        <v>0</v>
      </c>
      <c r="S769" s="307">
        <f t="shared" ca="1" si="340"/>
        <v>3.1859948540257217</v>
      </c>
      <c r="T769" s="304">
        <f t="shared" ca="1" si="320"/>
        <v>31.254609517992332</v>
      </c>
      <c r="U769" s="311">
        <f t="shared" ca="1" si="321"/>
        <v>0</v>
      </c>
      <c r="V769" s="306">
        <f t="shared" ca="1" si="322"/>
        <v>1.2258530553679772</v>
      </c>
      <c r="W769" s="304">
        <f t="shared" ca="1" si="323"/>
        <v>28.25685259074428</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0.90986968216475894</v>
      </c>
      <c r="AH769" s="304">
        <f t="shared" ca="1" si="347"/>
        <v>-8.8690583532974614</v>
      </c>
    </row>
    <row r="770" spans="1:34" x14ac:dyDescent="0.2">
      <c r="A770" s="347">
        <f t="shared" ca="1" si="325"/>
        <v>1E-4</v>
      </c>
      <c r="B770" s="304">
        <f t="shared" ca="1" si="326"/>
        <v>35.42780000000112</v>
      </c>
      <c r="D770" s="306">
        <f t="shared" ca="1" si="327"/>
        <v>-0.70533495064966956</v>
      </c>
      <c r="E770" s="307">
        <f t="shared" ca="1" si="328"/>
        <v>-0.96900827311878501</v>
      </c>
      <c r="F770" s="304">
        <f t="shared" ca="1" si="329"/>
        <v>1.1985301105857213</v>
      </c>
      <c r="G770" s="306">
        <f t="shared" ca="1" si="330"/>
        <v>8.4524803505444837</v>
      </c>
      <c r="H770" s="307">
        <f t="shared" ca="1" si="331"/>
        <v>-105.94824588735486</v>
      </c>
      <c r="I770" s="304">
        <f t="shared" ca="1" si="332"/>
        <v>106.28487771401792</v>
      </c>
      <c r="J770" s="306">
        <f t="shared" ca="1" si="333"/>
        <v>798.52327976967274</v>
      </c>
      <c r="K770" s="307">
        <f t="shared" ca="1" si="334"/>
        <v>-6.9718882853702544</v>
      </c>
      <c r="L770" s="304">
        <f t="shared" ca="1" si="319"/>
        <v>798.55371488734477</v>
      </c>
      <c r="M770" s="306">
        <f t="shared" ca="1" si="335"/>
        <v>-1.4911856090021249</v>
      </c>
      <c r="N770" s="304">
        <f t="shared" ca="1" si="336"/>
        <v>-85.438641866467137</v>
      </c>
      <c r="P770" s="310">
        <f t="shared" ca="1" si="337"/>
        <v>23</v>
      </c>
      <c r="Q770" s="304">
        <f t="shared" ca="1" si="338"/>
        <v>0</v>
      </c>
      <c r="R770" s="306">
        <f t="shared" ca="1" si="339"/>
        <v>0</v>
      </c>
      <c r="S770" s="307">
        <f t="shared" ca="1" si="340"/>
        <v>3.1859948540257217</v>
      </c>
      <c r="T770" s="304">
        <f t="shared" ca="1" si="320"/>
        <v>31.254609517992332</v>
      </c>
      <c r="U770" s="311">
        <f t="shared" ca="1" si="321"/>
        <v>0</v>
      </c>
      <c r="V770" s="306">
        <f t="shared" ca="1" si="322"/>
        <v>1.2258543541380382</v>
      </c>
      <c r="W770" s="304">
        <f t="shared" ca="1" si="323"/>
        <v>28.256930906755429</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0.90984567316386666</v>
      </c>
      <c r="AH770" s="304">
        <f t="shared" ca="1" si="347"/>
        <v>-8.8690829349707894</v>
      </c>
    </row>
    <row r="771" spans="1:34" x14ac:dyDescent="0.2">
      <c r="A771" s="347">
        <f t="shared" ca="1" si="325"/>
        <v>1E-4</v>
      </c>
      <c r="B771" s="304">
        <f t="shared" ca="1" si="326"/>
        <v>35.427900000001124</v>
      </c>
      <c r="D771" s="306">
        <f t="shared" ca="1" si="327"/>
        <v>-0.70533041596156787</v>
      </c>
      <c r="E771" s="307">
        <f t="shared" ca="1" si="328"/>
        <v>-0.96898325190278634</v>
      </c>
      <c r="F771" s="304">
        <f t="shared" ca="1" si="329"/>
        <v>1.198507212389069</v>
      </c>
      <c r="G771" s="306">
        <f t="shared" ca="1" si="330"/>
        <v>8.4524098175028879</v>
      </c>
      <c r="H771" s="307">
        <f t="shared" ca="1" si="331"/>
        <v>-105.94834278568005</v>
      </c>
      <c r="I771" s="304">
        <f t="shared" ca="1" si="332"/>
        <v>106.28496869621301</v>
      </c>
      <c r="J771" s="306">
        <f t="shared" ca="1" si="333"/>
        <v>798.52327976967274</v>
      </c>
      <c r="K771" s="307">
        <f t="shared" ca="1" si="334"/>
        <v>-6.9824831148039062</v>
      </c>
      <c r="L771" s="304">
        <f t="shared" ca="1" si="319"/>
        <v>798.55380745730815</v>
      </c>
      <c r="M771" s="306">
        <f t="shared" ca="1" si="335"/>
        <v>-1.4911863430254337</v>
      </c>
      <c r="N771" s="304">
        <f t="shared" ca="1" si="336"/>
        <v>-85.438683922904801</v>
      </c>
      <c r="P771" s="310">
        <f t="shared" ca="1" si="337"/>
        <v>23</v>
      </c>
      <c r="Q771" s="304">
        <f t="shared" ca="1" si="338"/>
        <v>0</v>
      </c>
      <c r="R771" s="306">
        <f t="shared" ca="1" si="339"/>
        <v>0</v>
      </c>
      <c r="S771" s="307">
        <f t="shared" ca="1" si="340"/>
        <v>3.1859948540257217</v>
      </c>
      <c r="T771" s="304">
        <f t="shared" ca="1" si="320"/>
        <v>31.254609517992332</v>
      </c>
      <c r="U771" s="311">
        <f t="shared" ca="1" si="321"/>
        <v>0</v>
      </c>
      <c r="V771" s="306">
        <f t="shared" ca="1" si="322"/>
        <v>1.2258556529106635</v>
      </c>
      <c r="W771" s="304">
        <f t="shared" ca="1" si="323"/>
        <v>28.257009221693032</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0.90982166448891277</v>
      </c>
      <c r="AH771" s="304">
        <f t="shared" ca="1" si="347"/>
        <v>-8.8691075163071496</v>
      </c>
    </row>
    <row r="772" spans="1:34" x14ac:dyDescent="0.2">
      <c r="A772" s="347">
        <f t="shared" ca="1" si="325"/>
        <v>1E-4</v>
      </c>
      <c r="B772" s="304">
        <f t="shared" ca="1" si="326"/>
        <v>35.428000000001127</v>
      </c>
      <c r="D772" s="306">
        <f t="shared" ca="1" si="327"/>
        <v>-0.70532588127558016</v>
      </c>
      <c r="E772" s="307">
        <f t="shared" ca="1" si="328"/>
        <v>-0.96895823102977552</v>
      </c>
      <c r="F772" s="304">
        <f t="shared" ca="1" si="329"/>
        <v>1.1984843145730049</v>
      </c>
      <c r="G772" s="306">
        <f t="shared" ca="1" si="330"/>
        <v>8.4523392849147605</v>
      </c>
      <c r="H772" s="307">
        <f t="shared" ca="1" si="331"/>
        <v>-105.94843968150316</v>
      </c>
      <c r="I772" s="304">
        <f t="shared" ca="1" si="332"/>
        <v>106.28505967600728</v>
      </c>
      <c r="J772" s="306">
        <f t="shared" ca="1" si="333"/>
        <v>798.52327976967274</v>
      </c>
      <c r="K772" s="307">
        <f t="shared" ca="1" si="334"/>
        <v>-6.9930779539272656</v>
      </c>
      <c r="L772" s="304">
        <f t="shared" ref="L772:L835" ca="1" si="348">SQRT(pos_x^2+pos_z^2)</f>
        <v>798.55390016791273</v>
      </c>
      <c r="M772" s="306">
        <f t="shared" ca="1" si="335"/>
        <v>-1.4911870770413607</v>
      </c>
      <c r="N772" s="304">
        <f t="shared" ca="1" si="336"/>
        <v>-85.438725978919507</v>
      </c>
      <c r="P772" s="310">
        <f t="shared" ca="1" si="337"/>
        <v>23</v>
      </c>
      <c r="Q772" s="304">
        <f t="shared" ca="1" si="338"/>
        <v>0</v>
      </c>
      <c r="R772" s="306">
        <f t="shared" ca="1" si="339"/>
        <v>0</v>
      </c>
      <c r="S772" s="307">
        <f t="shared" ca="1" si="340"/>
        <v>3.1859948540257217</v>
      </c>
      <c r="T772" s="304">
        <f t="shared" ref="T772:T835" ca="1" si="349">m*g</f>
        <v>31.254609517992332</v>
      </c>
      <c r="U772" s="311">
        <f t="shared" ref="U772:U835" ca="1" si="350">IF(pos_xz&lt;L_rampe,Poids*COS(Beta),0)</f>
        <v>0</v>
      </c>
      <c r="V772" s="306">
        <f t="shared" ref="V772:V835" ca="1" si="351">Rho_moyen*(20000-Alt_rampe-pos_z)/(20000+Alt_rampe+pos_z)</f>
        <v>1.2258569516858535</v>
      </c>
      <c r="W772" s="304">
        <f t="shared" ref="W772:W835" ca="1" si="352">1/2*Rho*Sref*Cx*vit_xz^2</f>
        <v>28.257087535557105</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0.90979765613989017</v>
      </c>
      <c r="AH772" s="304">
        <f t="shared" ca="1" si="347"/>
        <v>-8.8691320973065526</v>
      </c>
    </row>
    <row r="773" spans="1:34" x14ac:dyDescent="0.2">
      <c r="A773" s="347">
        <f t="shared" ref="A773:A836" ca="1" si="354">IF(B772+0.01&lt;=T_ini+ROUNDUP(Temps_fin_propu,0), 0.01, IF(K772&gt;0, 0.1, 0.0001))</f>
        <v>1E-4</v>
      </c>
      <c r="B773" s="304">
        <f t="shared" ref="B773:B836" ca="1" si="355">B772+pas</f>
        <v>35.42810000000113</v>
      </c>
      <c r="D773" s="306">
        <f t="shared" ref="D773:D836" ca="1" si="356">IF(AND(L772&lt;L_rampe,Poussee&lt;Poids*SIN(M772)),0,(-W772+Poussee)/m*COS(M772)-U772/m*SIN(M772))</f>
        <v>-0.70532134659170787</v>
      </c>
      <c r="E773" s="307">
        <f t="shared" ref="E773:E836" ca="1" si="357">IF(AND(L772&lt;L_rampe,Poussee&lt;Poids*SIN(M772)),0,(-W772+Poussee)/m*SIN(M772)+U772/m*COS(M772)-Poids/m)</f>
        <v>-0.96893321049975434</v>
      </c>
      <c r="F773" s="304">
        <f t="shared" ref="F773:F836" ca="1" si="358">SQRT(acc_x^2+acc_z^2)</f>
        <v>1.1984614171375321</v>
      </c>
      <c r="G773" s="306">
        <f t="shared" ref="G773:G836" ca="1" si="359">G772+acc_x*pas</f>
        <v>8.4522687527801015</v>
      </c>
      <c r="H773" s="307">
        <f t="shared" ref="H773:H836" ca="1" si="360">H772+acc_z*pas</f>
        <v>-105.9485365748242</v>
      </c>
      <c r="I773" s="304">
        <f t="shared" ref="I773:I836" ca="1" si="361">SQRT(vit_x^2+vit_z^2)</f>
        <v>106.28515065340071</v>
      </c>
      <c r="J773" s="306">
        <f t="shared" ref="J773:J836" ca="1" si="362">J772+0.5*(vit_x+G772)*pas*(K772&gt;=0)</f>
        <v>798.52327976967274</v>
      </c>
      <c r="K773" s="307">
        <f t="shared" ref="K773:K836" ca="1" si="363">K772+0.5*(vit_z+H772)*pas</f>
        <v>-7.0036728027400823</v>
      </c>
      <c r="L773" s="304">
        <f t="shared" ca="1" si="348"/>
        <v>798.55399301915895</v>
      </c>
      <c r="M773" s="306">
        <f t="shared" ref="M773:M836" ca="1" si="364">IF(AND(L772&gt;L_rampe,G773&gt;0),ATAN2(G773,H773),$M$4)</f>
        <v>-1.4911878110499059</v>
      </c>
      <c r="N773" s="304">
        <f t="shared" ref="N773:N836" ca="1" si="365">DEGREES(Beta)</f>
        <v>-85.43876803451127</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3.1859948540257217</v>
      </c>
      <c r="T773" s="304">
        <f t="shared" ca="1" si="349"/>
        <v>31.254609517992332</v>
      </c>
      <c r="U773" s="311">
        <f t="shared" ca="1" si="350"/>
        <v>0</v>
      </c>
      <c r="V773" s="306">
        <f t="shared" ca="1" si="351"/>
        <v>1.2258582504636073</v>
      </c>
      <c r="W773" s="304">
        <f t="shared" ca="1" si="352"/>
        <v>28.257165848347615</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0.90977364811679351</v>
      </c>
      <c r="AH773" s="304">
        <f t="shared" ref="AH773:AH836" ca="1" si="376">IF(AND(L772&lt;L_rampe,Poussee&lt;Poids*SIN(M772)), g*SIN(M772), (-W772+Poussee)/m)</f>
        <v>-8.8691566779690021</v>
      </c>
    </row>
    <row r="774" spans="1:34" x14ac:dyDescent="0.2">
      <c r="A774" s="347">
        <f t="shared" ca="1" si="354"/>
        <v>1E-4</v>
      </c>
      <c r="B774" s="304">
        <f t="shared" ca="1" si="355"/>
        <v>35.428200000001134</v>
      </c>
      <c r="D774" s="306">
        <f t="shared" ca="1" si="356"/>
        <v>-0.70531681190994988</v>
      </c>
      <c r="E774" s="307">
        <f t="shared" ca="1" si="357"/>
        <v>-0.96890819031272635</v>
      </c>
      <c r="F774" s="304">
        <f t="shared" ca="1" si="358"/>
        <v>1.1984385200826524</v>
      </c>
      <c r="G774" s="306">
        <f t="shared" ca="1" si="359"/>
        <v>8.4521982210989108</v>
      </c>
      <c r="H774" s="307">
        <f t="shared" ca="1" si="360"/>
        <v>-105.94863346564324</v>
      </c>
      <c r="I774" s="304">
        <f t="shared" ca="1" si="361"/>
        <v>106.28524162839339</v>
      </c>
      <c r="J774" s="306">
        <f t="shared" ca="1" si="362"/>
        <v>798.52327976967274</v>
      </c>
      <c r="K774" s="307">
        <f t="shared" ca="1" si="363"/>
        <v>-7.0142676612421058</v>
      </c>
      <c r="L774" s="304">
        <f t="shared" ca="1" si="348"/>
        <v>798.55408601104693</v>
      </c>
      <c r="M774" s="306">
        <f t="shared" ca="1" si="364"/>
        <v>-1.4911885450510693</v>
      </c>
      <c r="N774" s="304">
        <f t="shared" ca="1" si="365"/>
        <v>-85.438810089680089</v>
      </c>
      <c r="P774" s="310">
        <f t="shared" ca="1" si="366"/>
        <v>23</v>
      </c>
      <c r="Q774" s="304">
        <f t="shared" ca="1" si="367"/>
        <v>0</v>
      </c>
      <c r="R774" s="306">
        <f t="shared" ca="1" si="368"/>
        <v>0</v>
      </c>
      <c r="S774" s="307">
        <f t="shared" ca="1" si="369"/>
        <v>3.1859948540257217</v>
      </c>
      <c r="T774" s="304">
        <f t="shared" ca="1" si="349"/>
        <v>31.254609517992332</v>
      </c>
      <c r="U774" s="311">
        <f t="shared" ca="1" si="350"/>
        <v>0</v>
      </c>
      <c r="V774" s="306">
        <f t="shared" ca="1" si="351"/>
        <v>1.2258595492439255</v>
      </c>
      <c r="W774" s="304">
        <f t="shared" ca="1" si="352"/>
        <v>28.257244160064609</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0.90974964041963169</v>
      </c>
      <c r="AH774" s="304">
        <f t="shared" ca="1" si="376"/>
        <v>-8.8691812582944891</v>
      </c>
    </row>
    <row r="775" spans="1:34" x14ac:dyDescent="0.2">
      <c r="A775" s="347">
        <f t="shared" ca="1" si="354"/>
        <v>1E-4</v>
      </c>
      <c r="B775" s="304">
        <f t="shared" ca="1" si="355"/>
        <v>35.428300000001137</v>
      </c>
      <c r="D775" s="306">
        <f t="shared" ca="1" si="356"/>
        <v>-0.7053122772303102</v>
      </c>
      <c r="E775" s="307">
        <f t="shared" ca="1" si="357"/>
        <v>-0.96888317046868266</v>
      </c>
      <c r="F775" s="304">
        <f t="shared" ca="1" si="358"/>
        <v>1.1984156234083618</v>
      </c>
      <c r="G775" s="306">
        <f t="shared" ca="1" si="359"/>
        <v>8.4521276898711886</v>
      </c>
      <c r="H775" s="307">
        <f t="shared" ca="1" si="360"/>
        <v>-105.94873035396029</v>
      </c>
      <c r="I775" s="304">
        <f t="shared" ca="1" si="361"/>
        <v>106.28533260098533</v>
      </c>
      <c r="J775" s="306">
        <f t="shared" ca="1" si="362"/>
        <v>798.52327976967274</v>
      </c>
      <c r="K775" s="307">
        <f t="shared" ca="1" si="363"/>
        <v>-7.0248625294330855</v>
      </c>
      <c r="L775" s="304">
        <f t="shared" ca="1" si="348"/>
        <v>798.55417914357724</v>
      </c>
      <c r="M775" s="306">
        <f t="shared" ca="1" si="364"/>
        <v>-1.4911892790448513</v>
      </c>
      <c r="N775" s="304">
        <f t="shared" ca="1" si="365"/>
        <v>-85.438852144425994</v>
      </c>
      <c r="P775" s="310">
        <f t="shared" ca="1" si="366"/>
        <v>23</v>
      </c>
      <c r="Q775" s="304">
        <f t="shared" ca="1" si="367"/>
        <v>0</v>
      </c>
      <c r="R775" s="306">
        <f t="shared" ca="1" si="368"/>
        <v>0</v>
      </c>
      <c r="S775" s="307">
        <f t="shared" ca="1" si="369"/>
        <v>3.1859948540257217</v>
      </c>
      <c r="T775" s="304">
        <f t="shared" ca="1" si="349"/>
        <v>31.254609517992332</v>
      </c>
      <c r="U775" s="311">
        <f t="shared" ca="1" si="350"/>
        <v>0</v>
      </c>
      <c r="V775" s="306">
        <f t="shared" ca="1" si="351"/>
        <v>1.2258608480268081</v>
      </c>
      <c r="W775" s="304">
        <f t="shared" ca="1" si="352"/>
        <v>28.257322470708083</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0.90972563304839227</v>
      </c>
      <c r="AH775" s="304">
        <f t="shared" ca="1" si="376"/>
        <v>-8.8692058382830261</v>
      </c>
    </row>
    <row r="776" spans="1:34" x14ac:dyDescent="0.2">
      <c r="A776" s="347">
        <f t="shared" ca="1" si="354"/>
        <v>1E-4</v>
      </c>
      <c r="B776" s="304">
        <f t="shared" ca="1" si="355"/>
        <v>35.42840000000114</v>
      </c>
      <c r="D776" s="306">
        <f t="shared" ca="1" si="356"/>
        <v>-0.70530774255278661</v>
      </c>
      <c r="E776" s="307">
        <f t="shared" ca="1" si="357"/>
        <v>-0.96885815096761974</v>
      </c>
      <c r="F776" s="304">
        <f t="shared" ca="1" si="358"/>
        <v>1.1983927271146562</v>
      </c>
      <c r="G776" s="306">
        <f t="shared" ca="1" si="359"/>
        <v>8.4520571590969329</v>
      </c>
      <c r="H776" s="307">
        <f t="shared" ca="1" si="360"/>
        <v>-105.94882723977538</v>
      </c>
      <c r="I776" s="304">
        <f t="shared" ca="1" si="361"/>
        <v>106.28542357117655</v>
      </c>
      <c r="J776" s="306">
        <f t="shared" ca="1" si="362"/>
        <v>798.52327976967274</v>
      </c>
      <c r="K776" s="307">
        <f t="shared" ca="1" si="363"/>
        <v>-7.035457407312772</v>
      </c>
      <c r="L776" s="304">
        <f t="shared" ca="1" si="348"/>
        <v>798.55427241675011</v>
      </c>
      <c r="M776" s="306">
        <f t="shared" ca="1" si="364"/>
        <v>-1.4911900130312521</v>
      </c>
      <c r="N776" s="304">
        <f t="shared" ca="1" si="365"/>
        <v>-85.438894198748969</v>
      </c>
      <c r="P776" s="310">
        <f t="shared" ca="1" si="366"/>
        <v>23</v>
      </c>
      <c r="Q776" s="304">
        <f t="shared" ca="1" si="367"/>
        <v>0</v>
      </c>
      <c r="R776" s="306">
        <f t="shared" ca="1" si="368"/>
        <v>0</v>
      </c>
      <c r="S776" s="307">
        <f t="shared" ca="1" si="369"/>
        <v>3.1859948540257217</v>
      </c>
      <c r="T776" s="304">
        <f t="shared" ca="1" si="349"/>
        <v>31.254609517992332</v>
      </c>
      <c r="U776" s="311">
        <f t="shared" ca="1" si="350"/>
        <v>0</v>
      </c>
      <c r="V776" s="306">
        <f t="shared" ca="1" si="351"/>
        <v>1.2258621468122548</v>
      </c>
      <c r="W776" s="304">
        <f t="shared" ca="1" si="352"/>
        <v>28.257400780278044</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0.90970162600307525</v>
      </c>
      <c r="AH776" s="304">
        <f t="shared" ca="1" si="376"/>
        <v>-8.8692304179346149</v>
      </c>
    </row>
    <row r="777" spans="1:34" x14ac:dyDescent="0.2">
      <c r="A777" s="347">
        <f t="shared" ca="1" si="354"/>
        <v>1E-4</v>
      </c>
      <c r="B777" s="304">
        <f t="shared" ca="1" si="355"/>
        <v>35.428500000001144</v>
      </c>
      <c r="D777" s="306">
        <f t="shared" ca="1" si="356"/>
        <v>-0.70530320787737821</v>
      </c>
      <c r="E777" s="307">
        <f t="shared" ca="1" si="357"/>
        <v>-0.96883313180953756</v>
      </c>
      <c r="F777" s="304">
        <f t="shared" ca="1" si="358"/>
        <v>1.1983698312015356</v>
      </c>
      <c r="G777" s="306">
        <f t="shared" ca="1" si="359"/>
        <v>8.4519866287761456</v>
      </c>
      <c r="H777" s="307">
        <f t="shared" ca="1" si="360"/>
        <v>-105.94892412308856</v>
      </c>
      <c r="I777" s="304">
        <f t="shared" ca="1" si="361"/>
        <v>106.28551453896711</v>
      </c>
      <c r="J777" s="306">
        <f t="shared" ca="1" si="362"/>
        <v>798.52327976967274</v>
      </c>
      <c r="K777" s="307">
        <f t="shared" ca="1" si="363"/>
        <v>-7.0460522948809157</v>
      </c>
      <c r="L777" s="304">
        <f t="shared" ca="1" si="348"/>
        <v>798.55436583056587</v>
      </c>
      <c r="M777" s="306">
        <f t="shared" ca="1" si="364"/>
        <v>-1.4911907470102712</v>
      </c>
      <c r="N777" s="304">
        <f t="shared" ca="1" si="365"/>
        <v>-85.438936252649029</v>
      </c>
      <c r="P777" s="310">
        <f t="shared" ca="1" si="366"/>
        <v>23</v>
      </c>
      <c r="Q777" s="304">
        <f t="shared" ca="1" si="367"/>
        <v>0</v>
      </c>
      <c r="R777" s="306">
        <f t="shared" ca="1" si="368"/>
        <v>0</v>
      </c>
      <c r="S777" s="307">
        <f t="shared" ca="1" si="369"/>
        <v>3.1859948540257217</v>
      </c>
      <c r="T777" s="304">
        <f t="shared" ca="1" si="349"/>
        <v>31.254609517992332</v>
      </c>
      <c r="U777" s="311">
        <f t="shared" ca="1" si="350"/>
        <v>0</v>
      </c>
      <c r="V777" s="306">
        <f t="shared" ca="1" si="351"/>
        <v>1.2258634456002657</v>
      </c>
      <c r="W777" s="304">
        <f t="shared" ca="1" si="352"/>
        <v>28.25747908877451</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0.90967761928367885</v>
      </c>
      <c r="AH777" s="304">
        <f t="shared" ca="1" si="376"/>
        <v>-8.8692549972492554</v>
      </c>
    </row>
    <row r="778" spans="1:34" x14ac:dyDescent="0.2">
      <c r="A778" s="347">
        <f t="shared" ca="1" si="354"/>
        <v>1E-4</v>
      </c>
      <c r="B778" s="304">
        <f t="shared" ca="1" si="355"/>
        <v>35.428600000001147</v>
      </c>
      <c r="D778" s="306">
        <f t="shared" ca="1" si="356"/>
        <v>-0.70529867320409079</v>
      </c>
      <c r="E778" s="307">
        <f t="shared" ca="1" si="357"/>
        <v>-0.96880811299442904</v>
      </c>
      <c r="F778" s="304">
        <f t="shared" ca="1" si="358"/>
        <v>1.1983469356689977</v>
      </c>
      <c r="G778" s="306">
        <f t="shared" ca="1" si="359"/>
        <v>8.4519160989088249</v>
      </c>
      <c r="H778" s="307">
        <f t="shared" ca="1" si="360"/>
        <v>-105.94902100389986</v>
      </c>
      <c r="I778" s="304">
        <f t="shared" ca="1" si="361"/>
        <v>106.28560550435702</v>
      </c>
      <c r="J778" s="306">
        <f t="shared" ca="1" si="362"/>
        <v>798.52327976967274</v>
      </c>
      <c r="K778" s="307">
        <f t="shared" ca="1" si="363"/>
        <v>-7.0566471921372651</v>
      </c>
      <c r="L778" s="304">
        <f t="shared" ca="1" si="348"/>
        <v>798.55445938502487</v>
      </c>
      <c r="M778" s="306">
        <f t="shared" ca="1" si="364"/>
        <v>-1.4911914809819093</v>
      </c>
      <c r="N778" s="304">
        <f t="shared" ca="1" si="365"/>
        <v>-85.438978306126174</v>
      </c>
      <c r="P778" s="310">
        <f t="shared" ca="1" si="366"/>
        <v>23</v>
      </c>
      <c r="Q778" s="304">
        <f t="shared" ca="1" si="367"/>
        <v>0</v>
      </c>
      <c r="R778" s="306">
        <f t="shared" ca="1" si="368"/>
        <v>0</v>
      </c>
      <c r="S778" s="307">
        <f t="shared" ca="1" si="369"/>
        <v>3.1859948540257217</v>
      </c>
      <c r="T778" s="304">
        <f t="shared" ca="1" si="349"/>
        <v>31.254609517992332</v>
      </c>
      <c r="U778" s="311">
        <f t="shared" ca="1" si="350"/>
        <v>0</v>
      </c>
      <c r="V778" s="306">
        <f t="shared" ca="1" si="351"/>
        <v>1.2258647443908408</v>
      </c>
      <c r="W778" s="304">
        <f t="shared" ca="1" si="352"/>
        <v>28.257557396197484</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0.90965361289019597</v>
      </c>
      <c r="AH778" s="304">
        <f t="shared" ca="1" si="376"/>
        <v>-8.8692795762269547</v>
      </c>
    </row>
    <row r="779" spans="1:34" x14ac:dyDescent="0.2">
      <c r="A779" s="347">
        <f t="shared" ca="1" si="354"/>
        <v>1E-4</v>
      </c>
      <c r="B779" s="304">
        <f t="shared" ca="1" si="355"/>
        <v>35.42870000000115</v>
      </c>
      <c r="D779" s="306">
        <f t="shared" ca="1" si="356"/>
        <v>-0.70529413853291989</v>
      </c>
      <c r="E779" s="307">
        <f t="shared" ca="1" si="357"/>
        <v>-0.96878309452229416</v>
      </c>
      <c r="F779" s="304">
        <f t="shared" ca="1" si="358"/>
        <v>1.1983240405170406</v>
      </c>
      <c r="G779" s="306">
        <f t="shared" ca="1" si="359"/>
        <v>8.4518455694949708</v>
      </c>
      <c r="H779" s="307">
        <f t="shared" ca="1" si="360"/>
        <v>-105.94911788220931</v>
      </c>
      <c r="I779" s="304">
        <f t="shared" ca="1" si="361"/>
        <v>106.28569646734633</v>
      </c>
      <c r="J779" s="306">
        <f t="shared" ca="1" si="362"/>
        <v>798.52327976967274</v>
      </c>
      <c r="K779" s="307">
        <f t="shared" ca="1" si="363"/>
        <v>-7.0672420990815707</v>
      </c>
      <c r="L779" s="304">
        <f t="shared" ca="1" si="348"/>
        <v>798.55455308012745</v>
      </c>
      <c r="M779" s="306">
        <f t="shared" ca="1" si="364"/>
        <v>-1.4911922149461661</v>
      </c>
      <c r="N779" s="304">
        <f t="shared" ca="1" si="365"/>
        <v>-85.43902035918039</v>
      </c>
      <c r="P779" s="310">
        <f t="shared" ca="1" si="366"/>
        <v>23</v>
      </c>
      <c r="Q779" s="304">
        <f t="shared" ca="1" si="367"/>
        <v>0</v>
      </c>
      <c r="R779" s="306">
        <f t="shared" ca="1" si="368"/>
        <v>0</v>
      </c>
      <c r="S779" s="307">
        <f t="shared" ca="1" si="369"/>
        <v>3.1859948540257217</v>
      </c>
      <c r="T779" s="304">
        <f t="shared" ca="1" si="349"/>
        <v>31.254609517992332</v>
      </c>
      <c r="U779" s="311">
        <f t="shared" ca="1" si="350"/>
        <v>0</v>
      </c>
      <c r="V779" s="306">
        <f t="shared" ca="1" si="351"/>
        <v>1.2258660431839798</v>
      </c>
      <c r="W779" s="304">
        <f t="shared" ca="1" si="352"/>
        <v>28.257635702546974</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0.90962960682262839</v>
      </c>
      <c r="AH779" s="304">
        <f t="shared" ca="1" si="376"/>
        <v>-8.869304154867713</v>
      </c>
    </row>
    <row r="780" spans="1:34" x14ac:dyDescent="0.2">
      <c r="A780" s="347">
        <f t="shared" ca="1" si="354"/>
        <v>1E-4</v>
      </c>
      <c r="B780" s="304">
        <f t="shared" ca="1" si="355"/>
        <v>35.428800000001154</v>
      </c>
      <c r="D780" s="306">
        <f t="shared" ca="1" si="356"/>
        <v>-0.70528960386387074</v>
      </c>
      <c r="E780" s="307">
        <f t="shared" ca="1" si="357"/>
        <v>-0.96875807639313294</v>
      </c>
      <c r="F780" s="304">
        <f t="shared" ca="1" si="358"/>
        <v>1.1983011457456674</v>
      </c>
      <c r="G780" s="306">
        <f t="shared" ca="1" si="359"/>
        <v>8.4517750405345851</v>
      </c>
      <c r="H780" s="307">
        <f t="shared" ca="1" si="360"/>
        <v>-105.94921475801695</v>
      </c>
      <c r="I780" s="304">
        <f t="shared" ca="1" si="361"/>
        <v>106.28578742793506</v>
      </c>
      <c r="J780" s="306">
        <f t="shared" ca="1" si="362"/>
        <v>798.52327976967274</v>
      </c>
      <c r="K780" s="307">
        <f t="shared" ca="1" si="363"/>
        <v>-7.0778370157135821</v>
      </c>
      <c r="L780" s="304">
        <f t="shared" ca="1" si="348"/>
        <v>798.55464691587395</v>
      </c>
      <c r="M780" s="306">
        <f t="shared" ca="1" si="364"/>
        <v>-1.491192948903042</v>
      </c>
      <c r="N780" s="304">
        <f t="shared" ca="1" si="365"/>
        <v>-85.439062411811733</v>
      </c>
      <c r="P780" s="310">
        <f t="shared" ca="1" si="366"/>
        <v>23</v>
      </c>
      <c r="Q780" s="304">
        <f t="shared" ca="1" si="367"/>
        <v>0</v>
      </c>
      <c r="R780" s="306">
        <f t="shared" ca="1" si="368"/>
        <v>0</v>
      </c>
      <c r="S780" s="307">
        <f t="shared" ca="1" si="369"/>
        <v>3.1859948540257217</v>
      </c>
      <c r="T780" s="304">
        <f t="shared" ca="1" si="349"/>
        <v>31.254609517992332</v>
      </c>
      <c r="U780" s="311">
        <f t="shared" ca="1" si="350"/>
        <v>0</v>
      </c>
      <c r="V780" s="306">
        <f t="shared" ca="1" si="351"/>
        <v>1.2258673419796835</v>
      </c>
      <c r="W780" s="304">
        <f t="shared" ca="1" si="352"/>
        <v>28.257714007823012</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0.90960560108097432</v>
      </c>
      <c r="AH780" s="304">
        <f t="shared" ca="1" si="376"/>
        <v>-8.8693287331715318</v>
      </c>
    </row>
    <row r="781" spans="1:34" x14ac:dyDescent="0.2">
      <c r="A781" s="347">
        <f t="shared" ca="1" si="354"/>
        <v>1E-4</v>
      </c>
      <c r="B781" s="304">
        <f t="shared" ca="1" si="355"/>
        <v>35.428900000001157</v>
      </c>
      <c r="D781" s="306">
        <f t="shared" ca="1" si="356"/>
        <v>-0.7052850691969399</v>
      </c>
      <c r="E781" s="307">
        <f t="shared" ca="1" si="357"/>
        <v>-0.96873305860692938</v>
      </c>
      <c r="F781" s="304">
        <f t="shared" ca="1" si="358"/>
        <v>1.1982782513548633</v>
      </c>
      <c r="G781" s="306">
        <f t="shared" ca="1" si="359"/>
        <v>8.4517045120276659</v>
      </c>
      <c r="H781" s="307">
        <f t="shared" ca="1" si="360"/>
        <v>-105.94931163132281</v>
      </c>
      <c r="I781" s="304">
        <f t="shared" ca="1" si="361"/>
        <v>106.28587838612326</v>
      </c>
      <c r="J781" s="306">
        <f t="shared" ca="1" si="362"/>
        <v>798.52327976967274</v>
      </c>
      <c r="K781" s="307">
        <f t="shared" ca="1" si="363"/>
        <v>-7.0884319420330488</v>
      </c>
      <c r="L781" s="304">
        <f t="shared" ca="1" si="348"/>
        <v>798.55474089226459</v>
      </c>
      <c r="M781" s="306">
        <f t="shared" ca="1" si="364"/>
        <v>-1.4911936828525367</v>
      </c>
      <c r="N781" s="304">
        <f t="shared" ca="1" si="365"/>
        <v>-85.439104464020147</v>
      </c>
      <c r="P781" s="310">
        <f t="shared" ca="1" si="366"/>
        <v>23</v>
      </c>
      <c r="Q781" s="304">
        <f t="shared" ca="1" si="367"/>
        <v>0</v>
      </c>
      <c r="R781" s="306">
        <f t="shared" ca="1" si="368"/>
        <v>0</v>
      </c>
      <c r="S781" s="307">
        <f t="shared" ca="1" si="369"/>
        <v>3.1859948540257217</v>
      </c>
      <c r="T781" s="304">
        <f t="shared" ca="1" si="349"/>
        <v>31.254609517992332</v>
      </c>
      <c r="U781" s="311">
        <f t="shared" ca="1" si="350"/>
        <v>0</v>
      </c>
      <c r="V781" s="306">
        <f t="shared" ca="1" si="351"/>
        <v>1.2258686407779509</v>
      </c>
      <c r="W781" s="304">
        <f t="shared" ca="1" si="352"/>
        <v>28.257792312025586</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0.90958159566522312</v>
      </c>
      <c r="AH781" s="304">
        <f t="shared" ca="1" si="376"/>
        <v>-8.8693533111384237</v>
      </c>
    </row>
    <row r="782" spans="1:34" x14ac:dyDescent="0.2">
      <c r="A782" s="347">
        <f t="shared" ca="1" si="354"/>
        <v>1E-4</v>
      </c>
      <c r="B782" s="304">
        <f t="shared" ca="1" si="355"/>
        <v>35.42900000000116</v>
      </c>
      <c r="D782" s="306">
        <f t="shared" ca="1" si="356"/>
        <v>-0.7052805345321318</v>
      </c>
      <c r="E782" s="307">
        <f t="shared" ca="1" si="357"/>
        <v>-0.96870804116369413</v>
      </c>
      <c r="F782" s="304">
        <f t="shared" ca="1" si="358"/>
        <v>1.1982553573446399</v>
      </c>
      <c r="G782" s="306">
        <f t="shared" ca="1" si="359"/>
        <v>8.4516339839742134</v>
      </c>
      <c r="H782" s="307">
        <f t="shared" ca="1" si="360"/>
        <v>-105.94940850212693</v>
      </c>
      <c r="I782" s="304">
        <f t="shared" ca="1" si="361"/>
        <v>106.28596934191096</v>
      </c>
      <c r="J782" s="306">
        <f t="shared" ca="1" si="362"/>
        <v>798.52327976967274</v>
      </c>
      <c r="K782" s="307">
        <f t="shared" ca="1" si="363"/>
        <v>-7.0990268780397212</v>
      </c>
      <c r="L782" s="304">
        <f t="shared" ca="1" si="348"/>
        <v>798.55483500929984</v>
      </c>
      <c r="M782" s="306">
        <f t="shared" ca="1" si="364"/>
        <v>-1.4911944167946507</v>
      </c>
      <c r="N782" s="304">
        <f t="shared" ca="1" si="365"/>
        <v>-85.439146515805689</v>
      </c>
      <c r="P782" s="310">
        <f t="shared" ca="1" si="366"/>
        <v>23</v>
      </c>
      <c r="Q782" s="304">
        <f t="shared" ca="1" si="367"/>
        <v>0</v>
      </c>
      <c r="R782" s="306">
        <f t="shared" ca="1" si="368"/>
        <v>0</v>
      </c>
      <c r="S782" s="307">
        <f t="shared" ca="1" si="369"/>
        <v>3.1859948540257217</v>
      </c>
      <c r="T782" s="304">
        <f t="shared" ca="1" si="349"/>
        <v>31.254609517992332</v>
      </c>
      <c r="U782" s="311">
        <f t="shared" ca="1" si="350"/>
        <v>0</v>
      </c>
      <c r="V782" s="306">
        <f t="shared" ca="1" si="351"/>
        <v>1.2258699395787827</v>
      </c>
      <c r="W782" s="304">
        <f t="shared" ca="1" si="352"/>
        <v>28.257870615154726</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0.90955759057537833</v>
      </c>
      <c r="AH782" s="304">
        <f t="shared" ca="1" si="376"/>
        <v>-8.8693778887683816</v>
      </c>
    </row>
    <row r="783" spans="1:34" x14ac:dyDescent="0.2">
      <c r="A783" s="347">
        <f t="shared" ca="1" si="354"/>
        <v>1E-4</v>
      </c>
      <c r="B783" s="304">
        <f t="shared" ca="1" si="355"/>
        <v>35.429100000001164</v>
      </c>
      <c r="D783" s="306">
        <f t="shared" ca="1" si="356"/>
        <v>-0.70527599986944511</v>
      </c>
      <c r="E783" s="307">
        <f t="shared" ca="1" si="357"/>
        <v>-0.96868302406341122</v>
      </c>
      <c r="F783" s="304">
        <f t="shared" ca="1" si="358"/>
        <v>1.1982324637149842</v>
      </c>
      <c r="G783" s="306">
        <f t="shared" ca="1" si="359"/>
        <v>8.4515634563742257</v>
      </c>
      <c r="H783" s="307">
        <f t="shared" ca="1" si="360"/>
        <v>-105.94950537042934</v>
      </c>
      <c r="I783" s="304">
        <f t="shared" ca="1" si="361"/>
        <v>106.28606029529816</v>
      </c>
      <c r="J783" s="306">
        <f t="shared" ca="1" si="362"/>
        <v>798.52327976967274</v>
      </c>
      <c r="K783" s="307">
        <f t="shared" ca="1" si="363"/>
        <v>-7.1096218237333488</v>
      </c>
      <c r="L783" s="304">
        <f t="shared" ca="1" si="348"/>
        <v>798.55492926698003</v>
      </c>
      <c r="M783" s="306">
        <f t="shared" ca="1" si="364"/>
        <v>-1.4911951507293839</v>
      </c>
      <c r="N783" s="304">
        <f t="shared" ca="1" si="365"/>
        <v>-85.439188567168344</v>
      </c>
      <c r="P783" s="310">
        <f t="shared" ca="1" si="366"/>
        <v>23</v>
      </c>
      <c r="Q783" s="304">
        <f t="shared" ca="1" si="367"/>
        <v>0</v>
      </c>
      <c r="R783" s="306">
        <f t="shared" ca="1" si="368"/>
        <v>0</v>
      </c>
      <c r="S783" s="307">
        <f t="shared" ca="1" si="369"/>
        <v>3.1859948540257217</v>
      </c>
      <c r="T783" s="304">
        <f t="shared" ca="1" si="349"/>
        <v>31.254609517992332</v>
      </c>
      <c r="U783" s="311">
        <f t="shared" ca="1" si="350"/>
        <v>0</v>
      </c>
      <c r="V783" s="306">
        <f t="shared" ca="1" si="351"/>
        <v>1.2258712383821779</v>
      </c>
      <c r="W783" s="304">
        <f t="shared" ca="1" si="352"/>
        <v>28.257948917210395</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0.90953358581143107</v>
      </c>
      <c r="AH783" s="304">
        <f t="shared" ca="1" si="376"/>
        <v>-8.8694024660614179</v>
      </c>
    </row>
    <row r="784" spans="1:34" x14ac:dyDescent="0.2">
      <c r="A784" s="347">
        <f t="shared" ca="1" si="354"/>
        <v>1E-4</v>
      </c>
      <c r="B784" s="304">
        <f t="shared" ca="1" si="355"/>
        <v>35.429200000001167</v>
      </c>
      <c r="D784" s="306">
        <f t="shared" ca="1" si="356"/>
        <v>-0.70527146520887984</v>
      </c>
      <c r="E784" s="307">
        <f t="shared" ca="1" si="357"/>
        <v>-0.96865800730609308</v>
      </c>
      <c r="F784" s="304">
        <f t="shared" ca="1" si="358"/>
        <v>1.1982095704659061</v>
      </c>
      <c r="G784" s="306">
        <f t="shared" ca="1" si="359"/>
        <v>8.4514929292277046</v>
      </c>
      <c r="H784" s="307">
        <f t="shared" ca="1" si="360"/>
        <v>-105.94960223623006</v>
      </c>
      <c r="I784" s="304">
        <f t="shared" ca="1" si="361"/>
        <v>106.28615124628492</v>
      </c>
      <c r="J784" s="306">
        <f t="shared" ca="1" si="362"/>
        <v>798.52327976967274</v>
      </c>
      <c r="K784" s="307">
        <f t="shared" ca="1" si="363"/>
        <v>-7.1202167791136821</v>
      </c>
      <c r="L784" s="304">
        <f t="shared" ca="1" si="348"/>
        <v>798.5550236653055</v>
      </c>
      <c r="M784" s="306">
        <f t="shared" ca="1" si="364"/>
        <v>-1.4911958846567366</v>
      </c>
      <c r="N784" s="304">
        <f t="shared" ca="1" si="365"/>
        <v>-85.439230618108112</v>
      </c>
      <c r="P784" s="310">
        <f t="shared" ca="1" si="366"/>
        <v>23</v>
      </c>
      <c r="Q784" s="304">
        <f t="shared" ca="1" si="367"/>
        <v>0</v>
      </c>
      <c r="R784" s="306">
        <f t="shared" ca="1" si="368"/>
        <v>0</v>
      </c>
      <c r="S784" s="307">
        <f t="shared" ca="1" si="369"/>
        <v>3.1859948540257217</v>
      </c>
      <c r="T784" s="304">
        <f t="shared" ca="1" si="349"/>
        <v>31.254609517992332</v>
      </c>
      <c r="U784" s="311">
        <f t="shared" ca="1" si="350"/>
        <v>0</v>
      </c>
      <c r="V784" s="306">
        <f t="shared" ca="1" si="351"/>
        <v>1.2258725371881376</v>
      </c>
      <c r="W784" s="304">
        <f t="shared" ca="1" si="352"/>
        <v>28.258027218192659</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0.90950958137339022</v>
      </c>
      <c r="AH784" s="304">
        <f t="shared" ca="1" si="376"/>
        <v>-8.8694270430175219</v>
      </c>
    </row>
    <row r="785" spans="1:34" x14ac:dyDescent="0.2">
      <c r="A785" s="347">
        <f t="shared" ca="1" si="354"/>
        <v>1E-4</v>
      </c>
      <c r="B785" s="304">
        <f t="shared" ca="1" si="355"/>
        <v>35.42930000000117</v>
      </c>
      <c r="D785" s="306">
        <f t="shared" ca="1" si="356"/>
        <v>-0.70526693055043699</v>
      </c>
      <c r="E785" s="307">
        <f t="shared" ca="1" si="357"/>
        <v>-0.9686329908917255</v>
      </c>
      <c r="F785" s="304">
        <f t="shared" ca="1" si="358"/>
        <v>1.1981866775973953</v>
      </c>
      <c r="G785" s="306">
        <f t="shared" ca="1" si="359"/>
        <v>8.45142240253465</v>
      </c>
      <c r="H785" s="307">
        <f t="shared" ca="1" si="360"/>
        <v>-105.94969909952916</v>
      </c>
      <c r="I785" s="304">
        <f t="shared" ca="1" si="361"/>
        <v>106.28624219487126</v>
      </c>
      <c r="J785" s="306">
        <f t="shared" ca="1" si="362"/>
        <v>798.52327976967274</v>
      </c>
      <c r="K785" s="307">
        <f t="shared" ca="1" si="363"/>
        <v>-7.1308117441804697</v>
      </c>
      <c r="L785" s="304">
        <f t="shared" ca="1" si="348"/>
        <v>798.55511820427648</v>
      </c>
      <c r="M785" s="306">
        <f t="shared" ca="1" si="364"/>
        <v>-1.4911966185767085</v>
      </c>
      <c r="N785" s="304">
        <f t="shared" ca="1" si="365"/>
        <v>-85.439272668625009</v>
      </c>
      <c r="P785" s="310">
        <f t="shared" ca="1" si="366"/>
        <v>23</v>
      </c>
      <c r="Q785" s="304">
        <f t="shared" ca="1" si="367"/>
        <v>0</v>
      </c>
      <c r="R785" s="306">
        <f t="shared" ca="1" si="368"/>
        <v>0</v>
      </c>
      <c r="S785" s="307">
        <f t="shared" ca="1" si="369"/>
        <v>3.1859948540257217</v>
      </c>
      <c r="T785" s="304">
        <f t="shared" ca="1" si="349"/>
        <v>31.254609517992332</v>
      </c>
      <c r="U785" s="311">
        <f t="shared" ca="1" si="350"/>
        <v>0</v>
      </c>
      <c r="V785" s="306">
        <f t="shared" ca="1" si="351"/>
        <v>1.2258738359966614</v>
      </c>
      <c r="W785" s="304">
        <f t="shared" ca="1" si="352"/>
        <v>28.258105518101498</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0.9094855772612398</v>
      </c>
      <c r="AH785" s="304">
        <f t="shared" ca="1" si="376"/>
        <v>-8.8694516196367097</v>
      </c>
    </row>
    <row r="786" spans="1:34" x14ac:dyDescent="0.2">
      <c r="A786" s="347">
        <f t="shared" ca="1" si="354"/>
        <v>1E-4</v>
      </c>
      <c r="B786" s="304">
        <f t="shared" ca="1" si="355"/>
        <v>35.429400000001174</v>
      </c>
      <c r="D786" s="306">
        <f t="shared" ca="1" si="356"/>
        <v>-0.70526239589411932</v>
      </c>
      <c r="E786" s="307">
        <f t="shared" ca="1" si="357"/>
        <v>-0.96860797482030847</v>
      </c>
      <c r="F786" s="304">
        <f t="shared" ca="1" si="358"/>
        <v>1.1981637851094535</v>
      </c>
      <c r="G786" s="306">
        <f t="shared" ca="1" si="359"/>
        <v>8.4513518762950604</v>
      </c>
      <c r="H786" s="307">
        <f t="shared" ca="1" si="360"/>
        <v>-105.94979596032664</v>
      </c>
      <c r="I786" s="304">
        <f t="shared" ca="1" si="361"/>
        <v>106.28633314105724</v>
      </c>
      <c r="J786" s="306">
        <f t="shared" ca="1" si="362"/>
        <v>798.52327976967274</v>
      </c>
      <c r="K786" s="307">
        <f t="shared" ca="1" si="363"/>
        <v>-7.1414067189334629</v>
      </c>
      <c r="L786" s="304">
        <f t="shared" ca="1" si="348"/>
        <v>798.55521288389343</v>
      </c>
      <c r="M786" s="306">
        <f t="shared" ca="1" si="364"/>
        <v>-1.4911973524893001</v>
      </c>
      <c r="N786" s="304">
        <f t="shared" ca="1" si="365"/>
        <v>-85.439314718719032</v>
      </c>
      <c r="P786" s="310">
        <f t="shared" ca="1" si="366"/>
        <v>23</v>
      </c>
      <c r="Q786" s="304">
        <f t="shared" ca="1" si="367"/>
        <v>0</v>
      </c>
      <c r="R786" s="306">
        <f t="shared" ca="1" si="368"/>
        <v>0</v>
      </c>
      <c r="S786" s="307">
        <f t="shared" ca="1" si="369"/>
        <v>3.1859948540257217</v>
      </c>
      <c r="T786" s="304">
        <f t="shared" ca="1" si="349"/>
        <v>31.254609517992332</v>
      </c>
      <c r="U786" s="311">
        <f t="shared" ca="1" si="350"/>
        <v>0</v>
      </c>
      <c r="V786" s="306">
        <f t="shared" ca="1" si="351"/>
        <v>1.225875134807749</v>
      </c>
      <c r="W786" s="304">
        <f t="shared" ca="1" si="352"/>
        <v>28.258183816936928</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0.90946157347498691</v>
      </c>
      <c r="AH786" s="304">
        <f t="shared" ca="1" si="376"/>
        <v>-8.8694761959189776</v>
      </c>
    </row>
    <row r="787" spans="1:34" x14ac:dyDescent="0.2">
      <c r="A787" s="347">
        <f t="shared" ca="1" si="354"/>
        <v>1E-4</v>
      </c>
      <c r="B787" s="304">
        <f t="shared" ca="1" si="355"/>
        <v>35.429500000001177</v>
      </c>
      <c r="D787" s="306">
        <f t="shared" ca="1" si="356"/>
        <v>-0.70525786123992473</v>
      </c>
      <c r="E787" s="307">
        <f t="shared" ca="1" si="357"/>
        <v>-0.96858295909183845</v>
      </c>
      <c r="F787" s="304">
        <f t="shared" ca="1" si="358"/>
        <v>1.1981408930020772</v>
      </c>
      <c r="G787" s="306">
        <f t="shared" ca="1" si="359"/>
        <v>8.4512813505089355</v>
      </c>
      <c r="H787" s="307">
        <f t="shared" ca="1" si="360"/>
        <v>-105.94989281862254</v>
      </c>
      <c r="I787" s="304">
        <f t="shared" ca="1" si="361"/>
        <v>106.28642408484286</v>
      </c>
      <c r="J787" s="306">
        <f t="shared" ca="1" si="362"/>
        <v>798.52327976967274</v>
      </c>
      <c r="K787" s="307">
        <f t="shared" ca="1" si="363"/>
        <v>-7.1520017033724104</v>
      </c>
      <c r="L787" s="304">
        <f t="shared" ca="1" si="348"/>
        <v>798.55530770415658</v>
      </c>
      <c r="M787" s="306">
        <f t="shared" ca="1" si="364"/>
        <v>-1.4911980863945113</v>
      </c>
      <c r="N787" s="304">
        <f t="shared" ca="1" si="365"/>
        <v>-85.439356768390212</v>
      </c>
      <c r="P787" s="310">
        <f t="shared" ca="1" si="366"/>
        <v>23</v>
      </c>
      <c r="Q787" s="304">
        <f t="shared" ca="1" si="367"/>
        <v>0</v>
      </c>
      <c r="R787" s="306">
        <f t="shared" ca="1" si="368"/>
        <v>0</v>
      </c>
      <c r="S787" s="307">
        <f t="shared" ca="1" si="369"/>
        <v>3.1859948540257217</v>
      </c>
      <c r="T787" s="304">
        <f t="shared" ca="1" si="349"/>
        <v>31.254609517992332</v>
      </c>
      <c r="U787" s="311">
        <f t="shared" ca="1" si="350"/>
        <v>0</v>
      </c>
      <c r="V787" s="306">
        <f t="shared" ca="1" si="351"/>
        <v>1.225876433621401</v>
      </c>
      <c r="W787" s="304">
        <f t="shared" ca="1" si="352"/>
        <v>28.258262114698965</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0.90943757001462266</v>
      </c>
      <c r="AH787" s="304">
        <f t="shared" ca="1" si="376"/>
        <v>-8.8695007718643311</v>
      </c>
    </row>
    <row r="788" spans="1:34" x14ac:dyDescent="0.2">
      <c r="A788" s="347">
        <f t="shared" ca="1" si="354"/>
        <v>1E-4</v>
      </c>
      <c r="B788" s="304">
        <f t="shared" ca="1" si="355"/>
        <v>35.42960000000118</v>
      </c>
      <c r="D788" s="306">
        <f t="shared" ca="1" si="356"/>
        <v>-0.70525332658785489</v>
      </c>
      <c r="E788" s="307">
        <f t="shared" ca="1" si="357"/>
        <v>-0.96855794370630832</v>
      </c>
      <c r="F788" s="304">
        <f t="shared" ca="1" si="358"/>
        <v>1.1981180012752615</v>
      </c>
      <c r="G788" s="306">
        <f t="shared" ca="1" si="359"/>
        <v>8.4512108251762772</v>
      </c>
      <c r="H788" s="307">
        <f t="shared" ca="1" si="360"/>
        <v>-105.94998967441691</v>
      </c>
      <c r="I788" s="304">
        <f t="shared" ca="1" si="361"/>
        <v>106.28651502622817</v>
      </c>
      <c r="J788" s="306">
        <f t="shared" ca="1" si="362"/>
        <v>798.52327976967274</v>
      </c>
      <c r="K788" s="307">
        <f t="shared" ca="1" si="363"/>
        <v>-7.1625966974970625</v>
      </c>
      <c r="L788" s="304">
        <f t="shared" ca="1" si="348"/>
        <v>798.55540266506625</v>
      </c>
      <c r="M788" s="306">
        <f t="shared" ca="1" si="364"/>
        <v>-1.4911988202923423</v>
      </c>
      <c r="N788" s="304">
        <f t="shared" ca="1" si="365"/>
        <v>-85.439398817638519</v>
      </c>
      <c r="P788" s="310">
        <f t="shared" ca="1" si="366"/>
        <v>23</v>
      </c>
      <c r="Q788" s="304">
        <f t="shared" ca="1" si="367"/>
        <v>0</v>
      </c>
      <c r="R788" s="306">
        <f t="shared" ca="1" si="368"/>
        <v>0</v>
      </c>
      <c r="S788" s="307">
        <f t="shared" ca="1" si="369"/>
        <v>3.1859948540257217</v>
      </c>
      <c r="T788" s="304">
        <f t="shared" ca="1" si="349"/>
        <v>31.254609517992332</v>
      </c>
      <c r="U788" s="311">
        <f t="shared" ca="1" si="350"/>
        <v>0</v>
      </c>
      <c r="V788" s="306">
        <f t="shared" ca="1" si="351"/>
        <v>1.2258777324376164</v>
      </c>
      <c r="W788" s="304">
        <f t="shared" ca="1" si="352"/>
        <v>28.258340411387607</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0.90941356688014352</v>
      </c>
      <c r="AH788" s="304">
        <f t="shared" ca="1" si="376"/>
        <v>-8.8695253474727753</v>
      </c>
    </row>
    <row r="789" spans="1:34" x14ac:dyDescent="0.2">
      <c r="A789" s="347">
        <f t="shared" ca="1" si="354"/>
        <v>1E-4</v>
      </c>
      <c r="B789" s="304">
        <f t="shared" ca="1" si="355"/>
        <v>35.429700000001183</v>
      </c>
      <c r="D789" s="306">
        <f t="shared" ca="1" si="356"/>
        <v>-0.7052487919379109</v>
      </c>
      <c r="E789" s="307">
        <f t="shared" ca="1" si="357"/>
        <v>-0.96853292866372342</v>
      </c>
      <c r="F789" s="304">
        <f t="shared" ca="1" si="358"/>
        <v>1.1980951099290122</v>
      </c>
      <c r="G789" s="306">
        <f t="shared" ca="1" si="359"/>
        <v>8.4511403002970837</v>
      </c>
      <c r="H789" s="307">
        <f t="shared" ca="1" si="360"/>
        <v>-105.95008652770977</v>
      </c>
      <c r="I789" s="304">
        <f t="shared" ca="1" si="361"/>
        <v>106.2866059652132</v>
      </c>
      <c r="J789" s="306">
        <f t="shared" ca="1" si="362"/>
        <v>798.52327976967274</v>
      </c>
      <c r="K789" s="307">
        <f t="shared" ca="1" si="363"/>
        <v>-7.1731917013071689</v>
      </c>
      <c r="L789" s="304">
        <f t="shared" ca="1" si="348"/>
        <v>798.55549776662281</v>
      </c>
      <c r="M789" s="306">
        <f t="shared" ca="1" si="364"/>
        <v>-1.4911995541827929</v>
      </c>
      <c r="N789" s="304">
        <f t="shared" ca="1" si="365"/>
        <v>-85.439440866463954</v>
      </c>
      <c r="P789" s="310">
        <f t="shared" ca="1" si="366"/>
        <v>23</v>
      </c>
      <c r="Q789" s="304">
        <f t="shared" ca="1" si="367"/>
        <v>0</v>
      </c>
      <c r="R789" s="306">
        <f t="shared" ca="1" si="368"/>
        <v>0</v>
      </c>
      <c r="S789" s="307">
        <f t="shared" ca="1" si="369"/>
        <v>3.1859948540257217</v>
      </c>
      <c r="T789" s="304">
        <f t="shared" ca="1" si="349"/>
        <v>31.254609517992332</v>
      </c>
      <c r="U789" s="311">
        <f t="shared" ca="1" si="350"/>
        <v>0</v>
      </c>
      <c r="V789" s="306">
        <f t="shared" ca="1" si="351"/>
        <v>1.2258790312563956</v>
      </c>
      <c r="W789" s="304">
        <f t="shared" ca="1" si="352"/>
        <v>28.258418707002857</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0.90938956407155302</v>
      </c>
      <c r="AH789" s="304">
        <f t="shared" ca="1" si="376"/>
        <v>-8.8695499227443086</v>
      </c>
    </row>
    <row r="790" spans="1:34" x14ac:dyDescent="0.2">
      <c r="A790" s="347">
        <f t="shared" ca="1" si="354"/>
        <v>1E-4</v>
      </c>
      <c r="B790" s="304">
        <f t="shared" ca="1" si="355"/>
        <v>35.429800000001187</v>
      </c>
      <c r="D790" s="306">
        <f t="shared" ca="1" si="356"/>
        <v>-0.70524425729009432</v>
      </c>
      <c r="E790" s="307">
        <f t="shared" ca="1" si="357"/>
        <v>-0.96850791396407843</v>
      </c>
      <c r="F790" s="304">
        <f t="shared" ca="1" si="358"/>
        <v>1.1980722189633259</v>
      </c>
      <c r="G790" s="306">
        <f t="shared" ca="1" si="359"/>
        <v>8.4510697758713551</v>
      </c>
      <c r="H790" s="307">
        <f t="shared" ca="1" si="360"/>
        <v>-105.95018337850117</v>
      </c>
      <c r="I790" s="304">
        <f t="shared" ca="1" si="361"/>
        <v>106.28669690179797</v>
      </c>
      <c r="J790" s="306">
        <f t="shared" ca="1" si="362"/>
        <v>798.52327976967274</v>
      </c>
      <c r="K790" s="307">
        <f t="shared" ca="1" si="363"/>
        <v>-7.183786714802479</v>
      </c>
      <c r="L790" s="304">
        <f t="shared" ca="1" si="348"/>
        <v>798.55559300882669</v>
      </c>
      <c r="M790" s="306">
        <f t="shared" ca="1" si="364"/>
        <v>-1.4912002880658635</v>
      </c>
      <c r="N790" s="304">
        <f t="shared" ca="1" si="365"/>
        <v>-85.439482914866559</v>
      </c>
      <c r="P790" s="310">
        <f t="shared" ca="1" si="366"/>
        <v>23</v>
      </c>
      <c r="Q790" s="304">
        <f t="shared" ca="1" si="367"/>
        <v>0</v>
      </c>
      <c r="R790" s="306">
        <f t="shared" ca="1" si="368"/>
        <v>0</v>
      </c>
      <c r="S790" s="307">
        <f t="shared" ca="1" si="369"/>
        <v>3.1859948540257217</v>
      </c>
      <c r="T790" s="304">
        <f t="shared" ca="1" si="349"/>
        <v>31.254609517992332</v>
      </c>
      <c r="U790" s="311">
        <f t="shared" ca="1" si="350"/>
        <v>0</v>
      </c>
      <c r="V790" s="306">
        <f t="shared" ca="1" si="351"/>
        <v>1.2258803300777392</v>
      </c>
      <c r="W790" s="304">
        <f t="shared" ca="1" si="352"/>
        <v>28.25849700154475</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0.90936556158884585</v>
      </c>
      <c r="AH790" s="304">
        <f t="shared" ca="1" si="376"/>
        <v>-8.8695744976789328</v>
      </c>
    </row>
    <row r="791" spans="1:34" x14ac:dyDescent="0.2">
      <c r="A791" s="347">
        <f t="shared" ca="1" si="354"/>
        <v>1E-4</v>
      </c>
      <c r="B791" s="304">
        <f t="shared" ca="1" si="355"/>
        <v>35.42990000000119</v>
      </c>
      <c r="D791" s="306">
        <f t="shared" ca="1" si="356"/>
        <v>-0.70523972264440515</v>
      </c>
      <c r="E791" s="307">
        <f t="shared" ca="1" si="357"/>
        <v>-0.96848289960736444</v>
      </c>
      <c r="F791" s="304">
        <f t="shared" ca="1" si="358"/>
        <v>1.1980493283781957</v>
      </c>
      <c r="G791" s="306">
        <f t="shared" ca="1" si="359"/>
        <v>8.4509992518990913</v>
      </c>
      <c r="H791" s="307">
        <f t="shared" ca="1" si="360"/>
        <v>-105.95028022679112</v>
      </c>
      <c r="I791" s="304">
        <f t="shared" ca="1" si="361"/>
        <v>106.28678783598254</v>
      </c>
      <c r="J791" s="306">
        <f t="shared" ca="1" si="362"/>
        <v>798.52327976967274</v>
      </c>
      <c r="K791" s="307">
        <f t="shared" ca="1" si="363"/>
        <v>-7.1943817379827433</v>
      </c>
      <c r="L791" s="304">
        <f t="shared" ca="1" si="348"/>
        <v>798.55568839167813</v>
      </c>
      <c r="M791" s="306">
        <f t="shared" ca="1" si="364"/>
        <v>-1.4912010219415541</v>
      </c>
      <c r="N791" s="304">
        <f t="shared" ca="1" si="365"/>
        <v>-85.43952496284632</v>
      </c>
      <c r="P791" s="310">
        <f t="shared" ca="1" si="366"/>
        <v>23</v>
      </c>
      <c r="Q791" s="304">
        <f t="shared" ca="1" si="367"/>
        <v>0</v>
      </c>
      <c r="R791" s="306">
        <f t="shared" ca="1" si="368"/>
        <v>0</v>
      </c>
      <c r="S791" s="307">
        <f t="shared" ca="1" si="369"/>
        <v>3.1859948540257217</v>
      </c>
      <c r="T791" s="304">
        <f t="shared" ca="1" si="349"/>
        <v>31.254609517992332</v>
      </c>
      <c r="U791" s="311">
        <f t="shared" ca="1" si="350"/>
        <v>0</v>
      </c>
      <c r="V791" s="306">
        <f t="shared" ca="1" si="351"/>
        <v>1.2258816289016465</v>
      </c>
      <c r="W791" s="304">
        <f t="shared" ca="1" si="352"/>
        <v>28.258575295013287</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0.90934155943201489</v>
      </c>
      <c r="AH791" s="304">
        <f t="shared" ca="1" si="376"/>
        <v>-8.8695990722766584</v>
      </c>
    </row>
    <row r="792" spans="1:34" x14ac:dyDescent="0.2">
      <c r="A792" s="347">
        <f t="shared" ca="1" si="354"/>
        <v>1E-4</v>
      </c>
      <c r="B792" s="304">
        <f t="shared" ca="1" si="355"/>
        <v>35.430000000001193</v>
      </c>
      <c r="D792" s="306">
        <f t="shared" ca="1" si="356"/>
        <v>-0.70523518800084295</v>
      </c>
      <c r="E792" s="307">
        <f t="shared" ca="1" si="357"/>
        <v>-0.96845788559358148</v>
      </c>
      <c r="F792" s="304">
        <f t="shared" ca="1" si="358"/>
        <v>1.1980264381736219</v>
      </c>
      <c r="G792" s="306">
        <f t="shared" ca="1" si="359"/>
        <v>8.4509287283802905</v>
      </c>
      <c r="H792" s="307">
        <f t="shared" ca="1" si="360"/>
        <v>-105.95037707257968</v>
      </c>
      <c r="I792" s="304">
        <f t="shared" ca="1" si="361"/>
        <v>106.28687876776692</v>
      </c>
      <c r="J792" s="306">
        <f t="shared" ca="1" si="362"/>
        <v>798.52327976967274</v>
      </c>
      <c r="K792" s="307">
        <f t="shared" ca="1" si="363"/>
        <v>-7.2049767708477122</v>
      </c>
      <c r="L792" s="304">
        <f t="shared" ca="1" si="348"/>
        <v>798.55578391517736</v>
      </c>
      <c r="M792" s="306">
        <f t="shared" ca="1" si="364"/>
        <v>-1.4912017558098649</v>
      </c>
      <c r="N792" s="304">
        <f t="shared" ca="1" si="365"/>
        <v>-85.439567010403252</v>
      </c>
      <c r="P792" s="310">
        <f t="shared" ca="1" si="366"/>
        <v>23</v>
      </c>
      <c r="Q792" s="304">
        <f t="shared" ca="1" si="367"/>
        <v>0</v>
      </c>
      <c r="R792" s="306">
        <f t="shared" ca="1" si="368"/>
        <v>0</v>
      </c>
      <c r="S792" s="307">
        <f t="shared" ca="1" si="369"/>
        <v>3.1859948540257217</v>
      </c>
      <c r="T792" s="304">
        <f t="shared" ca="1" si="349"/>
        <v>31.254609517992332</v>
      </c>
      <c r="U792" s="311">
        <f t="shared" ca="1" si="350"/>
        <v>0</v>
      </c>
      <c r="V792" s="306">
        <f t="shared" ca="1" si="351"/>
        <v>1.2258829277281176</v>
      </c>
      <c r="W792" s="304">
        <f t="shared" ca="1" si="352"/>
        <v>28.258653587408471</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0.90931755760105837</v>
      </c>
      <c r="AH792" s="304">
        <f t="shared" ca="1" si="376"/>
        <v>-8.8696236465374856</v>
      </c>
    </row>
    <row r="793" spans="1:34" x14ac:dyDescent="0.2">
      <c r="A793" s="347">
        <f t="shared" ca="1" si="354"/>
        <v>1E-4</v>
      </c>
      <c r="B793" s="304">
        <f t="shared" ca="1" si="355"/>
        <v>35.430100000001197</v>
      </c>
      <c r="D793" s="306">
        <f t="shared" ca="1" si="356"/>
        <v>-0.70523065335940893</v>
      </c>
      <c r="E793" s="307">
        <f t="shared" ca="1" si="357"/>
        <v>-0.96843287192272598</v>
      </c>
      <c r="F793" s="304">
        <f t="shared" ca="1" si="358"/>
        <v>1.1980035483496023</v>
      </c>
      <c r="G793" s="306">
        <f t="shared" ca="1" si="359"/>
        <v>8.4508582053149546</v>
      </c>
      <c r="H793" s="307">
        <f t="shared" ca="1" si="360"/>
        <v>-105.95047391586688</v>
      </c>
      <c r="I793" s="304">
        <f t="shared" ca="1" si="361"/>
        <v>106.28696969715115</v>
      </c>
      <c r="J793" s="306">
        <f t="shared" ca="1" si="362"/>
        <v>798.52327976967274</v>
      </c>
      <c r="K793" s="307">
        <f t="shared" ca="1" si="363"/>
        <v>-7.2155718133971343</v>
      </c>
      <c r="L793" s="304">
        <f t="shared" ca="1" si="348"/>
        <v>798.55587957932505</v>
      </c>
      <c r="M793" s="306">
        <f t="shared" ca="1" si="364"/>
        <v>-1.4912024896707958</v>
      </c>
      <c r="N793" s="304">
        <f t="shared" ca="1" si="365"/>
        <v>-85.439609057537339</v>
      </c>
      <c r="P793" s="310">
        <f t="shared" ca="1" si="366"/>
        <v>23</v>
      </c>
      <c r="Q793" s="304">
        <f t="shared" ca="1" si="367"/>
        <v>0</v>
      </c>
      <c r="R793" s="306">
        <f t="shared" ca="1" si="368"/>
        <v>0</v>
      </c>
      <c r="S793" s="307">
        <f t="shared" ca="1" si="369"/>
        <v>3.1859948540257217</v>
      </c>
      <c r="T793" s="304">
        <f t="shared" ca="1" si="349"/>
        <v>31.254609517992332</v>
      </c>
      <c r="U793" s="311">
        <f t="shared" ca="1" si="350"/>
        <v>0</v>
      </c>
      <c r="V793" s="306">
        <f t="shared" ca="1" si="351"/>
        <v>1.2258842265571523</v>
      </c>
      <c r="W793" s="304">
        <f t="shared" ca="1" si="352"/>
        <v>28.258731878730313</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0.90929355609597629</v>
      </c>
      <c r="AH793" s="304">
        <f t="shared" ca="1" si="376"/>
        <v>-8.869648220461416</v>
      </c>
    </row>
    <row r="794" spans="1:34" x14ac:dyDescent="0.2">
      <c r="A794" s="347">
        <f t="shared" ca="1" si="354"/>
        <v>1E-4</v>
      </c>
      <c r="B794" s="304">
        <f t="shared" ca="1" si="355"/>
        <v>35.4302000000012</v>
      </c>
      <c r="D794" s="306">
        <f t="shared" ca="1" si="356"/>
        <v>-0.70522611872010454</v>
      </c>
      <c r="E794" s="307">
        <f t="shared" ca="1" si="357"/>
        <v>-0.96840785859479794</v>
      </c>
      <c r="F794" s="304">
        <f t="shared" ca="1" si="358"/>
        <v>1.1979806589061381</v>
      </c>
      <c r="G794" s="306">
        <f t="shared" ca="1" si="359"/>
        <v>8.4507876827030834</v>
      </c>
      <c r="H794" s="307">
        <f t="shared" ca="1" si="360"/>
        <v>-105.95057075665274</v>
      </c>
      <c r="I794" s="304">
        <f t="shared" ca="1" si="361"/>
        <v>106.28706062413526</v>
      </c>
      <c r="J794" s="306">
        <f t="shared" ca="1" si="362"/>
        <v>798.52327976967274</v>
      </c>
      <c r="K794" s="307">
        <f t="shared" ca="1" si="363"/>
        <v>-7.2261668656307601</v>
      </c>
      <c r="L794" s="304">
        <f t="shared" ca="1" si="348"/>
        <v>798.5559753841211</v>
      </c>
      <c r="M794" s="306">
        <f t="shared" ca="1" si="364"/>
        <v>-1.4912032235243473</v>
      </c>
      <c r="N794" s="304">
        <f t="shared" ca="1" si="365"/>
        <v>-85.439651104248625</v>
      </c>
      <c r="P794" s="310">
        <f t="shared" ca="1" si="366"/>
        <v>23</v>
      </c>
      <c r="Q794" s="304">
        <f t="shared" ca="1" si="367"/>
        <v>0</v>
      </c>
      <c r="R794" s="306">
        <f t="shared" ca="1" si="368"/>
        <v>0</v>
      </c>
      <c r="S794" s="307">
        <f t="shared" ca="1" si="369"/>
        <v>3.1859948540257217</v>
      </c>
      <c r="T794" s="304">
        <f t="shared" ca="1" si="349"/>
        <v>31.254609517992332</v>
      </c>
      <c r="U794" s="311">
        <f t="shared" ca="1" si="350"/>
        <v>0</v>
      </c>
      <c r="V794" s="306">
        <f t="shared" ca="1" si="351"/>
        <v>1.2258855253887511</v>
      </c>
      <c r="W794" s="304">
        <f t="shared" ca="1" si="352"/>
        <v>28.258810168978833</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0.90926955491676509</v>
      </c>
      <c r="AH794" s="304">
        <f t="shared" ca="1" si="376"/>
        <v>-8.8696727940484514</v>
      </c>
    </row>
    <row r="795" spans="1:34" x14ac:dyDescent="0.2">
      <c r="A795" s="347">
        <f t="shared" ca="1" si="354"/>
        <v>1E-4</v>
      </c>
      <c r="B795" s="304">
        <f t="shared" ca="1" si="355"/>
        <v>35.430300000001203</v>
      </c>
      <c r="D795" s="306">
        <f t="shared" ca="1" si="356"/>
        <v>-0.70522158408292801</v>
      </c>
      <c r="E795" s="307">
        <f t="shared" ca="1" si="357"/>
        <v>-0.96838284560978671</v>
      </c>
      <c r="F795" s="304">
        <f t="shared" ca="1" si="358"/>
        <v>1.1979577698432204</v>
      </c>
      <c r="G795" s="306">
        <f t="shared" ca="1" si="359"/>
        <v>8.4507171605446754</v>
      </c>
      <c r="H795" s="307">
        <f t="shared" ca="1" si="360"/>
        <v>-105.9506675949373</v>
      </c>
      <c r="I795" s="304">
        <f t="shared" ca="1" si="361"/>
        <v>106.28715154871929</v>
      </c>
      <c r="J795" s="306">
        <f t="shared" ca="1" si="362"/>
        <v>798.52327976967274</v>
      </c>
      <c r="K795" s="307">
        <f t="shared" ca="1" si="363"/>
        <v>-7.2367619275483399</v>
      </c>
      <c r="L795" s="304">
        <f t="shared" ca="1" si="348"/>
        <v>798.55607132956607</v>
      </c>
      <c r="M795" s="306">
        <f t="shared" ca="1" si="364"/>
        <v>-1.4912039573705189</v>
      </c>
      <c r="N795" s="304">
        <f t="shared" ca="1" si="365"/>
        <v>-85.439693150537067</v>
      </c>
      <c r="P795" s="310">
        <f t="shared" ca="1" si="366"/>
        <v>23</v>
      </c>
      <c r="Q795" s="304">
        <f t="shared" ca="1" si="367"/>
        <v>0</v>
      </c>
      <c r="R795" s="306">
        <f t="shared" ca="1" si="368"/>
        <v>0</v>
      </c>
      <c r="S795" s="307">
        <f t="shared" ca="1" si="369"/>
        <v>3.1859948540257217</v>
      </c>
      <c r="T795" s="304">
        <f t="shared" ca="1" si="349"/>
        <v>31.254609517992332</v>
      </c>
      <c r="U795" s="311">
        <f t="shared" ca="1" si="350"/>
        <v>0</v>
      </c>
      <c r="V795" s="306">
        <f t="shared" ca="1" si="351"/>
        <v>1.2258868242229135</v>
      </c>
      <c r="W795" s="304">
        <f t="shared" ca="1" si="352"/>
        <v>28.258888458154026</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0.90924555406341945</v>
      </c>
      <c r="AH795" s="304">
        <f t="shared" ca="1" si="376"/>
        <v>-8.8696973672986008</v>
      </c>
    </row>
    <row r="796" spans="1:34" x14ac:dyDescent="0.2">
      <c r="A796" s="347">
        <f t="shared" ca="1" si="354"/>
        <v>1E-4</v>
      </c>
      <c r="B796" s="304">
        <f t="shared" ca="1" si="355"/>
        <v>35.430400000001207</v>
      </c>
      <c r="D796" s="306">
        <f t="shared" ca="1" si="356"/>
        <v>-0.70521704944788433</v>
      </c>
      <c r="E796" s="307">
        <f t="shared" ca="1" si="357"/>
        <v>-0.96835783296769762</v>
      </c>
      <c r="F796" s="304">
        <f t="shared" ca="1" si="358"/>
        <v>1.1979348811608563</v>
      </c>
      <c r="G796" s="306">
        <f t="shared" ca="1" si="359"/>
        <v>8.4506466388397303</v>
      </c>
      <c r="H796" s="307">
        <f t="shared" ca="1" si="360"/>
        <v>-105.9507644307206</v>
      </c>
      <c r="I796" s="304">
        <f t="shared" ca="1" si="361"/>
        <v>106.28724247090327</v>
      </c>
      <c r="J796" s="306">
        <f t="shared" ca="1" si="362"/>
        <v>798.52327976967274</v>
      </c>
      <c r="K796" s="307">
        <f t="shared" ca="1" si="363"/>
        <v>-7.2473569991496225</v>
      </c>
      <c r="L796" s="304">
        <f t="shared" ca="1" si="348"/>
        <v>798.5561674156603</v>
      </c>
      <c r="M796" s="306">
        <f t="shared" ca="1" si="364"/>
        <v>-1.4912046912093111</v>
      </c>
      <c r="N796" s="304">
        <f t="shared" ca="1" si="365"/>
        <v>-85.439735196402694</v>
      </c>
      <c r="P796" s="310">
        <f t="shared" ca="1" si="366"/>
        <v>23</v>
      </c>
      <c r="Q796" s="304">
        <f t="shared" ca="1" si="367"/>
        <v>0</v>
      </c>
      <c r="R796" s="306">
        <f t="shared" ca="1" si="368"/>
        <v>0</v>
      </c>
      <c r="S796" s="307">
        <f t="shared" ca="1" si="369"/>
        <v>3.1859948540257217</v>
      </c>
      <c r="T796" s="304">
        <f t="shared" ca="1" si="349"/>
        <v>31.254609517992332</v>
      </c>
      <c r="U796" s="311">
        <f t="shared" ca="1" si="350"/>
        <v>0</v>
      </c>
      <c r="V796" s="306">
        <f t="shared" ca="1" si="351"/>
        <v>1.2258881230596395</v>
      </c>
      <c r="W796" s="304">
        <f t="shared" ca="1" si="352"/>
        <v>28.258966746255908</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0.90922155353593936</v>
      </c>
      <c r="AH796" s="304">
        <f t="shared" ca="1" si="376"/>
        <v>-8.8697219402118606</v>
      </c>
    </row>
    <row r="797" spans="1:34" x14ac:dyDescent="0.2">
      <c r="A797" s="347">
        <f t="shared" ca="1" si="354"/>
        <v>1E-4</v>
      </c>
      <c r="B797" s="304">
        <f t="shared" ca="1" si="355"/>
        <v>35.43050000000121</v>
      </c>
      <c r="D797" s="306">
        <f t="shared" ca="1" si="356"/>
        <v>-0.70521251481497105</v>
      </c>
      <c r="E797" s="307">
        <f t="shared" ca="1" si="357"/>
        <v>-0.96833282066852533</v>
      </c>
      <c r="F797" s="304">
        <f t="shared" ca="1" si="358"/>
        <v>1.1979119928590407</v>
      </c>
      <c r="G797" s="306">
        <f t="shared" ca="1" si="359"/>
        <v>8.4505761175882483</v>
      </c>
      <c r="H797" s="307">
        <f t="shared" ca="1" si="360"/>
        <v>-105.95086126400267</v>
      </c>
      <c r="I797" s="304">
        <f t="shared" ca="1" si="361"/>
        <v>106.28733339068721</v>
      </c>
      <c r="J797" s="306">
        <f t="shared" ca="1" si="362"/>
        <v>798.52327976967274</v>
      </c>
      <c r="K797" s="307">
        <f t="shared" ca="1" si="363"/>
        <v>-7.2579520804343582</v>
      </c>
      <c r="L797" s="304">
        <f t="shared" ca="1" si="348"/>
        <v>798.55626364240413</v>
      </c>
      <c r="M797" s="306">
        <f t="shared" ca="1" si="364"/>
        <v>-1.4912054250407238</v>
      </c>
      <c r="N797" s="304">
        <f t="shared" ca="1" si="365"/>
        <v>-85.439777241845519</v>
      </c>
      <c r="P797" s="310">
        <f t="shared" ca="1" si="366"/>
        <v>23</v>
      </c>
      <c r="Q797" s="304">
        <f t="shared" ca="1" si="367"/>
        <v>0</v>
      </c>
      <c r="R797" s="306">
        <f t="shared" ca="1" si="368"/>
        <v>0</v>
      </c>
      <c r="S797" s="307">
        <f t="shared" ca="1" si="369"/>
        <v>3.1859948540257217</v>
      </c>
      <c r="T797" s="304">
        <f t="shared" ca="1" si="349"/>
        <v>31.254609517992332</v>
      </c>
      <c r="U797" s="311">
        <f t="shared" ca="1" si="350"/>
        <v>0</v>
      </c>
      <c r="V797" s="306">
        <f t="shared" ca="1" si="351"/>
        <v>1.2258894218989296</v>
      </c>
      <c r="W797" s="304">
        <f t="shared" ca="1" si="352"/>
        <v>28.25904503328449</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0.90919755333432306</v>
      </c>
      <c r="AH797" s="304">
        <f t="shared" ca="1" si="376"/>
        <v>-8.869746512788236</v>
      </c>
    </row>
    <row r="798" spans="1:34" x14ac:dyDescent="0.2">
      <c r="A798" s="347">
        <f t="shared" ca="1" si="354"/>
        <v>1E-4</v>
      </c>
      <c r="B798" s="304">
        <f t="shared" ca="1" si="355"/>
        <v>35.430600000001213</v>
      </c>
      <c r="D798" s="306">
        <f t="shared" ca="1" si="356"/>
        <v>-0.70520798018418984</v>
      </c>
      <c r="E798" s="307">
        <f t="shared" ca="1" si="357"/>
        <v>-0.96830780871226274</v>
      </c>
      <c r="F798" s="304">
        <f t="shared" ca="1" si="358"/>
        <v>1.1978891049377687</v>
      </c>
      <c r="G798" s="306">
        <f t="shared" ca="1" si="359"/>
        <v>8.4505055967902294</v>
      </c>
      <c r="H798" s="307">
        <f t="shared" ca="1" si="360"/>
        <v>-105.95095809478354</v>
      </c>
      <c r="I798" s="304">
        <f t="shared" ca="1" si="361"/>
        <v>106.28742430807118</v>
      </c>
      <c r="J798" s="306">
        <f t="shared" ca="1" si="362"/>
        <v>798.52327976967274</v>
      </c>
      <c r="K798" s="307">
        <f t="shared" ca="1" si="363"/>
        <v>-7.2685471714022976</v>
      </c>
      <c r="L798" s="304">
        <f t="shared" ca="1" si="348"/>
        <v>798.55636000979791</v>
      </c>
      <c r="M798" s="306">
        <f t="shared" ca="1" si="364"/>
        <v>-1.4912061588647574</v>
      </c>
      <c r="N798" s="304">
        <f t="shared" ca="1" si="365"/>
        <v>-85.439819286865543</v>
      </c>
      <c r="P798" s="310">
        <f t="shared" ca="1" si="366"/>
        <v>23</v>
      </c>
      <c r="Q798" s="304">
        <f t="shared" ca="1" si="367"/>
        <v>0</v>
      </c>
      <c r="R798" s="306">
        <f t="shared" ca="1" si="368"/>
        <v>0</v>
      </c>
      <c r="S798" s="307">
        <f t="shared" ca="1" si="369"/>
        <v>3.1859948540257217</v>
      </c>
      <c r="T798" s="304">
        <f t="shared" ca="1" si="349"/>
        <v>31.254609517992332</v>
      </c>
      <c r="U798" s="311">
        <f t="shared" ca="1" si="350"/>
        <v>0</v>
      </c>
      <c r="V798" s="306">
        <f t="shared" ca="1" si="351"/>
        <v>1.225890720740783</v>
      </c>
      <c r="W798" s="304">
        <f t="shared" ca="1" si="352"/>
        <v>28.25912331923978</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0.90917355345856521</v>
      </c>
      <c r="AH798" s="304">
        <f t="shared" ca="1" si="376"/>
        <v>-8.8697710850277307</v>
      </c>
    </row>
    <row r="799" spans="1:34" x14ac:dyDescent="0.2">
      <c r="A799" s="347">
        <f t="shared" ca="1" si="354"/>
        <v>1E-4</v>
      </c>
      <c r="B799" s="304">
        <f t="shared" ca="1" si="355"/>
        <v>35.430700000001217</v>
      </c>
      <c r="D799" s="306">
        <f t="shared" ca="1" si="356"/>
        <v>-0.70520344555554026</v>
      </c>
      <c r="E799" s="307">
        <f t="shared" ca="1" si="357"/>
        <v>-0.96828279709891341</v>
      </c>
      <c r="F799" s="304">
        <f t="shared" ca="1" si="358"/>
        <v>1.1978662173970436</v>
      </c>
      <c r="G799" s="306">
        <f t="shared" ca="1" si="359"/>
        <v>8.4504350764456735</v>
      </c>
      <c r="H799" s="307">
        <f t="shared" ca="1" si="360"/>
        <v>-105.95105492306325</v>
      </c>
      <c r="I799" s="304">
        <f t="shared" ca="1" si="361"/>
        <v>106.28751522305519</v>
      </c>
      <c r="J799" s="306">
        <f t="shared" ca="1" si="362"/>
        <v>798.52327976967274</v>
      </c>
      <c r="K799" s="307">
        <f t="shared" ca="1" si="363"/>
        <v>-7.27914227205319</v>
      </c>
      <c r="L799" s="304">
        <f t="shared" ca="1" si="348"/>
        <v>798.55645651784187</v>
      </c>
      <c r="M799" s="306">
        <f t="shared" ca="1" si="364"/>
        <v>-1.4912068926814115</v>
      </c>
      <c r="N799" s="304">
        <f t="shared" ca="1" si="365"/>
        <v>-85.439861331462765</v>
      </c>
      <c r="P799" s="310">
        <f t="shared" ca="1" si="366"/>
        <v>23</v>
      </c>
      <c r="Q799" s="304">
        <f t="shared" ca="1" si="367"/>
        <v>0</v>
      </c>
      <c r="R799" s="306">
        <f t="shared" ca="1" si="368"/>
        <v>0</v>
      </c>
      <c r="S799" s="307">
        <f t="shared" ca="1" si="369"/>
        <v>3.1859948540257217</v>
      </c>
      <c r="T799" s="304">
        <f t="shared" ca="1" si="349"/>
        <v>31.254609517992332</v>
      </c>
      <c r="U799" s="311">
        <f t="shared" ca="1" si="350"/>
        <v>0</v>
      </c>
      <c r="V799" s="306">
        <f t="shared" ca="1" si="351"/>
        <v>1.2258920195852003</v>
      </c>
      <c r="W799" s="304">
        <f t="shared" ca="1" si="352"/>
        <v>28.259201604121799</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0.90914955390866581</v>
      </c>
      <c r="AH799" s="304">
        <f t="shared" ca="1" si="376"/>
        <v>-8.8697956569303464</v>
      </c>
    </row>
    <row r="800" spans="1:34" x14ac:dyDescent="0.2">
      <c r="A800" s="347">
        <f t="shared" ca="1" si="354"/>
        <v>1E-4</v>
      </c>
      <c r="B800" s="304">
        <f t="shared" ca="1" si="355"/>
        <v>35.43080000000122</v>
      </c>
      <c r="D800" s="306">
        <f t="shared" ca="1" si="356"/>
        <v>-0.7051989109290262</v>
      </c>
      <c r="E800" s="307">
        <f t="shared" ca="1" si="357"/>
        <v>-0.96825778582846489</v>
      </c>
      <c r="F800" s="304">
        <f t="shared" ca="1" si="358"/>
        <v>1.1978433302368579</v>
      </c>
      <c r="G800" s="306">
        <f t="shared" ca="1" si="359"/>
        <v>8.4503645565545806</v>
      </c>
      <c r="H800" s="307">
        <f t="shared" ca="1" si="360"/>
        <v>-105.95115174884184</v>
      </c>
      <c r="I800" s="304">
        <f t="shared" ca="1" si="361"/>
        <v>106.28760613563928</v>
      </c>
      <c r="J800" s="306">
        <f t="shared" ca="1" si="362"/>
        <v>798.52327976967274</v>
      </c>
      <c r="K800" s="307">
        <f t="shared" ca="1" si="363"/>
        <v>-7.289737382386785</v>
      </c>
      <c r="L800" s="304">
        <f t="shared" ca="1" si="348"/>
        <v>798.55655316653633</v>
      </c>
      <c r="M800" s="306">
        <f t="shared" ca="1" si="364"/>
        <v>-1.4912076264906866</v>
      </c>
      <c r="N800" s="304">
        <f t="shared" ca="1" si="365"/>
        <v>-85.439903375637201</v>
      </c>
      <c r="P800" s="310">
        <f t="shared" ca="1" si="366"/>
        <v>23</v>
      </c>
      <c r="Q800" s="304">
        <f t="shared" ca="1" si="367"/>
        <v>0</v>
      </c>
      <c r="R800" s="306">
        <f t="shared" ca="1" si="368"/>
        <v>0</v>
      </c>
      <c r="S800" s="307">
        <f t="shared" ca="1" si="369"/>
        <v>3.1859948540257217</v>
      </c>
      <c r="T800" s="304">
        <f t="shared" ca="1" si="349"/>
        <v>31.254609517992332</v>
      </c>
      <c r="U800" s="311">
        <f t="shared" ca="1" si="350"/>
        <v>0</v>
      </c>
      <c r="V800" s="306">
        <f t="shared" ca="1" si="351"/>
        <v>1.225893318432181</v>
      </c>
      <c r="W800" s="304">
        <f t="shared" ca="1" si="352"/>
        <v>28.259279887930536</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0.90912555468461242</v>
      </c>
      <c r="AH800" s="304">
        <f t="shared" ca="1" si="376"/>
        <v>-8.8698202284960921</v>
      </c>
    </row>
    <row r="801" spans="1:34" x14ac:dyDescent="0.2">
      <c r="A801" s="347">
        <f t="shared" ca="1" si="354"/>
        <v>1E-4</v>
      </c>
      <c r="B801" s="304">
        <f t="shared" ca="1" si="355"/>
        <v>35.430900000001223</v>
      </c>
      <c r="D801" s="306">
        <f t="shared" ca="1" si="356"/>
        <v>-0.70519437630464465</v>
      </c>
      <c r="E801" s="307">
        <f t="shared" ca="1" si="357"/>
        <v>-0.96823277490092252</v>
      </c>
      <c r="F801" s="304">
        <f t="shared" ca="1" si="358"/>
        <v>1.1978204434572142</v>
      </c>
      <c r="G801" s="306">
        <f t="shared" ca="1" si="359"/>
        <v>8.4502940371169508</v>
      </c>
      <c r="H801" s="307">
        <f t="shared" ca="1" si="360"/>
        <v>-105.95124857211933</v>
      </c>
      <c r="I801" s="304">
        <f t="shared" ca="1" si="361"/>
        <v>106.28769704582346</v>
      </c>
      <c r="J801" s="306">
        <f t="shared" ca="1" si="362"/>
        <v>798.52327976967274</v>
      </c>
      <c r="K801" s="307">
        <f t="shared" ca="1" si="363"/>
        <v>-7.3003325024028332</v>
      </c>
      <c r="L801" s="304">
        <f t="shared" ca="1" si="348"/>
        <v>798.55664995588177</v>
      </c>
      <c r="M801" s="306">
        <f t="shared" ca="1" si="364"/>
        <v>-1.4912083602925827</v>
      </c>
      <c r="N801" s="304">
        <f t="shared" ca="1" si="365"/>
        <v>-85.439945419388849</v>
      </c>
      <c r="P801" s="310">
        <f t="shared" ca="1" si="366"/>
        <v>23</v>
      </c>
      <c r="Q801" s="304">
        <f t="shared" ca="1" si="367"/>
        <v>0</v>
      </c>
      <c r="R801" s="306">
        <f t="shared" ca="1" si="368"/>
        <v>0</v>
      </c>
      <c r="S801" s="307">
        <f t="shared" ca="1" si="369"/>
        <v>3.1859948540257217</v>
      </c>
      <c r="T801" s="304">
        <f t="shared" ca="1" si="349"/>
        <v>31.254609517992332</v>
      </c>
      <c r="U801" s="311">
        <f t="shared" ca="1" si="350"/>
        <v>0</v>
      </c>
      <c r="V801" s="306">
        <f t="shared" ca="1" si="351"/>
        <v>1.2258946172817256</v>
      </c>
      <c r="W801" s="304">
        <f t="shared" ca="1" si="352"/>
        <v>28.259358170666012</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0.90910155578641572</v>
      </c>
      <c r="AH801" s="304">
        <f t="shared" ca="1" si="376"/>
        <v>-8.8698447997249623</v>
      </c>
    </row>
    <row r="802" spans="1:34" x14ac:dyDescent="0.2">
      <c r="A802" s="347">
        <f t="shared" ca="1" si="354"/>
        <v>1E-4</v>
      </c>
      <c r="B802" s="304">
        <f t="shared" ca="1" si="355"/>
        <v>35.431000000001227</v>
      </c>
      <c r="D802" s="306">
        <f t="shared" ca="1" si="356"/>
        <v>-0.70518984168239718</v>
      </c>
      <c r="E802" s="307">
        <f t="shared" ca="1" si="357"/>
        <v>-0.96820776431628097</v>
      </c>
      <c r="F802" s="304">
        <f t="shared" ca="1" si="358"/>
        <v>1.1977975570581096</v>
      </c>
      <c r="G802" s="306">
        <f t="shared" ca="1" si="359"/>
        <v>8.4502235181327823</v>
      </c>
      <c r="H802" s="307">
        <f t="shared" ca="1" si="360"/>
        <v>-105.95134539289576</v>
      </c>
      <c r="I802" s="304">
        <f t="shared" ca="1" si="361"/>
        <v>106.28778795360782</v>
      </c>
      <c r="J802" s="306">
        <f t="shared" ca="1" si="362"/>
        <v>798.52327976967274</v>
      </c>
      <c r="K802" s="307">
        <f t="shared" ca="1" si="363"/>
        <v>-7.3109276321010839</v>
      </c>
      <c r="L802" s="304">
        <f t="shared" ca="1" si="348"/>
        <v>798.5567468858784</v>
      </c>
      <c r="M802" s="306">
        <f t="shared" ca="1" si="364"/>
        <v>-1.4912090940870999</v>
      </c>
      <c r="N802" s="304">
        <f t="shared" ca="1" si="365"/>
        <v>-85.43998746271771</v>
      </c>
      <c r="P802" s="310">
        <f t="shared" ca="1" si="366"/>
        <v>23</v>
      </c>
      <c r="Q802" s="304">
        <f t="shared" ca="1" si="367"/>
        <v>0</v>
      </c>
      <c r="R802" s="306">
        <f t="shared" ca="1" si="368"/>
        <v>0</v>
      </c>
      <c r="S802" s="307">
        <f t="shared" ca="1" si="369"/>
        <v>3.1859948540257217</v>
      </c>
      <c r="T802" s="304">
        <f t="shared" ca="1" si="349"/>
        <v>31.254609517992332</v>
      </c>
      <c r="U802" s="311">
        <f t="shared" ca="1" si="350"/>
        <v>0</v>
      </c>
      <c r="V802" s="306">
        <f t="shared" ca="1" si="351"/>
        <v>1.2258959161338334</v>
      </c>
      <c r="W802" s="304">
        <f t="shared" ca="1" si="352"/>
        <v>28.259436452328238</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0.9090775572140668</v>
      </c>
      <c r="AH802" s="304">
        <f t="shared" ca="1" si="376"/>
        <v>-8.8698693706169625</v>
      </c>
    </row>
    <row r="803" spans="1:34" x14ac:dyDescent="0.2">
      <c r="A803" s="347">
        <f t="shared" ca="1" si="354"/>
        <v>1E-4</v>
      </c>
      <c r="B803" s="304">
        <f t="shared" ca="1" si="355"/>
        <v>35.43110000000123</v>
      </c>
      <c r="D803" s="306">
        <f t="shared" ca="1" si="356"/>
        <v>-0.70518530706228577</v>
      </c>
      <c r="E803" s="307">
        <f t="shared" ca="1" si="357"/>
        <v>-0.96818275407453491</v>
      </c>
      <c r="F803" s="304">
        <f t="shared" ca="1" si="358"/>
        <v>1.1977746710395414</v>
      </c>
      <c r="G803" s="306">
        <f t="shared" ca="1" si="359"/>
        <v>8.4501529996020768</v>
      </c>
      <c r="H803" s="307">
        <f t="shared" ca="1" si="360"/>
        <v>-105.95144221117117</v>
      </c>
      <c r="I803" s="304">
        <f t="shared" ca="1" si="361"/>
        <v>106.28787885899233</v>
      </c>
      <c r="J803" s="306">
        <f t="shared" ca="1" si="362"/>
        <v>798.52327976967274</v>
      </c>
      <c r="K803" s="307">
        <f t="shared" ca="1" si="363"/>
        <v>-7.3215227714812876</v>
      </c>
      <c r="L803" s="304">
        <f t="shared" ca="1" si="348"/>
        <v>798.55684395652668</v>
      </c>
      <c r="M803" s="306">
        <f t="shared" ca="1" si="364"/>
        <v>-1.4912098278742383</v>
      </c>
      <c r="N803" s="304">
        <f t="shared" ca="1" si="365"/>
        <v>-85.440029505623798</v>
      </c>
      <c r="P803" s="310">
        <f t="shared" ca="1" si="366"/>
        <v>23</v>
      </c>
      <c r="Q803" s="304">
        <f t="shared" ca="1" si="367"/>
        <v>0</v>
      </c>
      <c r="R803" s="306">
        <f t="shared" ca="1" si="368"/>
        <v>0</v>
      </c>
      <c r="S803" s="307">
        <f t="shared" ca="1" si="369"/>
        <v>3.1859948540257217</v>
      </c>
      <c r="T803" s="304">
        <f t="shared" ca="1" si="349"/>
        <v>31.254609517992332</v>
      </c>
      <c r="U803" s="311">
        <f t="shared" ca="1" si="350"/>
        <v>0</v>
      </c>
      <c r="V803" s="306">
        <f t="shared" ca="1" si="351"/>
        <v>1.2258972149885052</v>
      </c>
      <c r="W803" s="304">
        <f t="shared" ca="1" si="352"/>
        <v>28.259514732917232</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0.90905355896756035</v>
      </c>
      <c r="AH803" s="304">
        <f t="shared" ca="1" si="376"/>
        <v>-8.8698939411720996</v>
      </c>
    </row>
    <row r="804" spans="1:34" x14ac:dyDescent="0.2">
      <c r="A804" s="347">
        <f t="shared" ca="1" si="354"/>
        <v>1E-4</v>
      </c>
      <c r="B804" s="304">
        <f t="shared" ca="1" si="355"/>
        <v>35.431200000001233</v>
      </c>
      <c r="D804" s="306">
        <f t="shared" ca="1" si="356"/>
        <v>-0.7051807724443101</v>
      </c>
      <c r="E804" s="307">
        <f t="shared" ca="1" si="357"/>
        <v>-0.96815774417567901</v>
      </c>
      <c r="F804" s="304">
        <f t="shared" ca="1" si="358"/>
        <v>1.1977517854015052</v>
      </c>
      <c r="G804" s="306">
        <f t="shared" ca="1" si="359"/>
        <v>8.4500824815248325</v>
      </c>
      <c r="H804" s="307">
        <f t="shared" ca="1" si="360"/>
        <v>-105.95153902694558</v>
      </c>
      <c r="I804" s="304">
        <f t="shared" ca="1" si="361"/>
        <v>106.28796976197704</v>
      </c>
      <c r="J804" s="306">
        <f t="shared" ca="1" si="362"/>
        <v>798.52327976967274</v>
      </c>
      <c r="K804" s="307">
        <f t="shared" ca="1" si="363"/>
        <v>-7.332117920543193</v>
      </c>
      <c r="L804" s="304">
        <f t="shared" ca="1" si="348"/>
        <v>798.55694116782661</v>
      </c>
      <c r="M804" s="306">
        <f t="shared" ca="1" si="364"/>
        <v>-1.4912105616539979</v>
      </c>
      <c r="N804" s="304">
        <f t="shared" ca="1" si="365"/>
        <v>-85.440071548107113</v>
      </c>
      <c r="P804" s="310">
        <f t="shared" ca="1" si="366"/>
        <v>23</v>
      </c>
      <c r="Q804" s="304">
        <f t="shared" ca="1" si="367"/>
        <v>0</v>
      </c>
      <c r="R804" s="306">
        <f t="shared" ca="1" si="368"/>
        <v>0</v>
      </c>
      <c r="S804" s="307">
        <f t="shared" ca="1" si="369"/>
        <v>3.1859948540257217</v>
      </c>
      <c r="T804" s="304">
        <f t="shared" ca="1" si="349"/>
        <v>31.254609517992332</v>
      </c>
      <c r="U804" s="311">
        <f t="shared" ca="1" si="350"/>
        <v>0</v>
      </c>
      <c r="V804" s="306">
        <f t="shared" ca="1" si="351"/>
        <v>1.2258985138457403</v>
      </c>
      <c r="W804" s="304">
        <f t="shared" ca="1" si="352"/>
        <v>28.259593012432983</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0.90902956104689459</v>
      </c>
      <c r="AH804" s="304">
        <f t="shared" ca="1" si="376"/>
        <v>-8.8699185113903773</v>
      </c>
    </row>
    <row r="805" spans="1:34" x14ac:dyDescent="0.2">
      <c r="A805" s="347">
        <f t="shared" ca="1" si="354"/>
        <v>1E-4</v>
      </c>
      <c r="B805" s="304">
        <f t="shared" ca="1" si="355"/>
        <v>35.431300000001237</v>
      </c>
      <c r="D805" s="306">
        <f t="shared" ca="1" si="356"/>
        <v>-0.70517623782847105</v>
      </c>
      <c r="E805" s="307">
        <f t="shared" ca="1" si="357"/>
        <v>-0.96813273461971683</v>
      </c>
      <c r="F805" s="304">
        <f t="shared" ca="1" si="358"/>
        <v>1.1977289001440048</v>
      </c>
      <c r="G805" s="306">
        <f t="shared" ca="1" si="359"/>
        <v>8.4500119639010496</v>
      </c>
      <c r="H805" s="307">
        <f t="shared" ca="1" si="360"/>
        <v>-105.95163584021904</v>
      </c>
      <c r="I805" s="304">
        <f t="shared" ca="1" si="361"/>
        <v>106.288060662562</v>
      </c>
      <c r="J805" s="306">
        <f t="shared" ca="1" si="362"/>
        <v>798.52327976967274</v>
      </c>
      <c r="K805" s="307">
        <f t="shared" ca="1" si="363"/>
        <v>-7.3427130792865514</v>
      </c>
      <c r="L805" s="304">
        <f t="shared" ca="1" si="348"/>
        <v>798.55703851977898</v>
      </c>
      <c r="M805" s="306">
        <f t="shared" ca="1" si="364"/>
        <v>-1.491211295426379</v>
      </c>
      <c r="N805" s="304">
        <f t="shared" ca="1" si="365"/>
        <v>-85.44011359016767</v>
      </c>
      <c r="P805" s="310">
        <f t="shared" ca="1" si="366"/>
        <v>23</v>
      </c>
      <c r="Q805" s="304">
        <f t="shared" ca="1" si="367"/>
        <v>0</v>
      </c>
      <c r="R805" s="306">
        <f t="shared" ca="1" si="368"/>
        <v>0</v>
      </c>
      <c r="S805" s="307">
        <f t="shared" ca="1" si="369"/>
        <v>3.1859948540257217</v>
      </c>
      <c r="T805" s="304">
        <f t="shared" ca="1" si="349"/>
        <v>31.254609517992332</v>
      </c>
      <c r="U805" s="311">
        <f t="shared" ca="1" si="350"/>
        <v>0</v>
      </c>
      <c r="V805" s="306">
        <f t="shared" ca="1" si="351"/>
        <v>1.2258998127055389</v>
      </c>
      <c r="W805" s="304">
        <f t="shared" ca="1" si="352"/>
        <v>28.259671290875513</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0.90900556345206951</v>
      </c>
      <c r="AH805" s="304">
        <f t="shared" ca="1" si="376"/>
        <v>-8.8699430812717921</v>
      </c>
    </row>
    <row r="806" spans="1:34" x14ac:dyDescent="0.2">
      <c r="A806" s="347">
        <f t="shared" ca="1" si="354"/>
        <v>1E-4</v>
      </c>
      <c r="B806" s="304">
        <f t="shared" ca="1" si="355"/>
        <v>35.43140000000124</v>
      </c>
      <c r="D806" s="306">
        <f t="shared" ca="1" si="356"/>
        <v>-0.70517170321476841</v>
      </c>
      <c r="E806" s="307">
        <f t="shared" ca="1" si="357"/>
        <v>-0.96810772540664125</v>
      </c>
      <c r="F806" s="304">
        <f t="shared" ca="1" si="358"/>
        <v>1.1977060152670347</v>
      </c>
      <c r="G806" s="306">
        <f t="shared" ca="1" si="359"/>
        <v>8.4499414467307279</v>
      </c>
      <c r="H806" s="307">
        <f t="shared" ca="1" si="360"/>
        <v>-105.95173265099159</v>
      </c>
      <c r="I806" s="304">
        <f t="shared" ca="1" si="361"/>
        <v>106.28815156074724</v>
      </c>
      <c r="J806" s="306">
        <f t="shared" ca="1" si="362"/>
        <v>798.52327976967274</v>
      </c>
      <c r="K806" s="307">
        <f t="shared" ca="1" si="363"/>
        <v>-7.3533082477111122</v>
      </c>
      <c r="L806" s="304">
        <f t="shared" ca="1" si="348"/>
        <v>798.55713601238381</v>
      </c>
      <c r="M806" s="306">
        <f t="shared" ca="1" si="364"/>
        <v>-1.4912120291913815</v>
      </c>
      <c r="N806" s="304">
        <f t="shared" ca="1" si="365"/>
        <v>-85.440155631805482</v>
      </c>
      <c r="P806" s="310">
        <f t="shared" ca="1" si="366"/>
        <v>23</v>
      </c>
      <c r="Q806" s="304">
        <f t="shared" ca="1" si="367"/>
        <v>0</v>
      </c>
      <c r="R806" s="306">
        <f t="shared" ca="1" si="368"/>
        <v>0</v>
      </c>
      <c r="S806" s="307">
        <f t="shared" ca="1" si="369"/>
        <v>3.1859948540257217</v>
      </c>
      <c r="T806" s="304">
        <f t="shared" ca="1" si="349"/>
        <v>31.254609517992332</v>
      </c>
      <c r="U806" s="311">
        <f t="shared" ca="1" si="350"/>
        <v>0</v>
      </c>
      <c r="V806" s="306">
        <f t="shared" ca="1" si="351"/>
        <v>1.225901111567901</v>
      </c>
      <c r="W806" s="304">
        <f t="shared" ca="1" si="352"/>
        <v>28.259749568244839</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0.90898156618308157</v>
      </c>
      <c r="AH806" s="304">
        <f t="shared" ca="1" si="376"/>
        <v>-8.869967650816351</v>
      </c>
    </row>
    <row r="807" spans="1:34" x14ac:dyDescent="0.2">
      <c r="A807" s="347">
        <f t="shared" ca="1" si="354"/>
        <v>1E-4</v>
      </c>
      <c r="B807" s="304">
        <f t="shared" ca="1" si="355"/>
        <v>35.431500000001243</v>
      </c>
      <c r="D807" s="306">
        <f t="shared" ca="1" si="356"/>
        <v>-0.70516716860320428</v>
      </c>
      <c r="E807" s="307">
        <f t="shared" ca="1" si="357"/>
        <v>-0.96808271653644873</v>
      </c>
      <c r="F807" s="304">
        <f t="shared" ca="1" si="358"/>
        <v>1.1976831307705933</v>
      </c>
      <c r="G807" s="306">
        <f t="shared" ca="1" si="359"/>
        <v>8.4498709300138675</v>
      </c>
      <c r="H807" s="307">
        <f t="shared" ca="1" si="360"/>
        <v>-105.95182945926324</v>
      </c>
      <c r="I807" s="304">
        <f t="shared" ca="1" si="361"/>
        <v>106.28824245653277</v>
      </c>
      <c r="J807" s="306">
        <f t="shared" ca="1" si="362"/>
        <v>798.52327976967274</v>
      </c>
      <c r="K807" s="307">
        <f t="shared" ca="1" si="363"/>
        <v>-7.3639034258166252</v>
      </c>
      <c r="L807" s="304">
        <f t="shared" ca="1" si="348"/>
        <v>798.55723364564165</v>
      </c>
      <c r="M807" s="306">
        <f t="shared" ca="1" si="364"/>
        <v>-1.4912127629490055</v>
      </c>
      <c r="N807" s="304">
        <f t="shared" ca="1" si="365"/>
        <v>-85.440197673020521</v>
      </c>
      <c r="P807" s="310">
        <f t="shared" ca="1" si="366"/>
        <v>23</v>
      </c>
      <c r="Q807" s="304">
        <f t="shared" ca="1" si="367"/>
        <v>0</v>
      </c>
      <c r="R807" s="306">
        <f t="shared" ca="1" si="368"/>
        <v>0</v>
      </c>
      <c r="S807" s="307">
        <f t="shared" ca="1" si="369"/>
        <v>3.1859948540257217</v>
      </c>
      <c r="T807" s="304">
        <f t="shared" ca="1" si="349"/>
        <v>31.254609517992332</v>
      </c>
      <c r="U807" s="311">
        <f t="shared" ca="1" si="350"/>
        <v>0</v>
      </c>
      <c r="V807" s="306">
        <f t="shared" ca="1" si="351"/>
        <v>1.2259024104328264</v>
      </c>
      <c r="W807" s="304">
        <f t="shared" ca="1" si="352"/>
        <v>28.259827844540947</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0.90895756923992543</v>
      </c>
      <c r="AH807" s="304">
        <f t="shared" ca="1" si="376"/>
        <v>-8.8699922200240593</v>
      </c>
    </row>
    <row r="808" spans="1:34" x14ac:dyDescent="0.2">
      <c r="A808" s="347">
        <f t="shared" ca="1" si="354"/>
        <v>1E-4</v>
      </c>
      <c r="B808" s="304">
        <f t="shared" ca="1" si="355"/>
        <v>35.431600000001247</v>
      </c>
      <c r="D808" s="306">
        <f t="shared" ca="1" si="356"/>
        <v>-0.70516263399377921</v>
      </c>
      <c r="E808" s="307">
        <f t="shared" ca="1" si="357"/>
        <v>-0.96805770800914104</v>
      </c>
      <c r="F808" s="304">
        <f t="shared" ca="1" si="358"/>
        <v>1.1976602466546828</v>
      </c>
      <c r="G808" s="306">
        <f t="shared" ca="1" si="359"/>
        <v>8.4498004137504683</v>
      </c>
      <c r="H808" s="307">
        <f t="shared" ca="1" si="360"/>
        <v>-105.95192626503403</v>
      </c>
      <c r="I808" s="304">
        <f t="shared" ca="1" si="361"/>
        <v>106.28833334991863</v>
      </c>
      <c r="J808" s="306">
        <f t="shared" ca="1" si="362"/>
        <v>798.52327976967274</v>
      </c>
      <c r="K808" s="307">
        <f t="shared" ca="1" si="363"/>
        <v>-7.3744986136028396</v>
      </c>
      <c r="L808" s="304">
        <f t="shared" ca="1" si="348"/>
        <v>798.5573314195525</v>
      </c>
      <c r="M808" s="306">
        <f t="shared" ca="1" si="364"/>
        <v>-1.4912134966992512</v>
      </c>
      <c r="N808" s="304">
        <f t="shared" ca="1" si="365"/>
        <v>-85.440239713812815</v>
      </c>
      <c r="P808" s="310">
        <f t="shared" ca="1" si="366"/>
        <v>23</v>
      </c>
      <c r="Q808" s="304">
        <f t="shared" ca="1" si="367"/>
        <v>0</v>
      </c>
      <c r="R808" s="306">
        <f t="shared" ca="1" si="368"/>
        <v>0</v>
      </c>
      <c r="S808" s="307">
        <f t="shared" ca="1" si="369"/>
        <v>3.1859948540257217</v>
      </c>
      <c r="T808" s="304">
        <f t="shared" ca="1" si="349"/>
        <v>31.254609517992332</v>
      </c>
      <c r="U808" s="311">
        <f t="shared" ca="1" si="350"/>
        <v>0</v>
      </c>
      <c r="V808" s="306">
        <f t="shared" ca="1" si="351"/>
        <v>1.2259037093003158</v>
      </c>
      <c r="W808" s="304">
        <f t="shared" ca="1" si="352"/>
        <v>28.25990611976388</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0.90893357262260466</v>
      </c>
      <c r="AH808" s="304">
        <f t="shared" ca="1" si="376"/>
        <v>-8.8700167888949117</v>
      </c>
    </row>
    <row r="809" spans="1:34" x14ac:dyDescent="0.2">
      <c r="A809" s="347">
        <f t="shared" ca="1" si="354"/>
        <v>1E-4</v>
      </c>
      <c r="B809" s="304">
        <f t="shared" ca="1" si="355"/>
        <v>35.43170000000125</v>
      </c>
      <c r="D809" s="306">
        <f t="shared" ca="1" si="356"/>
        <v>-0.70515809938649376</v>
      </c>
      <c r="E809" s="307">
        <f t="shared" ca="1" si="357"/>
        <v>-0.96803269982470574</v>
      </c>
      <c r="F809" s="304">
        <f t="shared" ca="1" si="358"/>
        <v>1.1976373629192942</v>
      </c>
      <c r="G809" s="306">
        <f t="shared" ca="1" si="359"/>
        <v>8.4497298979405304</v>
      </c>
      <c r="H809" s="307">
        <f t="shared" ca="1" si="360"/>
        <v>-105.95202306830402</v>
      </c>
      <c r="I809" s="304">
        <f t="shared" ca="1" si="361"/>
        <v>106.28842424090489</v>
      </c>
      <c r="J809" s="306">
        <f t="shared" ca="1" si="362"/>
        <v>798.52327976967274</v>
      </c>
      <c r="K809" s="307">
        <f t="shared" ca="1" si="363"/>
        <v>-7.3850938110695061</v>
      </c>
      <c r="L809" s="304">
        <f t="shared" ca="1" si="348"/>
        <v>798.55742933411705</v>
      </c>
      <c r="M809" s="306">
        <f t="shared" ca="1" si="364"/>
        <v>-1.4912142304421188</v>
      </c>
      <c r="N809" s="304">
        <f t="shared" ca="1" si="365"/>
        <v>-85.440281754182365</v>
      </c>
      <c r="P809" s="310">
        <f t="shared" ca="1" si="366"/>
        <v>23</v>
      </c>
      <c r="Q809" s="304">
        <f t="shared" ca="1" si="367"/>
        <v>0</v>
      </c>
      <c r="R809" s="306">
        <f t="shared" ca="1" si="368"/>
        <v>0</v>
      </c>
      <c r="S809" s="307">
        <f t="shared" ca="1" si="369"/>
        <v>3.1859948540257217</v>
      </c>
      <c r="T809" s="304">
        <f t="shared" ca="1" si="349"/>
        <v>31.254609517992332</v>
      </c>
      <c r="U809" s="311">
        <f t="shared" ca="1" si="350"/>
        <v>0</v>
      </c>
      <c r="V809" s="306">
        <f t="shared" ca="1" si="351"/>
        <v>1.225905008170368</v>
      </c>
      <c r="W809" s="304">
        <f t="shared" ca="1" si="352"/>
        <v>28.259984393913623</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0.90890957633110325</v>
      </c>
      <c r="AH809" s="304">
        <f t="shared" ca="1" si="376"/>
        <v>-8.8700413574289243</v>
      </c>
    </row>
    <row r="810" spans="1:34" x14ac:dyDescent="0.2">
      <c r="A810" s="347">
        <f t="shared" ca="1" si="354"/>
        <v>1E-4</v>
      </c>
      <c r="B810" s="304">
        <f t="shared" ca="1" si="355"/>
        <v>35.431800000001253</v>
      </c>
      <c r="D810" s="306">
        <f t="shared" ca="1" si="356"/>
        <v>-0.70515356478134705</v>
      </c>
      <c r="E810" s="307">
        <f t="shared" ca="1" si="357"/>
        <v>-0.96800769198314818</v>
      </c>
      <c r="F810" s="304">
        <f t="shared" ca="1" si="358"/>
        <v>1.197614479564431</v>
      </c>
      <c r="G810" s="306">
        <f t="shared" ca="1" si="359"/>
        <v>8.449659382584052</v>
      </c>
      <c r="H810" s="307">
        <f t="shared" ca="1" si="360"/>
        <v>-105.95211986907321</v>
      </c>
      <c r="I810" s="304">
        <f t="shared" ca="1" si="361"/>
        <v>106.28851512949153</v>
      </c>
      <c r="J810" s="306">
        <f t="shared" ca="1" si="362"/>
        <v>798.52327976967274</v>
      </c>
      <c r="K810" s="307">
        <f t="shared" ca="1" si="363"/>
        <v>-7.395689018216375</v>
      </c>
      <c r="L810" s="304">
        <f t="shared" ca="1" si="348"/>
        <v>798.55752738933541</v>
      </c>
      <c r="M810" s="306">
        <f t="shared" ca="1" si="364"/>
        <v>-1.491214964177608</v>
      </c>
      <c r="N810" s="304">
        <f t="shared" ca="1" si="365"/>
        <v>-85.440323794129185</v>
      </c>
      <c r="P810" s="310">
        <f t="shared" ca="1" si="366"/>
        <v>23</v>
      </c>
      <c r="Q810" s="304">
        <f t="shared" ca="1" si="367"/>
        <v>0</v>
      </c>
      <c r="R810" s="306">
        <f t="shared" ca="1" si="368"/>
        <v>0</v>
      </c>
      <c r="S810" s="307">
        <f t="shared" ca="1" si="369"/>
        <v>3.1859948540257217</v>
      </c>
      <c r="T810" s="304">
        <f t="shared" ca="1" si="349"/>
        <v>31.254609517992332</v>
      </c>
      <c r="U810" s="311">
        <f t="shared" ca="1" si="350"/>
        <v>0</v>
      </c>
      <c r="V810" s="306">
        <f t="shared" ca="1" si="351"/>
        <v>1.2259063070429839</v>
      </c>
      <c r="W810" s="304">
        <f t="shared" ca="1" si="352"/>
        <v>28.260062666990194</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0.90888558036543188</v>
      </c>
      <c r="AH810" s="304">
        <f t="shared" ca="1" si="376"/>
        <v>-8.8700659256260899</v>
      </c>
    </row>
    <row r="811" spans="1:34" x14ac:dyDescent="0.2">
      <c r="A811" s="347">
        <f t="shared" ca="1" si="354"/>
        <v>1E-4</v>
      </c>
      <c r="B811" s="304">
        <f t="shared" ca="1" si="355"/>
        <v>35.431900000001257</v>
      </c>
      <c r="D811" s="306">
        <f t="shared" ca="1" si="356"/>
        <v>-0.70514903017834252</v>
      </c>
      <c r="E811" s="307">
        <f t="shared" ca="1" si="357"/>
        <v>-0.96798268448446123</v>
      </c>
      <c r="F811" s="304">
        <f t="shared" ca="1" si="358"/>
        <v>1.1975915965900901</v>
      </c>
      <c r="G811" s="306">
        <f t="shared" ca="1" si="359"/>
        <v>8.4495888676810349</v>
      </c>
      <c r="H811" s="307">
        <f t="shared" ca="1" si="360"/>
        <v>-105.95221666734166</v>
      </c>
      <c r="I811" s="304">
        <f t="shared" ca="1" si="361"/>
        <v>106.28860601567861</v>
      </c>
      <c r="J811" s="306">
        <f t="shared" ca="1" si="362"/>
        <v>798.52327976967274</v>
      </c>
      <c r="K811" s="307">
        <f t="shared" ca="1" si="363"/>
        <v>-7.4062842350431959</v>
      </c>
      <c r="L811" s="304">
        <f t="shared" ca="1" si="348"/>
        <v>798.55762558520803</v>
      </c>
      <c r="M811" s="306">
        <f t="shared" ca="1" si="364"/>
        <v>-1.4912156979057192</v>
      </c>
      <c r="N811" s="304">
        <f t="shared" ca="1" si="365"/>
        <v>-85.44036583365326</v>
      </c>
      <c r="P811" s="310">
        <f t="shared" ca="1" si="366"/>
        <v>23</v>
      </c>
      <c r="Q811" s="304">
        <f t="shared" ca="1" si="367"/>
        <v>0</v>
      </c>
      <c r="R811" s="306">
        <f t="shared" ca="1" si="368"/>
        <v>0</v>
      </c>
      <c r="S811" s="307">
        <f t="shared" ca="1" si="369"/>
        <v>3.1859948540257217</v>
      </c>
      <c r="T811" s="304">
        <f t="shared" ca="1" si="349"/>
        <v>31.254609517992332</v>
      </c>
      <c r="U811" s="311">
        <f t="shared" ca="1" si="350"/>
        <v>0</v>
      </c>
      <c r="V811" s="306">
        <f t="shared" ca="1" si="351"/>
        <v>1.2259076059181631</v>
      </c>
      <c r="W811" s="304">
        <f t="shared" ca="1" si="352"/>
        <v>28.260140938993604</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0.90886158472557987</v>
      </c>
      <c r="AH811" s="304">
        <f t="shared" ca="1" si="376"/>
        <v>-8.8700904934864155</v>
      </c>
    </row>
    <row r="812" spans="1:34" x14ac:dyDescent="0.2">
      <c r="A812" s="347">
        <f t="shared" ca="1" si="354"/>
        <v>1E-4</v>
      </c>
      <c r="B812" s="304">
        <f t="shared" ca="1" si="355"/>
        <v>35.43200000000126</v>
      </c>
      <c r="D812" s="306">
        <f t="shared" ca="1" si="356"/>
        <v>-0.70514449557747982</v>
      </c>
      <c r="E812" s="307">
        <f t="shared" ca="1" si="357"/>
        <v>-0.96795767732864313</v>
      </c>
      <c r="F812" s="304">
        <f t="shared" ca="1" si="358"/>
        <v>1.1975687139962701</v>
      </c>
      <c r="G812" s="306">
        <f t="shared" ca="1" si="359"/>
        <v>8.4495183532314773</v>
      </c>
      <c r="H812" s="307">
        <f t="shared" ca="1" si="360"/>
        <v>-105.95231346310939</v>
      </c>
      <c r="I812" s="304">
        <f t="shared" ca="1" si="361"/>
        <v>106.28869689946616</v>
      </c>
      <c r="J812" s="306">
        <f t="shared" ca="1" si="362"/>
        <v>798.52327976967274</v>
      </c>
      <c r="K812" s="307">
        <f t="shared" ca="1" si="363"/>
        <v>-7.4168794615497182</v>
      </c>
      <c r="L812" s="304">
        <f t="shared" ca="1" si="348"/>
        <v>798.55772392173515</v>
      </c>
      <c r="M812" s="306">
        <f t="shared" ca="1" si="364"/>
        <v>-1.4912164316264525</v>
      </c>
      <c r="N812" s="304">
        <f t="shared" ca="1" si="365"/>
        <v>-85.440407872754619</v>
      </c>
      <c r="P812" s="310">
        <f t="shared" ca="1" si="366"/>
        <v>23</v>
      </c>
      <c r="Q812" s="304">
        <f t="shared" ca="1" si="367"/>
        <v>0</v>
      </c>
      <c r="R812" s="306">
        <f t="shared" ca="1" si="368"/>
        <v>0</v>
      </c>
      <c r="S812" s="307">
        <f t="shared" ca="1" si="369"/>
        <v>3.1859948540257217</v>
      </c>
      <c r="T812" s="304">
        <f t="shared" ca="1" si="349"/>
        <v>31.254609517992332</v>
      </c>
      <c r="U812" s="311">
        <f t="shared" ca="1" si="350"/>
        <v>0</v>
      </c>
      <c r="V812" s="306">
        <f t="shared" ca="1" si="351"/>
        <v>1.2259089047959058</v>
      </c>
      <c r="W812" s="304">
        <f t="shared" ca="1" si="352"/>
        <v>28.260219209923861</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0.90883758941154724</v>
      </c>
      <c r="AH812" s="304">
        <f t="shared" ca="1" si="376"/>
        <v>-8.8701150610099031</v>
      </c>
    </row>
    <row r="813" spans="1:34" x14ac:dyDescent="0.2">
      <c r="A813" s="347">
        <f t="shared" ca="1" si="354"/>
        <v>1E-4</v>
      </c>
      <c r="B813" s="304">
        <f t="shared" ca="1" si="355"/>
        <v>35.432100000001263</v>
      </c>
      <c r="D813" s="306">
        <f t="shared" ca="1" si="356"/>
        <v>-0.70513996097875875</v>
      </c>
      <c r="E813" s="307">
        <f t="shared" ca="1" si="357"/>
        <v>-0.96793267051568854</v>
      </c>
      <c r="F813" s="304">
        <f t="shared" ca="1" si="358"/>
        <v>1.1975458317829668</v>
      </c>
      <c r="G813" s="306">
        <f t="shared" ca="1" si="359"/>
        <v>8.4494478392353791</v>
      </c>
      <c r="H813" s="307">
        <f t="shared" ca="1" si="360"/>
        <v>-105.95241025637644</v>
      </c>
      <c r="I813" s="304">
        <f t="shared" ca="1" si="361"/>
        <v>106.28878778085421</v>
      </c>
      <c r="J813" s="306">
        <f t="shared" ca="1" si="362"/>
        <v>798.52327976967274</v>
      </c>
      <c r="K813" s="307">
        <f t="shared" ca="1" si="363"/>
        <v>-7.4274746977356925</v>
      </c>
      <c r="L813" s="304">
        <f t="shared" ca="1" si="348"/>
        <v>798.55782239891721</v>
      </c>
      <c r="M813" s="306">
        <f t="shared" ca="1" si="364"/>
        <v>-1.4912171653398079</v>
      </c>
      <c r="N813" s="304">
        <f t="shared" ca="1" si="365"/>
        <v>-85.440449911433262</v>
      </c>
      <c r="P813" s="310">
        <f t="shared" ca="1" si="366"/>
        <v>23</v>
      </c>
      <c r="Q813" s="304">
        <f t="shared" ca="1" si="367"/>
        <v>0</v>
      </c>
      <c r="R813" s="306">
        <f t="shared" ca="1" si="368"/>
        <v>0</v>
      </c>
      <c r="S813" s="307">
        <f t="shared" ca="1" si="369"/>
        <v>3.1859948540257217</v>
      </c>
      <c r="T813" s="304">
        <f t="shared" ca="1" si="349"/>
        <v>31.254609517992332</v>
      </c>
      <c r="U813" s="311">
        <f t="shared" ca="1" si="350"/>
        <v>0</v>
      </c>
      <c r="V813" s="306">
        <f t="shared" ca="1" si="351"/>
        <v>1.2259102036762115</v>
      </c>
      <c r="W813" s="304">
        <f t="shared" ca="1" si="352"/>
        <v>28.260297479780967</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0.90881359442333043</v>
      </c>
      <c r="AH813" s="304">
        <f t="shared" ca="1" si="376"/>
        <v>-8.8701396281965579</v>
      </c>
    </row>
    <row r="814" spans="1:34" x14ac:dyDescent="0.2">
      <c r="A814" s="347">
        <f t="shared" ca="1" si="354"/>
        <v>1E-4</v>
      </c>
      <c r="B814" s="304">
        <f t="shared" ca="1" si="355"/>
        <v>35.432200000001266</v>
      </c>
      <c r="D814" s="306">
        <f t="shared" ca="1" si="356"/>
        <v>-0.70513542638218019</v>
      </c>
      <c r="E814" s="307">
        <f t="shared" ca="1" si="357"/>
        <v>-0.96790766404559747</v>
      </c>
      <c r="F814" s="304">
        <f t="shared" ca="1" si="358"/>
        <v>1.1975229499501812</v>
      </c>
      <c r="G814" s="306">
        <f t="shared" ca="1" si="359"/>
        <v>8.4493773256927405</v>
      </c>
      <c r="H814" s="307">
        <f t="shared" ca="1" si="360"/>
        <v>-105.95250704714284</v>
      </c>
      <c r="I814" s="304">
        <f t="shared" ca="1" si="361"/>
        <v>106.28887865984279</v>
      </c>
      <c r="J814" s="306">
        <f t="shared" ca="1" si="362"/>
        <v>798.52327976967274</v>
      </c>
      <c r="K814" s="307">
        <f t="shared" ca="1" si="363"/>
        <v>-7.4380699436008682</v>
      </c>
      <c r="L814" s="304">
        <f t="shared" ca="1" si="348"/>
        <v>798.55792101675445</v>
      </c>
      <c r="M814" s="306">
        <f t="shared" ca="1" si="364"/>
        <v>-1.4912178990457856</v>
      </c>
      <c r="N814" s="304">
        <f t="shared" ca="1" si="365"/>
        <v>-85.440491949689189</v>
      </c>
      <c r="P814" s="310">
        <f t="shared" ca="1" si="366"/>
        <v>23</v>
      </c>
      <c r="Q814" s="304">
        <f t="shared" ca="1" si="367"/>
        <v>0</v>
      </c>
      <c r="R814" s="306">
        <f t="shared" ca="1" si="368"/>
        <v>0</v>
      </c>
      <c r="S814" s="307">
        <f t="shared" ca="1" si="369"/>
        <v>3.1859948540257217</v>
      </c>
      <c r="T814" s="304">
        <f t="shared" ca="1" si="349"/>
        <v>31.254609517992332</v>
      </c>
      <c r="U814" s="311">
        <f t="shared" ca="1" si="350"/>
        <v>0</v>
      </c>
      <c r="V814" s="306">
        <f t="shared" ca="1" si="351"/>
        <v>1.2259115025590805</v>
      </c>
      <c r="W814" s="304">
        <f t="shared" ca="1" si="352"/>
        <v>28.26037574856495</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0.90878959976093121</v>
      </c>
      <c r="AH814" s="304">
        <f t="shared" ca="1" si="376"/>
        <v>-8.8701641950463781</v>
      </c>
    </row>
    <row r="815" spans="1:34" x14ac:dyDescent="0.2">
      <c r="A815" s="347">
        <f t="shared" ca="1" si="354"/>
        <v>1E-4</v>
      </c>
      <c r="B815" s="304">
        <f t="shared" ca="1" si="355"/>
        <v>35.43230000000127</v>
      </c>
      <c r="D815" s="306">
        <f t="shared" ca="1" si="356"/>
        <v>-0.70513089178774468</v>
      </c>
      <c r="E815" s="307">
        <f t="shared" ca="1" si="357"/>
        <v>-0.96788265791836459</v>
      </c>
      <c r="F815" s="304">
        <f t="shared" ca="1" si="358"/>
        <v>1.1975000684979096</v>
      </c>
      <c r="G815" s="306">
        <f t="shared" ca="1" si="359"/>
        <v>8.4493068126035613</v>
      </c>
      <c r="H815" s="307">
        <f t="shared" ca="1" si="360"/>
        <v>-105.95260383540864</v>
      </c>
      <c r="I815" s="304">
        <f t="shared" ca="1" si="361"/>
        <v>106.28896953643194</v>
      </c>
      <c r="J815" s="306">
        <f t="shared" ca="1" si="362"/>
        <v>798.52327976967274</v>
      </c>
      <c r="K815" s="307">
        <f t="shared" ca="1" si="363"/>
        <v>-7.4486651991449957</v>
      </c>
      <c r="L815" s="304">
        <f t="shared" ca="1" si="348"/>
        <v>798.5580197752472</v>
      </c>
      <c r="M815" s="306">
        <f t="shared" ca="1" si="364"/>
        <v>-1.4912186327443857</v>
      </c>
      <c r="N815" s="304">
        <f t="shared" ca="1" si="365"/>
        <v>-85.4405339875224</v>
      </c>
      <c r="P815" s="310">
        <f t="shared" ca="1" si="366"/>
        <v>23</v>
      </c>
      <c r="Q815" s="304">
        <f t="shared" ca="1" si="367"/>
        <v>0</v>
      </c>
      <c r="R815" s="306">
        <f t="shared" ca="1" si="368"/>
        <v>0</v>
      </c>
      <c r="S815" s="307">
        <f t="shared" ca="1" si="369"/>
        <v>3.1859948540257217</v>
      </c>
      <c r="T815" s="304">
        <f t="shared" ca="1" si="349"/>
        <v>31.254609517992332</v>
      </c>
      <c r="U815" s="311">
        <f t="shared" ca="1" si="350"/>
        <v>0</v>
      </c>
      <c r="V815" s="306">
        <f t="shared" ca="1" si="351"/>
        <v>1.2259128014445133</v>
      </c>
      <c r="W815" s="304">
        <f t="shared" ca="1" si="352"/>
        <v>28.260454016275812</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0.90876560542433715</v>
      </c>
      <c r="AH815" s="304">
        <f t="shared" ca="1" si="376"/>
        <v>-8.8701887615593726</v>
      </c>
    </row>
    <row r="816" spans="1:34" x14ac:dyDescent="0.2">
      <c r="A816" s="347">
        <f t="shared" ca="1" si="354"/>
        <v>1E-4</v>
      </c>
      <c r="B816" s="304">
        <f t="shared" ca="1" si="355"/>
        <v>35.432400000001273</v>
      </c>
      <c r="D816" s="306">
        <f t="shared" ca="1" si="356"/>
        <v>-0.70512635719545314</v>
      </c>
      <c r="E816" s="307">
        <f t="shared" ca="1" si="357"/>
        <v>-0.96785765213398456</v>
      </c>
      <c r="F816" s="304">
        <f t="shared" ca="1" si="358"/>
        <v>1.1974771874261483</v>
      </c>
      <c r="G816" s="306">
        <f t="shared" ca="1" si="359"/>
        <v>8.4492362999678416</v>
      </c>
      <c r="H816" s="307">
        <f t="shared" ca="1" si="360"/>
        <v>-105.95270062117385</v>
      </c>
      <c r="I816" s="304">
        <f t="shared" ca="1" si="361"/>
        <v>106.28906041062169</v>
      </c>
      <c r="J816" s="306">
        <f t="shared" ca="1" si="362"/>
        <v>798.52327976967274</v>
      </c>
      <c r="K816" s="307">
        <f t="shared" ca="1" si="363"/>
        <v>-7.4592604643678246</v>
      </c>
      <c r="L816" s="304">
        <f t="shared" ca="1" si="348"/>
        <v>798.5581186743957</v>
      </c>
      <c r="M816" s="306">
        <f t="shared" ca="1" si="364"/>
        <v>-1.4912193664356082</v>
      </c>
      <c r="N816" s="304">
        <f t="shared" ca="1" si="365"/>
        <v>-85.440576024932923</v>
      </c>
      <c r="P816" s="310">
        <f t="shared" ca="1" si="366"/>
        <v>23</v>
      </c>
      <c r="Q816" s="304">
        <f t="shared" ca="1" si="367"/>
        <v>0</v>
      </c>
      <c r="R816" s="306">
        <f t="shared" ca="1" si="368"/>
        <v>0</v>
      </c>
      <c r="S816" s="307">
        <f t="shared" ca="1" si="369"/>
        <v>3.1859948540257217</v>
      </c>
      <c r="T816" s="304">
        <f t="shared" ca="1" si="349"/>
        <v>31.254609517992332</v>
      </c>
      <c r="U816" s="311">
        <f t="shared" ca="1" si="350"/>
        <v>0</v>
      </c>
      <c r="V816" s="306">
        <f t="shared" ca="1" si="351"/>
        <v>1.2259141003325089</v>
      </c>
      <c r="W816" s="304">
        <f t="shared" ca="1" si="352"/>
        <v>28.260532282913559</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0.90874161141355181</v>
      </c>
      <c r="AH816" s="304">
        <f t="shared" ca="1" si="376"/>
        <v>-8.8702133277355433</v>
      </c>
    </row>
    <row r="817" spans="1:34" x14ac:dyDescent="0.2">
      <c r="A817" s="347">
        <f t="shared" ca="1" si="354"/>
        <v>1E-4</v>
      </c>
      <c r="B817" s="304">
        <f t="shared" ca="1" si="355"/>
        <v>35.432500000001276</v>
      </c>
      <c r="D817" s="306">
        <f t="shared" ca="1" si="356"/>
        <v>-0.70512182260530709</v>
      </c>
      <c r="E817" s="307">
        <f t="shared" ca="1" si="357"/>
        <v>-0.96783264669246094</v>
      </c>
      <c r="F817" s="304">
        <f t="shared" ca="1" si="358"/>
        <v>1.1974543067349017</v>
      </c>
      <c r="G817" s="306">
        <f t="shared" ca="1" si="359"/>
        <v>8.4491657877855815</v>
      </c>
      <c r="H817" s="307">
        <f t="shared" ca="1" si="360"/>
        <v>-105.95279740443851</v>
      </c>
      <c r="I817" s="304">
        <f t="shared" ca="1" si="361"/>
        <v>106.28915128241206</v>
      </c>
      <c r="J817" s="306">
        <f t="shared" ca="1" si="362"/>
        <v>798.52327976967274</v>
      </c>
      <c r="K817" s="307">
        <f t="shared" ca="1" si="363"/>
        <v>-7.4698557392691054</v>
      </c>
      <c r="L817" s="304">
        <f t="shared" ca="1" si="348"/>
        <v>798.55821771420051</v>
      </c>
      <c r="M817" s="306">
        <f t="shared" ca="1" si="364"/>
        <v>-1.4912201001194529</v>
      </c>
      <c r="N817" s="304">
        <f t="shared" ca="1" si="365"/>
        <v>-85.440618061920716</v>
      </c>
      <c r="P817" s="310">
        <f t="shared" ca="1" si="366"/>
        <v>23</v>
      </c>
      <c r="Q817" s="304">
        <f t="shared" ca="1" si="367"/>
        <v>0</v>
      </c>
      <c r="R817" s="306">
        <f t="shared" ca="1" si="368"/>
        <v>0</v>
      </c>
      <c r="S817" s="307">
        <f t="shared" ca="1" si="369"/>
        <v>3.1859948540257217</v>
      </c>
      <c r="T817" s="304">
        <f t="shared" ca="1" si="349"/>
        <v>31.254609517992332</v>
      </c>
      <c r="U817" s="311">
        <f t="shared" ca="1" si="350"/>
        <v>0</v>
      </c>
      <c r="V817" s="306">
        <f t="shared" ca="1" si="351"/>
        <v>1.2259153992230676</v>
      </c>
      <c r="W817" s="304">
        <f t="shared" ca="1" si="352"/>
        <v>28.260610548478198</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0.90871761772857162</v>
      </c>
      <c r="AH817" s="304">
        <f t="shared" ca="1" si="376"/>
        <v>-8.87023789357489</v>
      </c>
    </row>
    <row r="818" spans="1:34" x14ac:dyDescent="0.2">
      <c r="A818" s="347">
        <f t="shared" ca="1" si="354"/>
        <v>1E-4</v>
      </c>
      <c r="B818" s="304">
        <f t="shared" ca="1" si="355"/>
        <v>35.43260000000128</v>
      </c>
      <c r="D818" s="306">
        <f t="shared" ca="1" si="356"/>
        <v>-0.70511728801730822</v>
      </c>
      <c r="E818" s="307">
        <f t="shared" ca="1" si="357"/>
        <v>-0.96780764159378485</v>
      </c>
      <c r="F818" s="304">
        <f t="shared" ca="1" si="358"/>
        <v>1.1974314264241637</v>
      </c>
      <c r="G818" s="306">
        <f t="shared" ca="1" si="359"/>
        <v>8.449095276056779</v>
      </c>
      <c r="H818" s="307">
        <f t="shared" ca="1" si="360"/>
        <v>-105.95289418520267</v>
      </c>
      <c r="I818" s="304">
        <f t="shared" ca="1" si="361"/>
        <v>106.28924215180311</v>
      </c>
      <c r="J818" s="306">
        <f t="shared" ca="1" si="362"/>
        <v>798.52327976967274</v>
      </c>
      <c r="K818" s="307">
        <f t="shared" ca="1" si="363"/>
        <v>-7.4804510238485875</v>
      </c>
      <c r="L818" s="304">
        <f t="shared" ca="1" si="348"/>
        <v>798.55831689466186</v>
      </c>
      <c r="M818" s="306">
        <f t="shared" ca="1" si="364"/>
        <v>-1.4912208337959205</v>
      </c>
      <c r="N818" s="304">
        <f t="shared" ca="1" si="365"/>
        <v>-85.440660098485836</v>
      </c>
      <c r="P818" s="310">
        <f t="shared" ca="1" si="366"/>
        <v>23</v>
      </c>
      <c r="Q818" s="304">
        <f t="shared" ca="1" si="367"/>
        <v>0</v>
      </c>
      <c r="R818" s="306">
        <f t="shared" ca="1" si="368"/>
        <v>0</v>
      </c>
      <c r="S818" s="307">
        <f t="shared" ca="1" si="369"/>
        <v>3.1859948540257217</v>
      </c>
      <c r="T818" s="304">
        <f t="shared" ca="1" si="349"/>
        <v>31.254609517992332</v>
      </c>
      <c r="U818" s="311">
        <f t="shared" ca="1" si="350"/>
        <v>0</v>
      </c>
      <c r="V818" s="306">
        <f t="shared" ca="1" si="351"/>
        <v>1.2259166981161898</v>
      </c>
      <c r="W818" s="304">
        <f t="shared" ca="1" si="352"/>
        <v>28.260688812969747</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0.90869362436939305</v>
      </c>
      <c r="AH818" s="304">
        <f t="shared" ca="1" si="376"/>
        <v>-8.8702624590774182</v>
      </c>
    </row>
    <row r="819" spans="1:34" x14ac:dyDescent="0.2">
      <c r="A819" s="347">
        <f t="shared" ca="1" si="354"/>
        <v>1E-4</v>
      </c>
      <c r="B819" s="304">
        <f t="shared" ca="1" si="355"/>
        <v>35.432700000001283</v>
      </c>
      <c r="D819" s="306">
        <f t="shared" ca="1" si="356"/>
        <v>-0.7051127534314543</v>
      </c>
      <c r="E819" s="307">
        <f t="shared" ca="1" si="357"/>
        <v>-0.96778263683795274</v>
      </c>
      <c r="F819" s="304">
        <f t="shared" ca="1" si="358"/>
        <v>1.1974085464939306</v>
      </c>
      <c r="G819" s="306">
        <f t="shared" ca="1" si="359"/>
        <v>8.449024764781436</v>
      </c>
      <c r="H819" s="307">
        <f t="shared" ca="1" si="360"/>
        <v>-105.95299096346635</v>
      </c>
      <c r="I819" s="304">
        <f t="shared" ca="1" si="361"/>
        <v>106.28933301879485</v>
      </c>
      <c r="J819" s="306">
        <f t="shared" ca="1" si="362"/>
        <v>798.52327976967274</v>
      </c>
      <c r="K819" s="307">
        <f t="shared" ca="1" si="363"/>
        <v>-7.4910463181060214</v>
      </c>
      <c r="L819" s="304">
        <f t="shared" ca="1" si="348"/>
        <v>798.55841621578008</v>
      </c>
      <c r="M819" s="306">
        <f t="shared" ca="1" si="364"/>
        <v>-1.4912215674650109</v>
      </c>
      <c r="N819" s="304">
        <f t="shared" ca="1" si="365"/>
        <v>-85.440702134628282</v>
      </c>
      <c r="P819" s="310">
        <f t="shared" ca="1" si="366"/>
        <v>23</v>
      </c>
      <c r="Q819" s="304">
        <f t="shared" ca="1" si="367"/>
        <v>0</v>
      </c>
      <c r="R819" s="306">
        <f t="shared" ca="1" si="368"/>
        <v>0</v>
      </c>
      <c r="S819" s="307">
        <f t="shared" ca="1" si="369"/>
        <v>3.1859948540257217</v>
      </c>
      <c r="T819" s="304">
        <f t="shared" ca="1" si="349"/>
        <v>31.254609517992332</v>
      </c>
      <c r="U819" s="311">
        <f t="shared" ca="1" si="350"/>
        <v>0</v>
      </c>
      <c r="V819" s="306">
        <f t="shared" ca="1" si="351"/>
        <v>1.225917997011875</v>
      </c>
      <c r="W819" s="304">
        <f t="shared" ca="1" si="352"/>
        <v>28.260767076388213</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0.90866963133601253</v>
      </c>
      <c r="AH819" s="304">
        <f t="shared" ca="1" si="376"/>
        <v>-8.8702870242431313</v>
      </c>
    </row>
    <row r="820" spans="1:34" x14ac:dyDescent="0.2">
      <c r="A820" s="347">
        <f t="shared" ca="1" si="354"/>
        <v>1E-4</v>
      </c>
      <c r="B820" s="304">
        <f t="shared" ca="1" si="355"/>
        <v>35.432800000001286</v>
      </c>
      <c r="D820" s="306">
        <f t="shared" ca="1" si="356"/>
        <v>-0.70510821884774655</v>
      </c>
      <c r="E820" s="307">
        <f t="shared" ca="1" si="357"/>
        <v>-0.96775763242496637</v>
      </c>
      <c r="F820" s="304">
        <f t="shared" ca="1" si="358"/>
        <v>1.1973856669442047</v>
      </c>
      <c r="G820" s="306">
        <f t="shared" ca="1" si="359"/>
        <v>8.4489542539595508</v>
      </c>
      <c r="H820" s="307">
        <f t="shared" ca="1" si="360"/>
        <v>-105.95308773922959</v>
      </c>
      <c r="I820" s="304">
        <f t="shared" ca="1" si="361"/>
        <v>106.28942388338731</v>
      </c>
      <c r="J820" s="306">
        <f t="shared" ca="1" si="362"/>
        <v>798.52327976967274</v>
      </c>
      <c r="K820" s="307">
        <f t="shared" ca="1" si="363"/>
        <v>-7.5016416220411566</v>
      </c>
      <c r="L820" s="304">
        <f t="shared" ca="1" si="348"/>
        <v>798.55851567755553</v>
      </c>
      <c r="M820" s="306">
        <f t="shared" ca="1" si="364"/>
        <v>-1.491222301126724</v>
      </c>
      <c r="N820" s="304">
        <f t="shared" ca="1" si="365"/>
        <v>-85.44074417034804</v>
      </c>
      <c r="P820" s="310">
        <f t="shared" ca="1" si="366"/>
        <v>23</v>
      </c>
      <c r="Q820" s="304">
        <f t="shared" ca="1" si="367"/>
        <v>0</v>
      </c>
      <c r="R820" s="306">
        <f t="shared" ca="1" si="368"/>
        <v>0</v>
      </c>
      <c r="S820" s="307">
        <f t="shared" ca="1" si="369"/>
        <v>3.1859948540257217</v>
      </c>
      <c r="T820" s="304">
        <f t="shared" ca="1" si="349"/>
        <v>31.254609517992332</v>
      </c>
      <c r="U820" s="311">
        <f t="shared" ca="1" si="350"/>
        <v>0</v>
      </c>
      <c r="V820" s="306">
        <f t="shared" ca="1" si="351"/>
        <v>1.2259192959101233</v>
      </c>
      <c r="W820" s="304">
        <f t="shared" ca="1" si="352"/>
        <v>28.260845338733606</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0.90864563862842829</v>
      </c>
      <c r="AH820" s="304">
        <f t="shared" ca="1" si="376"/>
        <v>-8.8703115890720312</v>
      </c>
    </row>
    <row r="821" spans="1:34" x14ac:dyDescent="0.2">
      <c r="A821" s="347">
        <f t="shared" ca="1" si="354"/>
        <v>1E-4</v>
      </c>
      <c r="B821" s="304">
        <f t="shared" ca="1" si="355"/>
        <v>35.43290000000129</v>
      </c>
      <c r="D821" s="306">
        <f t="shared" ca="1" si="356"/>
        <v>-0.70510368426618664</v>
      </c>
      <c r="E821" s="307">
        <f t="shared" ca="1" si="357"/>
        <v>-0.96773262835481866</v>
      </c>
      <c r="F821" s="304">
        <f t="shared" ca="1" si="358"/>
        <v>1.1973627877749817</v>
      </c>
      <c r="G821" s="306">
        <f t="shared" ca="1" si="359"/>
        <v>8.448883743591125</v>
      </c>
      <c r="H821" s="307">
        <f t="shared" ca="1" si="360"/>
        <v>-105.95318451249243</v>
      </c>
      <c r="I821" s="304">
        <f t="shared" ca="1" si="361"/>
        <v>106.28951474558055</v>
      </c>
      <c r="J821" s="306">
        <f t="shared" ca="1" si="362"/>
        <v>798.52327976967274</v>
      </c>
      <c r="K821" s="307">
        <f t="shared" ca="1" si="363"/>
        <v>-7.5122369356537426</v>
      </c>
      <c r="L821" s="304">
        <f t="shared" ca="1" si="348"/>
        <v>798.55861527998832</v>
      </c>
      <c r="M821" s="306">
        <f t="shared" ca="1" si="364"/>
        <v>-1.4912230347810602</v>
      </c>
      <c r="N821" s="304">
        <f t="shared" ca="1" si="365"/>
        <v>-85.440786205645125</v>
      </c>
      <c r="P821" s="310">
        <f t="shared" ca="1" si="366"/>
        <v>23</v>
      </c>
      <c r="Q821" s="304">
        <f t="shared" ca="1" si="367"/>
        <v>0</v>
      </c>
      <c r="R821" s="306">
        <f t="shared" ca="1" si="368"/>
        <v>0</v>
      </c>
      <c r="S821" s="307">
        <f t="shared" ca="1" si="369"/>
        <v>3.1859948540257217</v>
      </c>
      <c r="T821" s="304">
        <f t="shared" ca="1" si="349"/>
        <v>31.254609517992332</v>
      </c>
      <c r="U821" s="311">
        <f t="shared" ca="1" si="350"/>
        <v>0</v>
      </c>
      <c r="V821" s="306">
        <f t="shared" ca="1" si="351"/>
        <v>1.2259205948109348</v>
      </c>
      <c r="W821" s="304">
        <f t="shared" ca="1" si="352"/>
        <v>28.260923600005931</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0.90862164624663855</v>
      </c>
      <c r="AH821" s="304">
        <f t="shared" ca="1" si="376"/>
        <v>-8.8703361535641214</v>
      </c>
    </row>
    <row r="822" spans="1:34" x14ac:dyDescent="0.2">
      <c r="A822" s="347">
        <f t="shared" ca="1" si="354"/>
        <v>1E-4</v>
      </c>
      <c r="B822" s="304">
        <f t="shared" ca="1" si="355"/>
        <v>35.433000000001293</v>
      </c>
      <c r="D822" s="306">
        <f t="shared" ca="1" si="356"/>
        <v>-0.70509914968677423</v>
      </c>
      <c r="E822" s="307">
        <f t="shared" ca="1" si="357"/>
        <v>-0.96770762462750781</v>
      </c>
      <c r="F822" s="304">
        <f t="shared" ca="1" si="358"/>
        <v>1.19733990898626</v>
      </c>
      <c r="G822" s="306">
        <f t="shared" ca="1" si="359"/>
        <v>8.448813233676157</v>
      </c>
      <c r="H822" s="307">
        <f t="shared" ca="1" si="360"/>
        <v>-105.9532812832549</v>
      </c>
      <c r="I822" s="304">
        <f t="shared" ca="1" si="361"/>
        <v>106.28960560537458</v>
      </c>
      <c r="J822" s="306">
        <f t="shared" ca="1" si="362"/>
        <v>798.52327976967274</v>
      </c>
      <c r="K822" s="307">
        <f t="shared" ca="1" si="363"/>
        <v>-7.5228322589435299</v>
      </c>
      <c r="L822" s="304">
        <f t="shared" ca="1" si="348"/>
        <v>798.55871502307912</v>
      </c>
      <c r="M822" s="306">
        <f t="shared" ca="1" si="364"/>
        <v>-1.4912237684280192</v>
      </c>
      <c r="N822" s="304">
        <f t="shared" ca="1" si="365"/>
        <v>-85.440828240519522</v>
      </c>
      <c r="P822" s="310">
        <f t="shared" ca="1" si="366"/>
        <v>23</v>
      </c>
      <c r="Q822" s="304">
        <f t="shared" ca="1" si="367"/>
        <v>0</v>
      </c>
      <c r="R822" s="306">
        <f t="shared" ca="1" si="368"/>
        <v>0</v>
      </c>
      <c r="S822" s="307">
        <f t="shared" ca="1" si="369"/>
        <v>3.1859948540257217</v>
      </c>
      <c r="T822" s="304">
        <f t="shared" ca="1" si="349"/>
        <v>31.254609517992332</v>
      </c>
      <c r="U822" s="311">
        <f t="shared" ca="1" si="350"/>
        <v>0</v>
      </c>
      <c r="V822" s="306">
        <f t="shared" ca="1" si="351"/>
        <v>1.2259218937143093</v>
      </c>
      <c r="W822" s="304">
        <f t="shared" ca="1" si="352"/>
        <v>28.261001860205205</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0.90859765419063621</v>
      </c>
      <c r="AH822" s="304">
        <f t="shared" ca="1" si="376"/>
        <v>-8.8703607177194055</v>
      </c>
    </row>
    <row r="823" spans="1:34" x14ac:dyDescent="0.2">
      <c r="A823" s="347">
        <f t="shared" ca="1" si="354"/>
        <v>1E-4</v>
      </c>
      <c r="B823" s="304">
        <f t="shared" ca="1" si="355"/>
        <v>35.433100000001296</v>
      </c>
      <c r="D823" s="306">
        <f t="shared" ca="1" si="356"/>
        <v>-0.70509461510951266</v>
      </c>
      <c r="E823" s="307">
        <f t="shared" ca="1" si="357"/>
        <v>-0.96768262124303206</v>
      </c>
      <c r="F823" s="304">
        <f t="shared" ca="1" si="358"/>
        <v>1.197317030578041</v>
      </c>
      <c r="G823" s="306">
        <f t="shared" ca="1" si="359"/>
        <v>8.4487427242146467</v>
      </c>
      <c r="H823" s="307">
        <f t="shared" ca="1" si="360"/>
        <v>-105.95337805151702</v>
      </c>
      <c r="I823" s="304">
        <f t="shared" ca="1" si="361"/>
        <v>106.28969646276941</v>
      </c>
      <c r="J823" s="306">
        <f t="shared" ca="1" si="362"/>
        <v>798.52327976967274</v>
      </c>
      <c r="K823" s="307">
        <f t="shared" ca="1" si="363"/>
        <v>-7.5334275919102689</v>
      </c>
      <c r="L823" s="304">
        <f t="shared" ca="1" si="348"/>
        <v>798.55881490682805</v>
      </c>
      <c r="M823" s="306">
        <f t="shared" ca="1" si="364"/>
        <v>-1.4912245020676014</v>
      </c>
      <c r="N823" s="304">
        <f t="shared" ca="1" si="365"/>
        <v>-85.44087027497126</v>
      </c>
      <c r="P823" s="310">
        <f t="shared" ca="1" si="366"/>
        <v>23</v>
      </c>
      <c r="Q823" s="304">
        <f t="shared" ca="1" si="367"/>
        <v>0</v>
      </c>
      <c r="R823" s="306">
        <f t="shared" ca="1" si="368"/>
        <v>0</v>
      </c>
      <c r="S823" s="307">
        <f t="shared" ca="1" si="369"/>
        <v>3.1859948540257217</v>
      </c>
      <c r="T823" s="304">
        <f t="shared" ca="1" si="349"/>
        <v>31.254609517992332</v>
      </c>
      <c r="U823" s="311">
        <f t="shared" ca="1" si="350"/>
        <v>0</v>
      </c>
      <c r="V823" s="306">
        <f t="shared" ca="1" si="351"/>
        <v>1.225923192620247</v>
      </c>
      <c r="W823" s="304">
        <f t="shared" ca="1" si="352"/>
        <v>28.261080119331421</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0.90857366246042481</v>
      </c>
      <c r="AH823" s="304">
        <f t="shared" ca="1" si="376"/>
        <v>-8.8703852815378852</v>
      </c>
    </row>
    <row r="824" spans="1:34" x14ac:dyDescent="0.2">
      <c r="A824" s="347">
        <f t="shared" ca="1" si="354"/>
        <v>1E-4</v>
      </c>
      <c r="B824" s="304">
        <f t="shared" ca="1" si="355"/>
        <v>35.4332000000013</v>
      </c>
      <c r="D824" s="306">
        <f t="shared" ca="1" si="356"/>
        <v>-0.70509008053439926</v>
      </c>
      <c r="E824" s="307">
        <f t="shared" ca="1" si="357"/>
        <v>-0.96765761820138962</v>
      </c>
      <c r="F824" s="304">
        <f t="shared" ca="1" si="358"/>
        <v>1.1972941525503213</v>
      </c>
      <c r="G824" s="306">
        <f t="shared" ca="1" si="359"/>
        <v>8.4486722152065941</v>
      </c>
      <c r="H824" s="307">
        <f t="shared" ca="1" si="360"/>
        <v>-105.95347481727885</v>
      </c>
      <c r="I824" s="304">
        <f t="shared" ca="1" si="361"/>
        <v>106.28978731776513</v>
      </c>
      <c r="J824" s="306">
        <f t="shared" ca="1" si="362"/>
        <v>798.52327976967274</v>
      </c>
      <c r="K824" s="307">
        <f t="shared" ca="1" si="363"/>
        <v>-7.5440229345537091</v>
      </c>
      <c r="L824" s="304">
        <f t="shared" ca="1" si="348"/>
        <v>798.55891493123545</v>
      </c>
      <c r="M824" s="306">
        <f t="shared" ca="1" si="364"/>
        <v>-1.4912252356998068</v>
      </c>
      <c r="N824" s="304">
        <f t="shared" ca="1" si="365"/>
        <v>-85.440912309000353</v>
      </c>
      <c r="P824" s="310">
        <f t="shared" ca="1" si="366"/>
        <v>23</v>
      </c>
      <c r="Q824" s="304">
        <f t="shared" ca="1" si="367"/>
        <v>0</v>
      </c>
      <c r="R824" s="306">
        <f t="shared" ca="1" si="368"/>
        <v>0</v>
      </c>
      <c r="S824" s="307">
        <f t="shared" ca="1" si="369"/>
        <v>3.1859948540257217</v>
      </c>
      <c r="T824" s="304">
        <f t="shared" ca="1" si="349"/>
        <v>31.254609517992332</v>
      </c>
      <c r="U824" s="311">
        <f t="shared" ca="1" si="350"/>
        <v>0</v>
      </c>
      <c r="V824" s="306">
        <f t="shared" ca="1" si="351"/>
        <v>1.2259244915287479</v>
      </c>
      <c r="W824" s="304">
        <f t="shared" ca="1" si="352"/>
        <v>28.261158377384632</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0.90854967105600082</v>
      </c>
      <c r="AH824" s="304">
        <f t="shared" ca="1" si="376"/>
        <v>-8.8704098450195605</v>
      </c>
    </row>
    <row r="825" spans="1:34" x14ac:dyDescent="0.2">
      <c r="A825" s="347">
        <f t="shared" ca="1" si="354"/>
        <v>1E-4</v>
      </c>
      <c r="B825" s="304">
        <f t="shared" ca="1" si="355"/>
        <v>35.433300000001303</v>
      </c>
      <c r="D825" s="306">
        <f t="shared" ca="1" si="356"/>
        <v>-0.70508554596143691</v>
      </c>
      <c r="E825" s="307">
        <f t="shared" ca="1" si="357"/>
        <v>-0.96763261550256274</v>
      </c>
      <c r="F825" s="304">
        <f t="shared" ca="1" si="358"/>
        <v>1.1972712749030889</v>
      </c>
      <c r="G825" s="306">
        <f t="shared" ca="1" si="359"/>
        <v>8.4486017066519974</v>
      </c>
      <c r="H825" s="307">
        <f t="shared" ca="1" si="360"/>
        <v>-105.9535715805404</v>
      </c>
      <c r="I825" s="304">
        <f t="shared" ca="1" si="361"/>
        <v>106.28987817036175</v>
      </c>
      <c r="J825" s="306">
        <f t="shared" ca="1" si="362"/>
        <v>798.52327976967274</v>
      </c>
      <c r="K825" s="307">
        <f t="shared" ca="1" si="363"/>
        <v>-7.5546182868736</v>
      </c>
      <c r="L825" s="304">
        <f t="shared" ca="1" si="348"/>
        <v>798.55901509630166</v>
      </c>
      <c r="M825" s="306">
        <f t="shared" ca="1" si="364"/>
        <v>-1.4912259693246355</v>
      </c>
      <c r="N825" s="304">
        <f t="shared" ca="1" si="365"/>
        <v>-85.440954342606773</v>
      </c>
      <c r="P825" s="310">
        <f t="shared" ca="1" si="366"/>
        <v>23</v>
      </c>
      <c r="Q825" s="304">
        <f t="shared" ca="1" si="367"/>
        <v>0</v>
      </c>
      <c r="R825" s="306">
        <f t="shared" ca="1" si="368"/>
        <v>0</v>
      </c>
      <c r="S825" s="307">
        <f t="shared" ca="1" si="369"/>
        <v>3.1859948540257217</v>
      </c>
      <c r="T825" s="304">
        <f t="shared" ca="1" si="349"/>
        <v>31.254609517992332</v>
      </c>
      <c r="U825" s="311">
        <f t="shared" ca="1" si="350"/>
        <v>0</v>
      </c>
      <c r="V825" s="306">
        <f t="shared" ca="1" si="351"/>
        <v>1.2259257904398115</v>
      </c>
      <c r="W825" s="304">
        <f t="shared" ca="1" si="352"/>
        <v>28.26123663436481</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0.90852567997734823</v>
      </c>
      <c r="AH825" s="304">
        <f t="shared" ca="1" si="376"/>
        <v>-8.8704344081644493</v>
      </c>
    </row>
    <row r="826" spans="1:34" x14ac:dyDescent="0.2">
      <c r="A826" s="347">
        <f t="shared" ca="1" si="354"/>
        <v>1E-4</v>
      </c>
      <c r="B826" s="304">
        <f t="shared" ca="1" si="355"/>
        <v>35.433400000001306</v>
      </c>
      <c r="D826" s="306">
        <f t="shared" ca="1" si="356"/>
        <v>-0.70508101139062562</v>
      </c>
      <c r="E826" s="307">
        <f t="shared" ca="1" si="357"/>
        <v>-0.9676076131465674</v>
      </c>
      <c r="F826" s="304">
        <f t="shared" ca="1" si="358"/>
        <v>1.197248397636357</v>
      </c>
      <c r="G826" s="306">
        <f t="shared" ca="1" si="359"/>
        <v>8.4485311985508584</v>
      </c>
      <c r="H826" s="307">
        <f t="shared" ca="1" si="360"/>
        <v>-105.95366834130171</v>
      </c>
      <c r="I826" s="304">
        <f t="shared" ca="1" si="361"/>
        <v>106.28996902055927</v>
      </c>
      <c r="J826" s="306">
        <f t="shared" ca="1" si="362"/>
        <v>798.52327976967274</v>
      </c>
      <c r="K826" s="307">
        <f t="shared" ca="1" si="363"/>
        <v>-7.5652136488696922</v>
      </c>
      <c r="L826" s="304">
        <f t="shared" ca="1" si="348"/>
        <v>798.55911540202715</v>
      </c>
      <c r="M826" s="306">
        <f t="shared" ca="1" si="364"/>
        <v>-1.4912267029420874</v>
      </c>
      <c r="N826" s="304">
        <f t="shared" ca="1" si="365"/>
        <v>-85.440996375790547</v>
      </c>
      <c r="P826" s="310">
        <f t="shared" ca="1" si="366"/>
        <v>23</v>
      </c>
      <c r="Q826" s="304">
        <f t="shared" ca="1" si="367"/>
        <v>0</v>
      </c>
      <c r="R826" s="306">
        <f t="shared" ca="1" si="368"/>
        <v>0</v>
      </c>
      <c r="S826" s="307">
        <f t="shared" ca="1" si="369"/>
        <v>3.1859948540257217</v>
      </c>
      <c r="T826" s="304">
        <f t="shared" ca="1" si="349"/>
        <v>31.254609517992332</v>
      </c>
      <c r="U826" s="311">
        <f t="shared" ca="1" si="350"/>
        <v>0</v>
      </c>
      <c r="V826" s="306">
        <f t="shared" ca="1" si="351"/>
        <v>1.225927089353438</v>
      </c>
      <c r="W826" s="304">
        <f t="shared" ca="1" si="352"/>
        <v>28.261314890271951</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0.90850168922447949</v>
      </c>
      <c r="AH826" s="304">
        <f t="shared" ca="1" si="376"/>
        <v>-8.870458970972539</v>
      </c>
    </row>
    <row r="827" spans="1:34" x14ac:dyDescent="0.2">
      <c r="A827" s="347">
        <f t="shared" ca="1" si="354"/>
        <v>1E-4</v>
      </c>
      <c r="B827" s="304">
        <f t="shared" ca="1" si="355"/>
        <v>35.43350000000131</v>
      </c>
      <c r="D827" s="306">
        <f t="shared" ca="1" si="356"/>
        <v>-0.70507647682196728</v>
      </c>
      <c r="E827" s="307">
        <f t="shared" ca="1" si="357"/>
        <v>-0.96758261113339472</v>
      </c>
      <c r="F827" s="304">
        <f t="shared" ca="1" si="358"/>
        <v>1.1972255207501201</v>
      </c>
      <c r="G827" s="306">
        <f t="shared" ca="1" si="359"/>
        <v>8.4484606909031754</v>
      </c>
      <c r="H827" s="307">
        <f t="shared" ca="1" si="360"/>
        <v>-105.95376509956282</v>
      </c>
      <c r="I827" s="304">
        <f t="shared" ca="1" si="361"/>
        <v>106.29005986835773</v>
      </c>
      <c r="J827" s="306">
        <f t="shared" ca="1" si="362"/>
        <v>798.52327976967274</v>
      </c>
      <c r="K827" s="307">
        <f t="shared" ca="1" si="363"/>
        <v>-7.575809020541735</v>
      </c>
      <c r="L827" s="304">
        <f t="shared" ca="1" si="348"/>
        <v>798.55921584841201</v>
      </c>
      <c r="M827" s="306">
        <f t="shared" ca="1" si="364"/>
        <v>-1.4912274365521629</v>
      </c>
      <c r="N827" s="304">
        <f t="shared" ca="1" si="365"/>
        <v>-85.441038408551691</v>
      </c>
      <c r="P827" s="310">
        <f t="shared" ca="1" si="366"/>
        <v>23</v>
      </c>
      <c r="Q827" s="304">
        <f t="shared" ca="1" si="367"/>
        <v>0</v>
      </c>
      <c r="R827" s="306">
        <f t="shared" ca="1" si="368"/>
        <v>0</v>
      </c>
      <c r="S827" s="307">
        <f t="shared" ca="1" si="369"/>
        <v>3.1859948540257217</v>
      </c>
      <c r="T827" s="304">
        <f t="shared" ca="1" si="349"/>
        <v>31.254609517992332</v>
      </c>
      <c r="U827" s="311">
        <f t="shared" ca="1" si="350"/>
        <v>0</v>
      </c>
      <c r="V827" s="306">
        <f t="shared" ca="1" si="351"/>
        <v>1.2259283882696279</v>
      </c>
      <c r="W827" s="304">
        <f t="shared" ca="1" si="352"/>
        <v>28.261393145106101</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0.90847769879739282</v>
      </c>
      <c r="AH827" s="304">
        <f t="shared" ca="1" si="376"/>
        <v>-8.8704835334438332</v>
      </c>
    </row>
    <row r="828" spans="1:34" x14ac:dyDescent="0.2">
      <c r="A828" s="347">
        <f t="shared" ca="1" si="354"/>
        <v>1E-4</v>
      </c>
      <c r="B828" s="304">
        <f t="shared" ca="1" si="355"/>
        <v>35.433600000001313</v>
      </c>
      <c r="D828" s="306">
        <f t="shared" ca="1" si="356"/>
        <v>-0.70507194225545977</v>
      </c>
      <c r="E828" s="307">
        <f t="shared" ca="1" si="357"/>
        <v>-0.96755760946303937</v>
      </c>
      <c r="F828" s="304">
        <f t="shared" ca="1" si="358"/>
        <v>1.1972026442443726</v>
      </c>
      <c r="G828" s="306">
        <f t="shared" ca="1" si="359"/>
        <v>8.4483901837089501</v>
      </c>
      <c r="H828" s="307">
        <f t="shared" ca="1" si="360"/>
        <v>-105.95386185532377</v>
      </c>
      <c r="I828" s="304">
        <f t="shared" ca="1" si="361"/>
        <v>106.29015071375721</v>
      </c>
      <c r="J828" s="306">
        <f t="shared" ca="1" si="362"/>
        <v>798.52327976967274</v>
      </c>
      <c r="K828" s="307">
        <f t="shared" ca="1" si="363"/>
        <v>-7.586404401889479</v>
      </c>
      <c r="L828" s="304">
        <f t="shared" ca="1" si="348"/>
        <v>798.55931643545682</v>
      </c>
      <c r="M828" s="306">
        <f t="shared" ca="1" si="364"/>
        <v>-1.4912281701548622</v>
      </c>
      <c r="N828" s="304">
        <f t="shared" ca="1" si="365"/>
        <v>-85.44108044089019</v>
      </c>
      <c r="P828" s="310">
        <f t="shared" ca="1" si="366"/>
        <v>23</v>
      </c>
      <c r="Q828" s="304">
        <f t="shared" ca="1" si="367"/>
        <v>0</v>
      </c>
      <c r="R828" s="306">
        <f t="shared" ca="1" si="368"/>
        <v>0</v>
      </c>
      <c r="S828" s="307">
        <f t="shared" ca="1" si="369"/>
        <v>3.1859948540257217</v>
      </c>
      <c r="T828" s="304">
        <f t="shared" ca="1" si="349"/>
        <v>31.254609517992332</v>
      </c>
      <c r="U828" s="311">
        <f t="shared" ca="1" si="350"/>
        <v>0</v>
      </c>
      <c r="V828" s="306">
        <f t="shared" ca="1" si="351"/>
        <v>1.2259296871883802</v>
      </c>
      <c r="W828" s="304">
        <f t="shared" ca="1" si="352"/>
        <v>28.261471398867261</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0.90845370869607578</v>
      </c>
      <c r="AH828" s="304">
        <f t="shared" ca="1" si="376"/>
        <v>-8.8705080955783409</v>
      </c>
    </row>
    <row r="829" spans="1:34" x14ac:dyDescent="0.2">
      <c r="A829" s="347">
        <f t="shared" ca="1" si="354"/>
        <v>1E-4</v>
      </c>
      <c r="B829" s="304">
        <f t="shared" ca="1" si="355"/>
        <v>35.433700000001316</v>
      </c>
      <c r="D829" s="306">
        <f t="shared" ca="1" si="356"/>
        <v>-0.70506740769110487</v>
      </c>
      <c r="E829" s="307">
        <f t="shared" ca="1" si="357"/>
        <v>-0.96753260813549602</v>
      </c>
      <c r="F829" s="304">
        <f t="shared" ca="1" si="358"/>
        <v>1.1971797681191116</v>
      </c>
      <c r="G829" s="306">
        <f t="shared" ca="1" si="359"/>
        <v>8.4483196769681808</v>
      </c>
      <c r="H829" s="307">
        <f t="shared" ca="1" si="360"/>
        <v>-105.95395860858459</v>
      </c>
      <c r="I829" s="304">
        <f t="shared" ca="1" si="361"/>
        <v>106.29024155675771</v>
      </c>
      <c r="J829" s="306">
        <f t="shared" ca="1" si="362"/>
        <v>798.52327976967274</v>
      </c>
      <c r="K829" s="307">
        <f t="shared" ca="1" si="363"/>
        <v>-7.5969997929126745</v>
      </c>
      <c r="L829" s="304">
        <f t="shared" ca="1" si="348"/>
        <v>798.55941716316181</v>
      </c>
      <c r="M829" s="306">
        <f t="shared" ca="1" si="364"/>
        <v>-1.4912289037501851</v>
      </c>
      <c r="N829" s="304">
        <f t="shared" ca="1" si="365"/>
        <v>-85.441122472806072</v>
      </c>
      <c r="P829" s="310">
        <f t="shared" ca="1" si="366"/>
        <v>23</v>
      </c>
      <c r="Q829" s="304">
        <f t="shared" ca="1" si="367"/>
        <v>0</v>
      </c>
      <c r="R829" s="306">
        <f t="shared" ca="1" si="368"/>
        <v>0</v>
      </c>
      <c r="S829" s="307">
        <f t="shared" ca="1" si="369"/>
        <v>3.1859948540257217</v>
      </c>
      <c r="T829" s="304">
        <f t="shared" ca="1" si="349"/>
        <v>31.254609517992332</v>
      </c>
      <c r="U829" s="311">
        <f t="shared" ca="1" si="350"/>
        <v>0</v>
      </c>
      <c r="V829" s="306">
        <f t="shared" ca="1" si="351"/>
        <v>1.2259309861096961</v>
      </c>
      <c r="W829" s="304">
        <f t="shared" ca="1" si="352"/>
        <v>28.261549651555438</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0.9084297189205266</v>
      </c>
      <c r="AH829" s="304">
        <f t="shared" ca="1" si="376"/>
        <v>-8.8705326573760672</v>
      </c>
    </row>
    <row r="830" spans="1:34" x14ac:dyDescent="0.2">
      <c r="A830" s="347">
        <f t="shared" ca="1" si="354"/>
        <v>1E-4</v>
      </c>
      <c r="B830" s="304">
        <f t="shared" ca="1" si="355"/>
        <v>35.43380000000132</v>
      </c>
      <c r="D830" s="306">
        <f t="shared" ca="1" si="356"/>
        <v>-0.70506287312890381</v>
      </c>
      <c r="E830" s="307">
        <f t="shared" ca="1" si="357"/>
        <v>-0.96750760715076289</v>
      </c>
      <c r="F830" s="304">
        <f t="shared" ca="1" si="358"/>
        <v>1.197156892374337</v>
      </c>
      <c r="G830" s="306">
        <f t="shared" ca="1" si="359"/>
        <v>8.4482491706808673</v>
      </c>
      <c r="H830" s="307">
        <f t="shared" ca="1" si="360"/>
        <v>-105.9540553593453</v>
      </c>
      <c r="I830" s="304">
        <f t="shared" ca="1" si="361"/>
        <v>106.29033239735926</v>
      </c>
      <c r="J830" s="306">
        <f t="shared" ca="1" si="362"/>
        <v>798.52327976967274</v>
      </c>
      <c r="K830" s="307">
        <f t="shared" ca="1" si="363"/>
        <v>-7.6075951936110711</v>
      </c>
      <c r="L830" s="304">
        <f t="shared" ca="1" si="348"/>
        <v>798.55951803152709</v>
      </c>
      <c r="M830" s="306">
        <f t="shared" ca="1" si="364"/>
        <v>-1.4912296373381317</v>
      </c>
      <c r="N830" s="304">
        <f t="shared" ca="1" si="365"/>
        <v>-85.441164504299309</v>
      </c>
      <c r="P830" s="310">
        <f t="shared" ca="1" si="366"/>
        <v>23</v>
      </c>
      <c r="Q830" s="304">
        <f t="shared" ca="1" si="367"/>
        <v>0</v>
      </c>
      <c r="R830" s="306">
        <f t="shared" ca="1" si="368"/>
        <v>0</v>
      </c>
      <c r="S830" s="307">
        <f t="shared" ca="1" si="369"/>
        <v>3.1859948540257217</v>
      </c>
      <c r="T830" s="304">
        <f t="shared" ca="1" si="349"/>
        <v>31.254609517992332</v>
      </c>
      <c r="U830" s="311">
        <f t="shared" ca="1" si="350"/>
        <v>0</v>
      </c>
      <c r="V830" s="306">
        <f t="shared" ca="1" si="351"/>
        <v>1.2259322850335743</v>
      </c>
      <c r="W830" s="304">
        <f t="shared" ca="1" si="352"/>
        <v>28.261627903170634</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0.90840572947074349</v>
      </c>
      <c r="AH830" s="304">
        <f t="shared" ca="1" si="376"/>
        <v>-8.8705572188370123</v>
      </c>
    </row>
    <row r="831" spans="1:34" x14ac:dyDescent="0.2">
      <c r="A831" s="347">
        <f t="shared" ca="1" si="354"/>
        <v>1E-4</v>
      </c>
      <c r="B831" s="304">
        <f t="shared" ca="1" si="355"/>
        <v>35.433900000001323</v>
      </c>
      <c r="D831" s="306">
        <f t="shared" ca="1" si="356"/>
        <v>-0.70505833856885791</v>
      </c>
      <c r="E831" s="307">
        <f t="shared" ca="1" si="357"/>
        <v>-0.96748260650883999</v>
      </c>
      <c r="F831" s="304">
        <f t="shared" ca="1" si="358"/>
        <v>1.1971340170100493</v>
      </c>
      <c r="G831" s="306">
        <f t="shared" ca="1" si="359"/>
        <v>8.4481786648470099</v>
      </c>
      <c r="H831" s="307">
        <f t="shared" ca="1" si="360"/>
        <v>-105.95415210760595</v>
      </c>
      <c r="I831" s="304">
        <f t="shared" ca="1" si="361"/>
        <v>106.29042323556189</v>
      </c>
      <c r="J831" s="306">
        <f t="shared" ca="1" si="362"/>
        <v>798.52327976967274</v>
      </c>
      <c r="K831" s="307">
        <f t="shared" ca="1" si="363"/>
        <v>-7.6181906039844183</v>
      </c>
      <c r="L831" s="304">
        <f t="shared" ca="1" si="348"/>
        <v>798.55961904055334</v>
      </c>
      <c r="M831" s="306">
        <f t="shared" ca="1" si="364"/>
        <v>-1.4912303709187023</v>
      </c>
      <c r="N831" s="304">
        <f t="shared" ca="1" si="365"/>
        <v>-85.441206535369929</v>
      </c>
      <c r="P831" s="310">
        <f t="shared" ca="1" si="366"/>
        <v>23</v>
      </c>
      <c r="Q831" s="304">
        <f t="shared" ca="1" si="367"/>
        <v>0</v>
      </c>
      <c r="R831" s="306">
        <f t="shared" ca="1" si="368"/>
        <v>0</v>
      </c>
      <c r="S831" s="307">
        <f t="shared" ca="1" si="369"/>
        <v>3.1859948540257217</v>
      </c>
      <c r="T831" s="304">
        <f t="shared" ca="1" si="349"/>
        <v>31.254609517992332</v>
      </c>
      <c r="U831" s="311">
        <f t="shared" ca="1" si="350"/>
        <v>0</v>
      </c>
      <c r="V831" s="306">
        <f t="shared" ca="1" si="351"/>
        <v>1.2259335839600158</v>
      </c>
      <c r="W831" s="304">
        <f t="shared" ca="1" si="352"/>
        <v>28.261706153712865</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0.90838174034672825</v>
      </c>
      <c r="AH831" s="304">
        <f t="shared" ca="1" si="376"/>
        <v>-8.8705817799611761</v>
      </c>
    </row>
    <row r="832" spans="1:34" x14ac:dyDescent="0.2">
      <c r="A832" s="347">
        <f t="shared" ca="1" si="354"/>
        <v>1E-4</v>
      </c>
      <c r="B832" s="304">
        <f t="shared" ca="1" si="355"/>
        <v>35.434000000001326</v>
      </c>
      <c r="D832" s="306">
        <f t="shared" ca="1" si="356"/>
        <v>-0.70505380401096707</v>
      </c>
      <c r="E832" s="307">
        <f t="shared" ca="1" si="357"/>
        <v>-0.96745760620972376</v>
      </c>
      <c r="F832" s="304">
        <f t="shared" ca="1" si="358"/>
        <v>1.1971111420262466</v>
      </c>
      <c r="G832" s="306">
        <f t="shared" ca="1" si="359"/>
        <v>8.4481081594666083</v>
      </c>
      <c r="H832" s="307">
        <f t="shared" ca="1" si="360"/>
        <v>-105.95424885336656</v>
      </c>
      <c r="I832" s="304">
        <f t="shared" ca="1" si="361"/>
        <v>106.29051407136564</v>
      </c>
      <c r="J832" s="306">
        <f t="shared" ca="1" si="362"/>
        <v>798.52327976967274</v>
      </c>
      <c r="K832" s="307">
        <f t="shared" ca="1" si="363"/>
        <v>-7.6287860240324665</v>
      </c>
      <c r="L832" s="304">
        <f t="shared" ca="1" si="348"/>
        <v>798.5597201902408</v>
      </c>
      <c r="M832" s="306">
        <f t="shared" ca="1" si="364"/>
        <v>-1.4912311044918967</v>
      </c>
      <c r="N832" s="304">
        <f t="shared" ca="1" si="365"/>
        <v>-85.441248566017933</v>
      </c>
      <c r="P832" s="310">
        <f t="shared" ca="1" si="366"/>
        <v>23</v>
      </c>
      <c r="Q832" s="304">
        <f t="shared" ca="1" si="367"/>
        <v>0</v>
      </c>
      <c r="R832" s="306">
        <f t="shared" ca="1" si="368"/>
        <v>0</v>
      </c>
      <c r="S832" s="307">
        <f t="shared" ca="1" si="369"/>
        <v>3.1859948540257217</v>
      </c>
      <c r="T832" s="304">
        <f t="shared" ca="1" si="349"/>
        <v>31.254609517992332</v>
      </c>
      <c r="U832" s="311">
        <f t="shared" ca="1" si="350"/>
        <v>0</v>
      </c>
      <c r="V832" s="306">
        <f t="shared" ca="1" si="351"/>
        <v>1.2259348828890202</v>
      </c>
      <c r="W832" s="304">
        <f t="shared" ca="1" si="352"/>
        <v>28.261784403182144</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0.90835775154847376</v>
      </c>
      <c r="AH832" s="304">
        <f t="shared" ca="1" si="376"/>
        <v>-8.870606340748564</v>
      </c>
    </row>
    <row r="833" spans="1:34" x14ac:dyDescent="0.2">
      <c r="A833" s="347">
        <f t="shared" ca="1" si="354"/>
        <v>1E-4</v>
      </c>
      <c r="B833" s="304">
        <f t="shared" ca="1" si="355"/>
        <v>35.43410000000133</v>
      </c>
      <c r="D833" s="306">
        <f t="shared" ca="1" si="356"/>
        <v>-0.70504926945523272</v>
      </c>
      <c r="E833" s="307">
        <f t="shared" ca="1" si="357"/>
        <v>-0.96743260625340532</v>
      </c>
      <c r="F833" s="304">
        <f t="shared" ca="1" si="358"/>
        <v>1.1970882674229222</v>
      </c>
      <c r="G833" s="306">
        <f t="shared" ca="1" si="359"/>
        <v>8.4480376545396627</v>
      </c>
      <c r="H833" s="307">
        <f t="shared" ca="1" si="360"/>
        <v>-105.95434559662719</v>
      </c>
      <c r="I833" s="304">
        <f t="shared" ca="1" si="361"/>
        <v>106.29060490477055</v>
      </c>
      <c r="J833" s="306">
        <f t="shared" ca="1" si="362"/>
        <v>798.52327976967274</v>
      </c>
      <c r="K833" s="307">
        <f t="shared" ca="1" si="363"/>
        <v>-7.6393814537549662</v>
      </c>
      <c r="L833" s="304">
        <f t="shared" ca="1" si="348"/>
        <v>798.55982148058956</v>
      </c>
      <c r="M833" s="306">
        <f t="shared" ca="1" si="364"/>
        <v>-1.4912318380577152</v>
      </c>
      <c r="N833" s="304">
        <f t="shared" ca="1" si="365"/>
        <v>-85.441290596243334</v>
      </c>
      <c r="P833" s="310">
        <f t="shared" ca="1" si="366"/>
        <v>23</v>
      </c>
      <c r="Q833" s="304">
        <f t="shared" ca="1" si="367"/>
        <v>0</v>
      </c>
      <c r="R833" s="306">
        <f t="shared" ca="1" si="368"/>
        <v>0</v>
      </c>
      <c r="S833" s="307">
        <f t="shared" ca="1" si="369"/>
        <v>3.1859948540257217</v>
      </c>
      <c r="T833" s="304">
        <f t="shared" ca="1" si="349"/>
        <v>31.254609517992332</v>
      </c>
      <c r="U833" s="311">
        <f t="shared" ca="1" si="350"/>
        <v>0</v>
      </c>
      <c r="V833" s="306">
        <f t="shared" ca="1" si="351"/>
        <v>1.2259361818205869</v>
      </c>
      <c r="W833" s="304">
        <f t="shared" ca="1" si="352"/>
        <v>28.261862651578468</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0.90833376307597824</v>
      </c>
      <c r="AH833" s="304">
        <f t="shared" ca="1" si="376"/>
        <v>-8.8706309011991813</v>
      </c>
    </row>
    <row r="834" spans="1:34" x14ac:dyDescent="0.2">
      <c r="A834" s="347">
        <f t="shared" ca="1" si="354"/>
        <v>1E-4</v>
      </c>
      <c r="B834" s="304">
        <f t="shared" ca="1" si="355"/>
        <v>35.434200000001333</v>
      </c>
      <c r="D834" s="306">
        <f t="shared" ca="1" si="356"/>
        <v>-0.7050447349016542</v>
      </c>
      <c r="E834" s="307">
        <f t="shared" ca="1" si="357"/>
        <v>-0.96740760663989178</v>
      </c>
      <c r="F834" s="304">
        <f t="shared" ca="1" si="358"/>
        <v>1.1970653932000823</v>
      </c>
      <c r="G834" s="306">
        <f t="shared" ca="1" si="359"/>
        <v>8.447967150066173</v>
      </c>
      <c r="H834" s="307">
        <f t="shared" ca="1" si="360"/>
        <v>-105.95444233738786</v>
      </c>
      <c r="I834" s="304">
        <f t="shared" ca="1" si="361"/>
        <v>106.29069573577664</v>
      </c>
      <c r="J834" s="306">
        <f t="shared" ca="1" si="362"/>
        <v>798.52327976967274</v>
      </c>
      <c r="K834" s="307">
        <f t="shared" ca="1" si="363"/>
        <v>-7.649976893151667</v>
      </c>
      <c r="L834" s="304">
        <f t="shared" ca="1" si="348"/>
        <v>798.55992291160021</v>
      </c>
      <c r="M834" s="306">
        <f t="shared" ca="1" si="364"/>
        <v>-1.4912325716161581</v>
      </c>
      <c r="N834" s="304">
        <f t="shared" ca="1" si="365"/>
        <v>-85.441332626046133</v>
      </c>
      <c r="P834" s="310">
        <f t="shared" ca="1" si="366"/>
        <v>23</v>
      </c>
      <c r="Q834" s="304">
        <f t="shared" ca="1" si="367"/>
        <v>0</v>
      </c>
      <c r="R834" s="306">
        <f t="shared" ca="1" si="368"/>
        <v>0</v>
      </c>
      <c r="S834" s="307">
        <f t="shared" ca="1" si="369"/>
        <v>3.1859948540257217</v>
      </c>
      <c r="T834" s="304">
        <f t="shared" ca="1" si="349"/>
        <v>31.254609517992332</v>
      </c>
      <c r="U834" s="311">
        <f t="shared" ca="1" si="350"/>
        <v>0</v>
      </c>
      <c r="V834" s="306">
        <f t="shared" ca="1" si="351"/>
        <v>1.2259374807547165</v>
      </c>
      <c r="W834" s="304">
        <f t="shared" ca="1" si="352"/>
        <v>28.261940898901859</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0.90830977492923992</v>
      </c>
      <c r="AH834" s="304">
        <f t="shared" ca="1" si="376"/>
        <v>-8.8706554613130262</v>
      </c>
    </row>
    <row r="835" spans="1:34" x14ac:dyDescent="0.2">
      <c r="A835" s="347">
        <f t="shared" ca="1" si="354"/>
        <v>1E-4</v>
      </c>
      <c r="B835" s="304">
        <f t="shared" ca="1" si="355"/>
        <v>35.434300000001336</v>
      </c>
      <c r="D835" s="306">
        <f t="shared" ca="1" si="356"/>
        <v>-0.70504020035023152</v>
      </c>
      <c r="E835" s="307">
        <f t="shared" ca="1" si="357"/>
        <v>-0.9673826073691707</v>
      </c>
      <c r="F835" s="304">
        <f t="shared" ca="1" si="358"/>
        <v>1.1970425193577168</v>
      </c>
      <c r="G835" s="306">
        <f t="shared" ca="1" si="359"/>
        <v>8.4478966460461375</v>
      </c>
      <c r="H835" s="307">
        <f t="shared" ca="1" si="360"/>
        <v>-105.9545390756486</v>
      </c>
      <c r="I835" s="304">
        <f t="shared" ca="1" si="361"/>
        <v>106.29078656438395</v>
      </c>
      <c r="J835" s="306">
        <f t="shared" ca="1" si="362"/>
        <v>798.52327976967274</v>
      </c>
      <c r="K835" s="307">
        <f t="shared" ca="1" si="363"/>
        <v>-7.6605723422223191</v>
      </c>
      <c r="L835" s="304">
        <f t="shared" ca="1" si="348"/>
        <v>798.56002448327297</v>
      </c>
      <c r="M835" s="306">
        <f t="shared" ca="1" si="364"/>
        <v>-1.4912333051672251</v>
      </c>
      <c r="N835" s="304">
        <f t="shared" ca="1" si="365"/>
        <v>-85.44137465542633</v>
      </c>
      <c r="P835" s="310">
        <f t="shared" ca="1" si="366"/>
        <v>23</v>
      </c>
      <c r="Q835" s="304">
        <f t="shared" ca="1" si="367"/>
        <v>0</v>
      </c>
      <c r="R835" s="306">
        <f t="shared" ca="1" si="368"/>
        <v>0</v>
      </c>
      <c r="S835" s="307">
        <f t="shared" ca="1" si="369"/>
        <v>3.1859948540257217</v>
      </c>
      <c r="T835" s="304">
        <f t="shared" ca="1" si="349"/>
        <v>31.254609517992332</v>
      </c>
      <c r="U835" s="311">
        <f t="shared" ca="1" si="350"/>
        <v>0</v>
      </c>
      <c r="V835" s="306">
        <f t="shared" ca="1" si="351"/>
        <v>1.2259387796914092</v>
      </c>
      <c r="W835" s="304">
        <f t="shared" ca="1" si="352"/>
        <v>28.262019145152337</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0.90828578710825347</v>
      </c>
      <c r="AH835" s="304">
        <f t="shared" ca="1" si="376"/>
        <v>-8.8706800210901058</v>
      </c>
    </row>
    <row r="836" spans="1:34" x14ac:dyDescent="0.2">
      <c r="A836" s="347">
        <f t="shared" ca="1" si="354"/>
        <v>1E-4</v>
      </c>
      <c r="B836" s="304">
        <f t="shared" ca="1" si="355"/>
        <v>35.434400000001339</v>
      </c>
      <c r="D836" s="306">
        <f t="shared" ca="1" si="356"/>
        <v>-0.70503566580096844</v>
      </c>
      <c r="E836" s="307">
        <f t="shared" ca="1" si="357"/>
        <v>-0.96735760844123675</v>
      </c>
      <c r="F836" s="304">
        <f t="shared" ca="1" si="358"/>
        <v>1.197019645895824</v>
      </c>
      <c r="G836" s="306">
        <f t="shared" ca="1" si="359"/>
        <v>8.447826142479558</v>
      </c>
      <c r="H836" s="307">
        <f t="shared" ca="1" si="360"/>
        <v>-105.95463581140945</v>
      </c>
      <c r="I836" s="304">
        <f t="shared" ca="1" si="361"/>
        <v>106.29087739059251</v>
      </c>
      <c r="J836" s="306">
        <f t="shared" ca="1" si="362"/>
        <v>798.52327976967274</v>
      </c>
      <c r="K836" s="307">
        <f t="shared" ca="1" si="363"/>
        <v>-7.6711678009666722</v>
      </c>
      <c r="L836" s="304">
        <f t="shared" ref="L836:L899" ca="1" si="377">SQRT(pos_x^2+pos_z^2)</f>
        <v>798.56012619560818</v>
      </c>
      <c r="M836" s="306">
        <f t="shared" ca="1" si="364"/>
        <v>-1.4912340387109164</v>
      </c>
      <c r="N836" s="304">
        <f t="shared" ca="1" si="365"/>
        <v>-85.441416684383938</v>
      </c>
      <c r="P836" s="310">
        <f t="shared" ca="1" si="366"/>
        <v>23</v>
      </c>
      <c r="Q836" s="304">
        <f t="shared" ca="1" si="367"/>
        <v>0</v>
      </c>
      <c r="R836" s="306">
        <f t="shared" ca="1" si="368"/>
        <v>0</v>
      </c>
      <c r="S836" s="307">
        <f t="shared" ca="1" si="369"/>
        <v>3.1859948540257217</v>
      </c>
      <c r="T836" s="304">
        <f t="shared" ref="T836:T899" ca="1" si="378">m*g</f>
        <v>31.254609517992332</v>
      </c>
      <c r="U836" s="311">
        <f t="shared" ref="U836:U899" ca="1" si="379">IF(pos_xz&lt;L_rampe,Poids*COS(Beta),0)</f>
        <v>0</v>
      </c>
      <c r="V836" s="306">
        <f t="shared" ref="V836:V899" ca="1" si="380">Rho_moyen*(20000-Alt_rampe-pos_z)/(20000+Alt_rampe+pos_z)</f>
        <v>1.2259400786306647</v>
      </c>
      <c r="W836" s="304">
        <f t="shared" ref="W836:W899" ca="1" si="381">1/2*Rho*Sref*Cx*vit_xz^2</f>
        <v>28.262097390329892</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0.90826179961301357</v>
      </c>
      <c r="AH836" s="304">
        <f t="shared" ca="1" si="376"/>
        <v>-8.8707045805304272</v>
      </c>
    </row>
    <row r="837" spans="1:34" x14ac:dyDescent="0.2">
      <c r="A837" s="347">
        <f t="shared" ref="A837:A900" ca="1" si="383">IF(B836+0.01&lt;=T_ini+ROUNDUP(Temps_fin_propu,0), 0.01, IF(K836&gt;0, 0.1, 0.0001))</f>
        <v>1E-4</v>
      </c>
      <c r="B837" s="304">
        <f t="shared" ref="B837:B900" ca="1" si="384">B836+pas</f>
        <v>35.434500000001343</v>
      </c>
      <c r="D837" s="306">
        <f t="shared" ref="D837:D900" ca="1" si="385">IF(AND(L836&lt;L_rampe,Poussee&lt;Poids*SIN(M836)),0,(-W836+Poussee)/m*COS(M836)-U836/m*SIN(M836))</f>
        <v>-0.70503113125386363</v>
      </c>
      <c r="E837" s="307">
        <f t="shared" ref="E837:E900" ca="1" si="386">IF(AND(L836&lt;L_rampe,Poussee&lt;Poids*SIN(M836)),0,(-W836+Poussee)/m*SIN(M836)+U836/m*COS(M836)-Poids/m)</f>
        <v>-0.96733260985609704</v>
      </c>
      <c r="F837" s="304">
        <f t="shared" ref="F837:F900" ca="1" si="387">SQRT(acc_x^2+acc_z^2)</f>
        <v>1.1969967728144095</v>
      </c>
      <c r="G837" s="306">
        <f t="shared" ref="G837:G900" ca="1" si="388">G836+acc_x*pas</f>
        <v>8.4477556393664326</v>
      </c>
      <c r="H837" s="307">
        <f t="shared" ref="H837:H900" ca="1" si="389">H836+acc_z*pas</f>
        <v>-105.95473254467043</v>
      </c>
      <c r="I837" s="304">
        <f t="shared" ref="I837:I900" ca="1" si="390">SQRT(vit_x^2+vit_z^2)</f>
        <v>106.29096821440235</v>
      </c>
      <c r="J837" s="306">
        <f t="shared" ref="J837:J900" ca="1" si="391">J836+0.5*(vit_x+G836)*pas*(K836&gt;=0)</f>
        <v>798.52327976967274</v>
      </c>
      <c r="K837" s="307">
        <f t="shared" ref="K837:K900" ca="1" si="392">K836+0.5*(vit_z+H836)*pas</f>
        <v>-7.6817632693844757</v>
      </c>
      <c r="L837" s="304">
        <f t="shared" ca="1" si="377"/>
        <v>798.56022804860618</v>
      </c>
      <c r="M837" s="306">
        <f t="shared" ref="M837:M900" ca="1" si="393">IF(AND(L836&gt;L_rampe,G837&gt;0),ATAN2(G837,H837),$M$4)</f>
        <v>-1.4912347722472323</v>
      </c>
      <c r="N837" s="304">
        <f t="shared" ref="N837:N900" ca="1" si="394">DEGREES(Beta)</f>
        <v>-85.441458712918958</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3.1859948540257217</v>
      </c>
      <c r="T837" s="304">
        <f t="shared" ca="1" si="378"/>
        <v>31.254609517992332</v>
      </c>
      <c r="U837" s="311">
        <f t="shared" ca="1" si="379"/>
        <v>0</v>
      </c>
      <c r="V837" s="306">
        <f t="shared" ca="1" si="380"/>
        <v>1.2259413775724828</v>
      </c>
      <c r="W837" s="304">
        <f t="shared" ca="1" si="381"/>
        <v>28.262175634434545</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0.90823781244352553</v>
      </c>
      <c r="AH837" s="304">
        <f t="shared" ref="AH837:AH900" ca="1" si="405">IF(AND(L836&lt;L_rampe,Poussee&lt;Poids*SIN(M836)), g*SIN(M836), (-W836+Poussee)/m)</f>
        <v>-8.8707291396339851</v>
      </c>
    </row>
    <row r="838" spans="1:34" x14ac:dyDescent="0.2">
      <c r="A838" s="347">
        <f t="shared" ca="1" si="383"/>
        <v>1E-4</v>
      </c>
      <c r="B838" s="304">
        <f t="shared" ca="1" si="384"/>
        <v>35.434600000001346</v>
      </c>
      <c r="D838" s="306">
        <f t="shared" ca="1" si="385"/>
        <v>-0.70502659670891732</v>
      </c>
      <c r="E838" s="307">
        <f t="shared" ca="1" si="386"/>
        <v>-0.9673076116137409</v>
      </c>
      <c r="F838" s="304">
        <f t="shared" ca="1" si="387"/>
        <v>1.1969739001134645</v>
      </c>
      <c r="G838" s="306">
        <f t="shared" ca="1" si="388"/>
        <v>8.4476851367067614</v>
      </c>
      <c r="H838" s="307">
        <f t="shared" ca="1" si="389"/>
        <v>-105.95482927543159</v>
      </c>
      <c r="I838" s="304">
        <f t="shared" ca="1" si="390"/>
        <v>106.29105903581352</v>
      </c>
      <c r="J838" s="306">
        <f t="shared" ca="1" si="391"/>
        <v>798.52327976967274</v>
      </c>
      <c r="K838" s="307">
        <f t="shared" ca="1" si="392"/>
        <v>-7.6923587474754811</v>
      </c>
      <c r="L838" s="304">
        <f t="shared" ca="1" si="377"/>
        <v>798.56033004226731</v>
      </c>
      <c r="M838" s="306">
        <f t="shared" ca="1" si="393"/>
        <v>-1.4912355057761726</v>
      </c>
      <c r="N838" s="304">
        <f t="shared" ca="1" si="394"/>
        <v>-85.44150074103139</v>
      </c>
      <c r="P838" s="310">
        <f t="shared" ca="1" si="395"/>
        <v>23</v>
      </c>
      <c r="Q838" s="304">
        <f t="shared" ca="1" si="396"/>
        <v>0</v>
      </c>
      <c r="R838" s="306">
        <f t="shared" ca="1" si="397"/>
        <v>0</v>
      </c>
      <c r="S838" s="307">
        <f t="shared" ca="1" si="398"/>
        <v>3.1859948540257217</v>
      </c>
      <c r="T838" s="304">
        <f t="shared" ca="1" si="378"/>
        <v>31.254609517992332</v>
      </c>
      <c r="U838" s="311">
        <f t="shared" ca="1" si="379"/>
        <v>0</v>
      </c>
      <c r="V838" s="306">
        <f t="shared" ca="1" si="380"/>
        <v>1.2259426765168631</v>
      </c>
      <c r="W838" s="304">
        <f t="shared" ca="1" si="381"/>
        <v>28.262253877466289</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0.90821382559978048</v>
      </c>
      <c r="AH838" s="304">
        <f t="shared" ca="1" si="405"/>
        <v>-8.8707536984007866</v>
      </c>
    </row>
    <row r="839" spans="1:34" x14ac:dyDescent="0.2">
      <c r="A839" s="347">
        <f t="shared" ca="1" si="383"/>
        <v>1E-4</v>
      </c>
      <c r="B839" s="304">
        <f t="shared" ca="1" si="384"/>
        <v>35.434700000001349</v>
      </c>
      <c r="D839" s="306">
        <f t="shared" ca="1" si="385"/>
        <v>-0.7050220621661325</v>
      </c>
      <c r="E839" s="307">
        <f t="shared" ca="1" si="386"/>
        <v>-0.9672826137141719</v>
      </c>
      <c r="F839" s="304">
        <f t="shared" ca="1" si="387"/>
        <v>1.1969510277929944</v>
      </c>
      <c r="G839" s="306">
        <f t="shared" ca="1" si="388"/>
        <v>8.4476146345005443</v>
      </c>
      <c r="H839" s="307">
        <f t="shared" ca="1" si="389"/>
        <v>-105.95492600369296</v>
      </c>
      <c r="I839" s="304">
        <f t="shared" ca="1" si="390"/>
        <v>106.29114985482602</v>
      </c>
      <c r="J839" s="306">
        <f t="shared" ca="1" si="391"/>
        <v>798.52327976967274</v>
      </c>
      <c r="K839" s="307">
        <f t="shared" ca="1" si="392"/>
        <v>-7.7029542352394369</v>
      </c>
      <c r="L839" s="304">
        <f t="shared" ca="1" si="377"/>
        <v>798.56043217659192</v>
      </c>
      <c r="M839" s="306">
        <f t="shared" ca="1" si="393"/>
        <v>-1.4912362392977376</v>
      </c>
      <c r="N839" s="304">
        <f t="shared" ca="1" si="394"/>
        <v>-85.441542768721249</v>
      </c>
      <c r="P839" s="310">
        <f t="shared" ca="1" si="395"/>
        <v>23</v>
      </c>
      <c r="Q839" s="304">
        <f t="shared" ca="1" si="396"/>
        <v>0</v>
      </c>
      <c r="R839" s="306">
        <f t="shared" ca="1" si="397"/>
        <v>0</v>
      </c>
      <c r="S839" s="307">
        <f t="shared" ca="1" si="398"/>
        <v>3.1859948540257217</v>
      </c>
      <c r="T839" s="304">
        <f t="shared" ca="1" si="378"/>
        <v>31.254609517992332</v>
      </c>
      <c r="U839" s="311">
        <f t="shared" ca="1" si="379"/>
        <v>0</v>
      </c>
      <c r="V839" s="306">
        <f t="shared" ca="1" si="380"/>
        <v>1.2259439754638068</v>
      </c>
      <c r="W839" s="304">
        <f t="shared" ca="1" si="381"/>
        <v>28.262332119425157</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0.90818983908177842</v>
      </c>
      <c r="AH839" s="304">
        <f t="shared" ca="1" si="405"/>
        <v>-8.8707782568308318</v>
      </c>
    </row>
    <row r="840" spans="1:34" x14ac:dyDescent="0.2">
      <c r="A840" s="347">
        <f t="shared" ca="1" si="383"/>
        <v>1E-4</v>
      </c>
      <c r="B840" s="304">
        <f t="shared" ca="1" si="384"/>
        <v>35.434800000001353</v>
      </c>
      <c r="D840" s="306">
        <f t="shared" ca="1" si="385"/>
        <v>-0.70501752762550718</v>
      </c>
      <c r="E840" s="307">
        <f t="shared" ca="1" si="386"/>
        <v>-0.96725761615738115</v>
      </c>
      <c r="F840" s="304">
        <f t="shared" ca="1" si="387"/>
        <v>1.1969281558529912</v>
      </c>
      <c r="G840" s="306">
        <f t="shared" ca="1" si="388"/>
        <v>8.4475441327477814</v>
      </c>
      <c r="H840" s="307">
        <f t="shared" ca="1" si="389"/>
        <v>-105.95502272945458</v>
      </c>
      <c r="I840" s="304">
        <f t="shared" ca="1" si="390"/>
        <v>106.29124067143991</v>
      </c>
      <c r="J840" s="306">
        <f t="shared" ca="1" si="391"/>
        <v>798.52327976967274</v>
      </c>
      <c r="K840" s="307">
        <f t="shared" ca="1" si="392"/>
        <v>-7.7135497326760945</v>
      </c>
      <c r="L840" s="304">
        <f t="shared" ca="1" si="377"/>
        <v>798.56053445158022</v>
      </c>
      <c r="M840" s="306">
        <f t="shared" ca="1" si="393"/>
        <v>-1.4912369728119275</v>
      </c>
      <c r="N840" s="304">
        <f t="shared" ca="1" si="394"/>
        <v>-85.441584795988533</v>
      </c>
      <c r="P840" s="310">
        <f t="shared" ca="1" si="395"/>
        <v>23</v>
      </c>
      <c r="Q840" s="304">
        <f t="shared" ca="1" si="396"/>
        <v>0</v>
      </c>
      <c r="R840" s="306">
        <f t="shared" ca="1" si="397"/>
        <v>0</v>
      </c>
      <c r="S840" s="307">
        <f t="shared" ca="1" si="398"/>
        <v>3.1859948540257217</v>
      </c>
      <c r="T840" s="304">
        <f t="shared" ca="1" si="378"/>
        <v>31.254609517992332</v>
      </c>
      <c r="U840" s="311">
        <f t="shared" ca="1" si="379"/>
        <v>0</v>
      </c>
      <c r="V840" s="306">
        <f t="shared" ca="1" si="380"/>
        <v>1.2259452744133126</v>
      </c>
      <c r="W840" s="304">
        <f t="shared" ca="1" si="381"/>
        <v>28.262410360311137</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0.90816585288951401</v>
      </c>
      <c r="AH840" s="304">
        <f t="shared" ca="1" si="405"/>
        <v>-8.8708028149241276</v>
      </c>
    </row>
    <row r="841" spans="1:34" x14ac:dyDescent="0.2">
      <c r="A841" s="347">
        <f t="shared" ca="1" si="383"/>
        <v>1E-4</v>
      </c>
      <c r="B841" s="304">
        <f t="shared" ca="1" si="384"/>
        <v>35.434900000001356</v>
      </c>
      <c r="D841" s="306">
        <f t="shared" ca="1" si="385"/>
        <v>-0.70501299308704257</v>
      </c>
      <c r="E841" s="307">
        <f t="shared" ca="1" si="386"/>
        <v>-0.96723261894337043</v>
      </c>
      <c r="F841" s="304">
        <f t="shared" ca="1" si="387"/>
        <v>1.1969052842934571</v>
      </c>
      <c r="G841" s="306">
        <f t="shared" ca="1" si="388"/>
        <v>8.4474736314484726</v>
      </c>
      <c r="H841" s="307">
        <f t="shared" ca="1" si="389"/>
        <v>-105.95511945271647</v>
      </c>
      <c r="I841" s="304">
        <f t="shared" ca="1" si="390"/>
        <v>106.29133148565518</v>
      </c>
      <c r="J841" s="306">
        <f t="shared" ca="1" si="391"/>
        <v>798.52327976967274</v>
      </c>
      <c r="K841" s="307">
        <f t="shared" ca="1" si="392"/>
        <v>-7.7241452397852033</v>
      </c>
      <c r="L841" s="304">
        <f t="shared" ca="1" si="377"/>
        <v>798.56063686723269</v>
      </c>
      <c r="M841" s="306">
        <f t="shared" ca="1" si="393"/>
        <v>-1.4912377063187421</v>
      </c>
      <c r="N841" s="304">
        <f t="shared" ca="1" si="394"/>
        <v>-85.441626822833257</v>
      </c>
      <c r="P841" s="310">
        <f t="shared" ca="1" si="395"/>
        <v>23</v>
      </c>
      <c r="Q841" s="304">
        <f t="shared" ca="1" si="396"/>
        <v>0</v>
      </c>
      <c r="R841" s="306">
        <f t="shared" ca="1" si="397"/>
        <v>0</v>
      </c>
      <c r="S841" s="307">
        <f t="shared" ca="1" si="398"/>
        <v>3.1859948540257217</v>
      </c>
      <c r="T841" s="304">
        <f t="shared" ca="1" si="378"/>
        <v>31.254609517992332</v>
      </c>
      <c r="U841" s="311">
        <f t="shared" ca="1" si="379"/>
        <v>0</v>
      </c>
      <c r="V841" s="306">
        <f t="shared" ca="1" si="380"/>
        <v>1.2259465733653816</v>
      </c>
      <c r="W841" s="304">
        <f t="shared" ca="1" si="381"/>
        <v>28.26248860012425</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0.90814186702298905</v>
      </c>
      <c r="AH841" s="304">
        <f t="shared" ca="1" si="405"/>
        <v>-8.8708273726806723</v>
      </c>
    </row>
    <row r="842" spans="1:34" x14ac:dyDescent="0.2">
      <c r="A842" s="347">
        <f t="shared" ca="1" si="383"/>
        <v>1E-4</v>
      </c>
      <c r="B842" s="304">
        <f t="shared" ca="1" si="384"/>
        <v>35.435000000001359</v>
      </c>
      <c r="D842" s="306">
        <f t="shared" ca="1" si="385"/>
        <v>-0.70500845855074057</v>
      </c>
      <c r="E842" s="307">
        <f t="shared" ca="1" si="386"/>
        <v>-0.96720762207213262</v>
      </c>
      <c r="F842" s="304">
        <f t="shared" ca="1" si="387"/>
        <v>1.196882413114388</v>
      </c>
      <c r="G842" s="306">
        <f t="shared" ca="1" si="388"/>
        <v>8.447403130602618</v>
      </c>
      <c r="H842" s="307">
        <f t="shared" ca="1" si="389"/>
        <v>-105.95521617347868</v>
      </c>
      <c r="I842" s="304">
        <f t="shared" ca="1" si="390"/>
        <v>106.29142229747193</v>
      </c>
      <c r="J842" s="306">
        <f t="shared" ca="1" si="391"/>
        <v>798.52327976967274</v>
      </c>
      <c r="K842" s="307">
        <f t="shared" ca="1" si="392"/>
        <v>-7.7347407565665129</v>
      </c>
      <c r="L842" s="304">
        <f t="shared" ca="1" si="377"/>
        <v>798.56073942354965</v>
      </c>
      <c r="M842" s="306">
        <f t="shared" ca="1" si="393"/>
        <v>-1.4912384398181817</v>
      </c>
      <c r="N842" s="304">
        <f t="shared" ca="1" si="394"/>
        <v>-85.441668849255421</v>
      </c>
      <c r="P842" s="310">
        <f t="shared" ca="1" si="395"/>
        <v>23</v>
      </c>
      <c r="Q842" s="304">
        <f t="shared" ca="1" si="396"/>
        <v>0</v>
      </c>
      <c r="R842" s="306">
        <f t="shared" ca="1" si="397"/>
        <v>0</v>
      </c>
      <c r="S842" s="307">
        <f t="shared" ca="1" si="398"/>
        <v>3.1859948540257217</v>
      </c>
      <c r="T842" s="304">
        <f t="shared" ca="1" si="378"/>
        <v>31.254609517992332</v>
      </c>
      <c r="U842" s="311">
        <f t="shared" ca="1" si="379"/>
        <v>0</v>
      </c>
      <c r="V842" s="306">
        <f t="shared" ca="1" si="380"/>
        <v>1.2259478723200126</v>
      </c>
      <c r="W842" s="304">
        <f t="shared" ca="1" si="381"/>
        <v>28.262566838864515</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0.90811788148219819</v>
      </c>
      <c r="AH842" s="304">
        <f t="shared" ca="1" si="405"/>
        <v>-8.8708519301004731</v>
      </c>
    </row>
    <row r="843" spans="1:34" x14ac:dyDescent="0.2">
      <c r="A843" s="347">
        <f t="shared" ca="1" si="383"/>
        <v>1E-4</v>
      </c>
      <c r="B843" s="304">
        <f t="shared" ca="1" si="384"/>
        <v>35.435100000001363</v>
      </c>
      <c r="D843" s="306">
        <f t="shared" ca="1" si="385"/>
        <v>-0.70500392401660095</v>
      </c>
      <c r="E843" s="307">
        <f t="shared" ca="1" si="386"/>
        <v>-0.96718262554366241</v>
      </c>
      <c r="F843" s="304">
        <f t="shared" ca="1" si="387"/>
        <v>1.1968595423157797</v>
      </c>
      <c r="G843" s="306">
        <f t="shared" ca="1" si="388"/>
        <v>8.4473326302102159</v>
      </c>
      <c r="H843" s="307">
        <f t="shared" ca="1" si="389"/>
        <v>-105.95531289174123</v>
      </c>
      <c r="I843" s="304">
        <f t="shared" ca="1" si="390"/>
        <v>106.29151310689015</v>
      </c>
      <c r="J843" s="306">
        <f t="shared" ca="1" si="391"/>
        <v>798.52327976967274</v>
      </c>
      <c r="K843" s="307">
        <f t="shared" ca="1" si="392"/>
        <v>-7.7453362830197738</v>
      </c>
      <c r="L843" s="304">
        <f t="shared" ca="1" si="377"/>
        <v>798.56084212053133</v>
      </c>
      <c r="M843" s="306">
        <f t="shared" ca="1" si="393"/>
        <v>-1.4912391733102464</v>
      </c>
      <c r="N843" s="304">
        <f t="shared" ca="1" si="394"/>
        <v>-85.441710875255026</v>
      </c>
      <c r="P843" s="310">
        <f t="shared" ca="1" si="395"/>
        <v>23</v>
      </c>
      <c r="Q843" s="304">
        <f t="shared" ca="1" si="396"/>
        <v>0</v>
      </c>
      <c r="R843" s="306">
        <f t="shared" ca="1" si="397"/>
        <v>0</v>
      </c>
      <c r="S843" s="307">
        <f t="shared" ca="1" si="398"/>
        <v>3.1859948540257217</v>
      </c>
      <c r="T843" s="304">
        <f t="shared" ca="1" si="378"/>
        <v>31.254609517992332</v>
      </c>
      <c r="U843" s="311">
        <f t="shared" ca="1" si="379"/>
        <v>0</v>
      </c>
      <c r="V843" s="306">
        <f t="shared" ca="1" si="380"/>
        <v>1.2259491712772068</v>
      </c>
      <c r="W843" s="304">
        <f t="shared" ca="1" si="381"/>
        <v>28.262645076531946</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0.90809389626713255</v>
      </c>
      <c r="AH843" s="304">
        <f t="shared" ca="1" si="405"/>
        <v>-8.8708764871835353</v>
      </c>
    </row>
    <row r="844" spans="1:34" x14ac:dyDescent="0.2">
      <c r="A844" s="347">
        <f t="shared" ca="1" si="383"/>
        <v>1E-4</v>
      </c>
      <c r="B844" s="304">
        <f t="shared" ca="1" si="384"/>
        <v>35.435200000001366</v>
      </c>
      <c r="D844" s="306">
        <f t="shared" ca="1" si="385"/>
        <v>-0.70499938948462504</v>
      </c>
      <c r="E844" s="307">
        <f t="shared" ca="1" si="386"/>
        <v>-0.96715762935795446</v>
      </c>
      <c r="F844" s="304">
        <f t="shared" ca="1" si="387"/>
        <v>1.1968366718976289</v>
      </c>
      <c r="G844" s="306">
        <f t="shared" ca="1" si="388"/>
        <v>8.4472621302712678</v>
      </c>
      <c r="H844" s="307">
        <f t="shared" ca="1" si="389"/>
        <v>-105.95540960750417</v>
      </c>
      <c r="I844" s="304">
        <f t="shared" ca="1" si="390"/>
        <v>106.29160391390987</v>
      </c>
      <c r="J844" s="306">
        <f t="shared" ca="1" si="391"/>
        <v>798.52327976967274</v>
      </c>
      <c r="K844" s="307">
        <f t="shared" ca="1" si="392"/>
        <v>-7.7559318191447364</v>
      </c>
      <c r="L844" s="304">
        <f t="shared" ca="1" si="377"/>
        <v>798.56094495817808</v>
      </c>
      <c r="M844" s="306">
        <f t="shared" ca="1" si="393"/>
        <v>-1.491239906794936</v>
      </c>
      <c r="N844" s="304">
        <f t="shared" ca="1" si="394"/>
        <v>-85.441752900832086</v>
      </c>
      <c r="P844" s="310">
        <f t="shared" ca="1" si="395"/>
        <v>23</v>
      </c>
      <c r="Q844" s="304">
        <f t="shared" ca="1" si="396"/>
        <v>0</v>
      </c>
      <c r="R844" s="306">
        <f t="shared" ca="1" si="397"/>
        <v>0</v>
      </c>
      <c r="S844" s="307">
        <f t="shared" ca="1" si="398"/>
        <v>3.1859948540257217</v>
      </c>
      <c r="T844" s="304">
        <f t="shared" ca="1" si="378"/>
        <v>31.254609517992332</v>
      </c>
      <c r="U844" s="311">
        <f t="shared" ca="1" si="379"/>
        <v>0</v>
      </c>
      <c r="V844" s="306">
        <f t="shared" ca="1" si="380"/>
        <v>1.225950470236963</v>
      </c>
      <c r="W844" s="304">
        <f t="shared" ca="1" si="381"/>
        <v>28.262723313126518</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0.90806991137779214</v>
      </c>
      <c r="AH844" s="304">
        <f t="shared" ca="1" si="405"/>
        <v>-8.8709010439298623</v>
      </c>
    </row>
    <row r="845" spans="1:34" x14ac:dyDescent="0.2">
      <c r="A845" s="347">
        <f t="shared" ca="1" si="383"/>
        <v>1E-4</v>
      </c>
      <c r="B845" s="304">
        <f t="shared" ca="1" si="384"/>
        <v>35.435300000001369</v>
      </c>
      <c r="D845" s="306">
        <f t="shared" ca="1" si="385"/>
        <v>-0.70499485495481384</v>
      </c>
      <c r="E845" s="307">
        <f t="shared" ca="1" si="386"/>
        <v>-0.96713263351501766</v>
      </c>
      <c r="F845" s="304">
        <f t="shared" ca="1" si="387"/>
        <v>1.1968138018599437</v>
      </c>
      <c r="G845" s="306">
        <f t="shared" ca="1" si="388"/>
        <v>8.4471916307857722</v>
      </c>
      <c r="H845" s="307">
        <f t="shared" ca="1" si="389"/>
        <v>-105.95550632076751</v>
      </c>
      <c r="I845" s="304">
        <f t="shared" ca="1" si="390"/>
        <v>106.29169471853115</v>
      </c>
      <c r="J845" s="306">
        <f t="shared" ca="1" si="391"/>
        <v>798.52327976967274</v>
      </c>
      <c r="K845" s="307">
        <f t="shared" ca="1" si="392"/>
        <v>-7.7665273649411501</v>
      </c>
      <c r="L845" s="304">
        <f t="shared" ca="1" si="377"/>
        <v>798.56104793649024</v>
      </c>
      <c r="M845" s="306">
        <f t="shared" ca="1" si="393"/>
        <v>-1.4912406402722511</v>
      </c>
      <c r="N845" s="304">
        <f t="shared" ca="1" si="394"/>
        <v>-85.441794925986613</v>
      </c>
      <c r="P845" s="310">
        <f t="shared" ca="1" si="395"/>
        <v>23</v>
      </c>
      <c r="Q845" s="304">
        <f t="shared" ca="1" si="396"/>
        <v>0</v>
      </c>
      <c r="R845" s="306">
        <f t="shared" ca="1" si="397"/>
        <v>0</v>
      </c>
      <c r="S845" s="307">
        <f t="shared" ca="1" si="398"/>
        <v>3.1859948540257217</v>
      </c>
      <c r="T845" s="304">
        <f t="shared" ca="1" si="378"/>
        <v>31.254609517992332</v>
      </c>
      <c r="U845" s="311">
        <f t="shared" ca="1" si="379"/>
        <v>0</v>
      </c>
      <c r="V845" s="306">
        <f t="shared" ca="1" si="380"/>
        <v>1.2259517691992818</v>
      </c>
      <c r="W845" s="304">
        <f t="shared" ca="1" si="381"/>
        <v>28.262801548648273</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0.9080459268141805</v>
      </c>
      <c r="AH845" s="304">
        <f t="shared" ca="1" si="405"/>
        <v>-8.870925600339449</v>
      </c>
    </row>
    <row r="846" spans="1:34" x14ac:dyDescent="0.2">
      <c r="A846" s="347">
        <f t="shared" ca="1" si="383"/>
        <v>1E-4</v>
      </c>
      <c r="B846" s="304">
        <f t="shared" ca="1" si="384"/>
        <v>35.435400000001373</v>
      </c>
      <c r="D846" s="306">
        <f t="shared" ca="1" si="385"/>
        <v>-0.70499032042716558</v>
      </c>
      <c r="E846" s="307">
        <f t="shared" ca="1" si="386"/>
        <v>-0.96710763801483957</v>
      </c>
      <c r="F846" s="304">
        <f t="shared" ca="1" si="387"/>
        <v>1.1967909322027133</v>
      </c>
      <c r="G846" s="306">
        <f t="shared" ca="1" si="388"/>
        <v>8.4471211317537289</v>
      </c>
      <c r="H846" s="307">
        <f t="shared" ca="1" si="389"/>
        <v>-105.95560303153131</v>
      </c>
      <c r="I846" s="304">
        <f t="shared" ca="1" si="390"/>
        <v>106.29178552075399</v>
      </c>
      <c r="J846" s="306">
        <f t="shared" ca="1" si="391"/>
        <v>798.52327976967274</v>
      </c>
      <c r="K846" s="307">
        <f t="shared" ca="1" si="392"/>
        <v>-7.7771229204087655</v>
      </c>
      <c r="L846" s="304">
        <f t="shared" ca="1" si="377"/>
        <v>798.56115105546814</v>
      </c>
      <c r="M846" s="306">
        <f t="shared" ca="1" si="393"/>
        <v>-1.4912413737421915</v>
      </c>
      <c r="N846" s="304">
        <f t="shared" ca="1" si="394"/>
        <v>-85.441836950718596</v>
      </c>
      <c r="P846" s="310">
        <f t="shared" ca="1" si="395"/>
        <v>23</v>
      </c>
      <c r="Q846" s="304">
        <f t="shared" ca="1" si="396"/>
        <v>0</v>
      </c>
      <c r="R846" s="306">
        <f t="shared" ca="1" si="397"/>
        <v>0</v>
      </c>
      <c r="S846" s="307">
        <f t="shared" ca="1" si="398"/>
        <v>3.1859948540257217</v>
      </c>
      <c r="T846" s="304">
        <f t="shared" ca="1" si="378"/>
        <v>31.254609517992332</v>
      </c>
      <c r="U846" s="311">
        <f t="shared" ca="1" si="379"/>
        <v>0</v>
      </c>
      <c r="V846" s="306">
        <f t="shared" ca="1" si="380"/>
        <v>1.2259530681641633</v>
      </c>
      <c r="W846" s="304">
        <f t="shared" ca="1" si="381"/>
        <v>28.262879783097205</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0.90802194257629054</v>
      </c>
      <c r="AH846" s="304">
        <f t="shared" ca="1" si="405"/>
        <v>-8.8709501564123041</v>
      </c>
    </row>
    <row r="847" spans="1:34" x14ac:dyDescent="0.2">
      <c r="A847" s="347">
        <f t="shared" ca="1" si="383"/>
        <v>1E-4</v>
      </c>
      <c r="B847" s="304">
        <f t="shared" ca="1" si="384"/>
        <v>35.435500000001376</v>
      </c>
      <c r="D847" s="306">
        <f t="shared" ca="1" si="385"/>
        <v>-0.70498578590168337</v>
      </c>
      <c r="E847" s="307">
        <f t="shared" ca="1" si="386"/>
        <v>-0.96708264285742196</v>
      </c>
      <c r="F847" s="304">
        <f t="shared" ca="1" si="387"/>
        <v>1.1967680629259414</v>
      </c>
      <c r="G847" s="306">
        <f t="shared" ca="1" si="388"/>
        <v>8.447050633175138</v>
      </c>
      <c r="H847" s="307">
        <f t="shared" ca="1" si="389"/>
        <v>-105.95569973979559</v>
      </c>
      <c r="I847" s="304">
        <f t="shared" ca="1" si="390"/>
        <v>106.29187632057844</v>
      </c>
      <c r="J847" s="306">
        <f t="shared" ca="1" si="391"/>
        <v>798.52327976967274</v>
      </c>
      <c r="K847" s="307">
        <f t="shared" ca="1" si="392"/>
        <v>-7.787718485547332</v>
      </c>
      <c r="L847" s="304">
        <f t="shared" ca="1" si="377"/>
        <v>798.56125431511214</v>
      </c>
      <c r="M847" s="306">
        <f t="shared" ca="1" si="393"/>
        <v>-1.4912421072047573</v>
      </c>
      <c r="N847" s="304">
        <f t="shared" ca="1" si="394"/>
        <v>-85.441878975028047</v>
      </c>
      <c r="P847" s="310">
        <f t="shared" ca="1" si="395"/>
        <v>23</v>
      </c>
      <c r="Q847" s="304">
        <f t="shared" ca="1" si="396"/>
        <v>0</v>
      </c>
      <c r="R847" s="306">
        <f t="shared" ca="1" si="397"/>
        <v>0</v>
      </c>
      <c r="S847" s="307">
        <f t="shared" ca="1" si="398"/>
        <v>3.1859948540257217</v>
      </c>
      <c r="T847" s="304">
        <f t="shared" ca="1" si="378"/>
        <v>31.254609517992332</v>
      </c>
      <c r="U847" s="311">
        <f t="shared" ca="1" si="379"/>
        <v>0</v>
      </c>
      <c r="V847" s="306">
        <f t="shared" ca="1" si="380"/>
        <v>1.2259543671316071</v>
      </c>
      <c r="W847" s="304">
        <f t="shared" ca="1" si="381"/>
        <v>28.262958016473323</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0.9079979586641187</v>
      </c>
      <c r="AH847" s="304">
        <f t="shared" ca="1" si="405"/>
        <v>-8.8709747121484295</v>
      </c>
    </row>
    <row r="848" spans="1:34" x14ac:dyDescent="0.2">
      <c r="A848" s="347">
        <f t="shared" ca="1" si="383"/>
        <v>1E-4</v>
      </c>
      <c r="B848" s="304">
        <f t="shared" ca="1" si="384"/>
        <v>35.435600000001379</v>
      </c>
      <c r="D848" s="306">
        <f t="shared" ca="1" si="385"/>
        <v>-0.70498125137836687</v>
      </c>
      <c r="E848" s="307">
        <f t="shared" ca="1" si="386"/>
        <v>-0.96705764804275773</v>
      </c>
      <c r="F848" s="304">
        <f t="shared" ca="1" si="387"/>
        <v>1.1967451940296223</v>
      </c>
      <c r="G848" s="306">
        <f t="shared" ca="1" si="388"/>
        <v>8.4469801350499996</v>
      </c>
      <c r="H848" s="307">
        <f t="shared" ca="1" si="389"/>
        <v>-105.9557964455604</v>
      </c>
      <c r="I848" s="304">
        <f t="shared" ca="1" si="390"/>
        <v>106.29196711800455</v>
      </c>
      <c r="J848" s="306">
        <f t="shared" ca="1" si="391"/>
        <v>798.52327976967274</v>
      </c>
      <c r="K848" s="307">
        <f t="shared" ca="1" si="392"/>
        <v>-7.7983140603566001</v>
      </c>
      <c r="L848" s="304">
        <f t="shared" ca="1" si="377"/>
        <v>798.56135771542256</v>
      </c>
      <c r="M848" s="306">
        <f t="shared" ca="1" si="393"/>
        <v>-1.4912428406599485</v>
      </c>
      <c r="N848" s="304">
        <f t="shared" ca="1" si="394"/>
        <v>-85.441920998914966</v>
      </c>
      <c r="P848" s="310">
        <f t="shared" ca="1" si="395"/>
        <v>23</v>
      </c>
      <c r="Q848" s="304">
        <f t="shared" ca="1" si="396"/>
        <v>0</v>
      </c>
      <c r="R848" s="306">
        <f t="shared" ca="1" si="397"/>
        <v>0</v>
      </c>
      <c r="S848" s="307">
        <f t="shared" ca="1" si="398"/>
        <v>3.1859948540257217</v>
      </c>
      <c r="T848" s="304">
        <f t="shared" ca="1" si="378"/>
        <v>31.254609517992332</v>
      </c>
      <c r="U848" s="311">
        <f t="shared" ca="1" si="379"/>
        <v>0</v>
      </c>
      <c r="V848" s="306">
        <f t="shared" ca="1" si="380"/>
        <v>1.2259556661016138</v>
      </c>
      <c r="W848" s="304">
        <f t="shared" ca="1" si="381"/>
        <v>28.263036248776668</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0.90797397507766675</v>
      </c>
      <c r="AH848" s="304">
        <f t="shared" ca="1" si="405"/>
        <v>-8.8709992675478269</v>
      </c>
    </row>
    <row r="849" spans="1:34" x14ac:dyDescent="0.2">
      <c r="A849" s="347">
        <f t="shared" ca="1" si="383"/>
        <v>1E-4</v>
      </c>
      <c r="B849" s="304">
        <f t="shared" ca="1" si="384"/>
        <v>35.435700000001383</v>
      </c>
      <c r="D849" s="306">
        <f t="shared" ca="1" si="385"/>
        <v>-0.70497671685721841</v>
      </c>
      <c r="E849" s="307">
        <f t="shared" ca="1" si="386"/>
        <v>-0.96703265357083978</v>
      </c>
      <c r="F849" s="304">
        <f t="shared" ca="1" si="387"/>
        <v>1.196722325513752</v>
      </c>
      <c r="G849" s="306">
        <f t="shared" ca="1" si="388"/>
        <v>8.4469096373783135</v>
      </c>
      <c r="H849" s="307">
        <f t="shared" ca="1" si="389"/>
        <v>-105.95589314882575</v>
      </c>
      <c r="I849" s="304">
        <f t="shared" ca="1" si="390"/>
        <v>106.29205791303231</v>
      </c>
      <c r="J849" s="306">
        <f t="shared" ca="1" si="391"/>
        <v>798.52327976967274</v>
      </c>
      <c r="K849" s="307">
        <f t="shared" ca="1" si="392"/>
        <v>-7.8089096448363193</v>
      </c>
      <c r="L849" s="304">
        <f t="shared" ca="1" si="377"/>
        <v>798.56146125639964</v>
      </c>
      <c r="M849" s="306">
        <f t="shared" ca="1" si="393"/>
        <v>-1.4912435741077654</v>
      </c>
      <c r="N849" s="304">
        <f t="shared" ca="1" si="394"/>
        <v>-85.441963022379369</v>
      </c>
      <c r="P849" s="310">
        <f t="shared" ca="1" si="395"/>
        <v>23</v>
      </c>
      <c r="Q849" s="304">
        <f t="shared" ca="1" si="396"/>
        <v>0</v>
      </c>
      <c r="R849" s="306">
        <f t="shared" ca="1" si="397"/>
        <v>0</v>
      </c>
      <c r="S849" s="307">
        <f t="shared" ca="1" si="398"/>
        <v>3.1859948540257217</v>
      </c>
      <c r="T849" s="304">
        <f t="shared" ca="1" si="378"/>
        <v>31.254609517992332</v>
      </c>
      <c r="U849" s="311">
        <f t="shared" ca="1" si="379"/>
        <v>0</v>
      </c>
      <c r="V849" s="306">
        <f t="shared" ca="1" si="380"/>
        <v>1.2259569650741822</v>
      </c>
      <c r="W849" s="304">
        <f t="shared" ca="1" si="381"/>
        <v>28.263114480007204</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0.90794999181691871</v>
      </c>
      <c r="AH849" s="304">
        <f t="shared" ca="1" si="405"/>
        <v>-8.8710238226105087</v>
      </c>
    </row>
    <row r="850" spans="1:34" x14ac:dyDescent="0.2">
      <c r="A850" s="347">
        <f t="shared" ca="1" si="383"/>
        <v>1E-4</v>
      </c>
      <c r="B850" s="304">
        <f t="shared" ca="1" si="384"/>
        <v>35.435800000001386</v>
      </c>
      <c r="D850" s="306">
        <f t="shared" ca="1" si="385"/>
        <v>-0.70497218233823633</v>
      </c>
      <c r="E850" s="307">
        <f t="shared" ca="1" si="386"/>
        <v>-0.96700765944167699</v>
      </c>
      <c r="F850" s="304">
        <f t="shared" ca="1" si="387"/>
        <v>1.1966994573783369</v>
      </c>
      <c r="G850" s="306">
        <f t="shared" ca="1" si="388"/>
        <v>8.4468391401600798</v>
      </c>
      <c r="H850" s="307">
        <f t="shared" ca="1" si="389"/>
        <v>-105.9559898495917</v>
      </c>
      <c r="I850" s="304">
        <f t="shared" ca="1" si="390"/>
        <v>106.29214870566179</v>
      </c>
      <c r="J850" s="306">
        <f t="shared" ca="1" si="391"/>
        <v>798.52327976967274</v>
      </c>
      <c r="K850" s="307">
        <f t="shared" ca="1" si="392"/>
        <v>-7.8195052389862401</v>
      </c>
      <c r="L850" s="304">
        <f t="shared" ca="1" si="377"/>
        <v>798.56156493804383</v>
      </c>
      <c r="M850" s="306">
        <f t="shared" ca="1" si="393"/>
        <v>-1.491244307548208</v>
      </c>
      <c r="N850" s="304">
        <f t="shared" ca="1" si="394"/>
        <v>-85.442005045421254</v>
      </c>
      <c r="P850" s="310">
        <f t="shared" ca="1" si="395"/>
        <v>23</v>
      </c>
      <c r="Q850" s="304">
        <f t="shared" ca="1" si="396"/>
        <v>0</v>
      </c>
      <c r="R850" s="306">
        <f t="shared" ca="1" si="397"/>
        <v>0</v>
      </c>
      <c r="S850" s="307">
        <f t="shared" ca="1" si="398"/>
        <v>3.1859948540257217</v>
      </c>
      <c r="T850" s="304">
        <f t="shared" ca="1" si="378"/>
        <v>31.254609517992332</v>
      </c>
      <c r="U850" s="311">
        <f t="shared" ca="1" si="379"/>
        <v>0</v>
      </c>
      <c r="V850" s="306">
        <f t="shared" ca="1" si="380"/>
        <v>1.2259582640493134</v>
      </c>
      <c r="W850" s="304">
        <f t="shared" ca="1" si="381"/>
        <v>28.263192710164972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0.90792600888188879</v>
      </c>
      <c r="AH850" s="304">
        <f t="shared" ca="1" si="405"/>
        <v>-8.8710483773364643</v>
      </c>
    </row>
    <row r="851" spans="1:34" x14ac:dyDescent="0.2">
      <c r="A851" s="347">
        <f t="shared" ca="1" si="383"/>
        <v>1E-4</v>
      </c>
      <c r="B851" s="304">
        <f t="shared" ca="1" si="384"/>
        <v>35.435900000001389</v>
      </c>
      <c r="D851" s="306">
        <f t="shared" ca="1" si="385"/>
        <v>-0.70496764782142296</v>
      </c>
      <c r="E851" s="307">
        <f t="shared" ca="1" si="386"/>
        <v>-0.96698266565525515</v>
      </c>
      <c r="F851" s="304">
        <f t="shared" ca="1" si="387"/>
        <v>1.1966765896233671</v>
      </c>
      <c r="G851" s="306">
        <f t="shared" ca="1" si="388"/>
        <v>8.4467686433952984</v>
      </c>
      <c r="H851" s="307">
        <f t="shared" ca="1" si="389"/>
        <v>-105.95608654785826</v>
      </c>
      <c r="I851" s="304">
        <f t="shared" ca="1" si="390"/>
        <v>106.292239495893</v>
      </c>
      <c r="J851" s="306">
        <f t="shared" ca="1" si="391"/>
        <v>798.52327976967274</v>
      </c>
      <c r="K851" s="307">
        <f t="shared" ca="1" si="392"/>
        <v>-7.8301008428061127</v>
      </c>
      <c r="L851" s="304">
        <f t="shared" ca="1" si="377"/>
        <v>798.56166876035536</v>
      </c>
      <c r="M851" s="306">
        <f t="shared" ca="1" si="393"/>
        <v>-1.4912450409812765</v>
      </c>
      <c r="N851" s="304">
        <f t="shared" ca="1" si="394"/>
        <v>-85.442047068040637</v>
      </c>
      <c r="P851" s="310">
        <f t="shared" ca="1" si="395"/>
        <v>23</v>
      </c>
      <c r="Q851" s="304">
        <f t="shared" ca="1" si="396"/>
        <v>0</v>
      </c>
      <c r="R851" s="306">
        <f t="shared" ca="1" si="397"/>
        <v>0</v>
      </c>
      <c r="S851" s="307">
        <f t="shared" ca="1" si="398"/>
        <v>3.1859948540257217</v>
      </c>
      <c r="T851" s="304">
        <f t="shared" ca="1" si="378"/>
        <v>31.254609517992332</v>
      </c>
      <c r="U851" s="311">
        <f t="shared" ca="1" si="379"/>
        <v>0</v>
      </c>
      <c r="V851" s="306">
        <f t="shared" ca="1" si="380"/>
        <v>1.225959563027007</v>
      </c>
      <c r="W851" s="304">
        <f t="shared" ca="1" si="381"/>
        <v>28.263270939249963</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0.907902026272561</v>
      </c>
      <c r="AH851" s="304">
        <f t="shared" ca="1" si="405"/>
        <v>-8.8710729317257062</v>
      </c>
    </row>
    <row r="852" spans="1:34" x14ac:dyDescent="0.2">
      <c r="A852" s="347">
        <f t="shared" ca="1" si="383"/>
        <v>1E-4</v>
      </c>
      <c r="B852" s="304">
        <f t="shared" ca="1" si="384"/>
        <v>35.436000000001393</v>
      </c>
      <c r="D852" s="306">
        <f t="shared" ca="1" si="385"/>
        <v>-0.70496311330677741</v>
      </c>
      <c r="E852" s="307">
        <f t="shared" ca="1" si="386"/>
        <v>-0.96695767221157958</v>
      </c>
      <c r="F852" s="304">
        <f t="shared" ca="1" si="387"/>
        <v>1.1966537222488471</v>
      </c>
      <c r="G852" s="306">
        <f t="shared" ca="1" si="388"/>
        <v>8.4466981470839677</v>
      </c>
      <c r="H852" s="307">
        <f t="shared" ca="1" si="389"/>
        <v>-105.95618324362549</v>
      </c>
      <c r="I852" s="304">
        <f t="shared" ca="1" si="390"/>
        <v>106.29233028372599</v>
      </c>
      <c r="J852" s="306">
        <f t="shared" ca="1" si="391"/>
        <v>798.52327976967274</v>
      </c>
      <c r="K852" s="307">
        <f t="shared" ca="1" si="392"/>
        <v>-7.8406964562956869</v>
      </c>
      <c r="L852" s="304">
        <f t="shared" ca="1" si="377"/>
        <v>798.56177272333468</v>
      </c>
      <c r="M852" s="306">
        <f t="shared" ca="1" si="393"/>
        <v>-1.4912457744069707</v>
      </c>
      <c r="N852" s="304">
        <f t="shared" ca="1" si="394"/>
        <v>-85.442089090237502</v>
      </c>
      <c r="P852" s="310">
        <f t="shared" ca="1" si="395"/>
        <v>23</v>
      </c>
      <c r="Q852" s="304">
        <f t="shared" ca="1" si="396"/>
        <v>0</v>
      </c>
      <c r="R852" s="306">
        <f t="shared" ca="1" si="397"/>
        <v>0</v>
      </c>
      <c r="S852" s="307">
        <f t="shared" ca="1" si="398"/>
        <v>3.1859948540257217</v>
      </c>
      <c r="T852" s="304">
        <f t="shared" ca="1" si="378"/>
        <v>31.254609517992332</v>
      </c>
      <c r="U852" s="311">
        <f t="shared" ca="1" si="379"/>
        <v>0</v>
      </c>
      <c r="V852" s="306">
        <f t="shared" ca="1" si="380"/>
        <v>1.2259608620072633</v>
      </c>
      <c r="W852" s="304">
        <f t="shared" ca="1" si="381"/>
        <v>28.263349167262213</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0.90787804398894245</v>
      </c>
      <c r="AH852" s="304">
        <f t="shared" ca="1" si="405"/>
        <v>-8.8710974857782308</v>
      </c>
    </row>
    <row r="853" spans="1:34" x14ac:dyDescent="0.2">
      <c r="A853" s="347">
        <f t="shared" ca="1" si="383"/>
        <v>1E-4</v>
      </c>
      <c r="B853" s="304">
        <f t="shared" ca="1" si="384"/>
        <v>35.436100000001396</v>
      </c>
      <c r="D853" s="306">
        <f t="shared" ca="1" si="385"/>
        <v>-0.7049585787943039</v>
      </c>
      <c r="E853" s="307">
        <f t="shared" ca="1" si="386"/>
        <v>-0.9669326791106343</v>
      </c>
      <c r="F853" s="304">
        <f t="shared" ca="1" si="387"/>
        <v>1.1966308552547664</v>
      </c>
      <c r="G853" s="306">
        <f t="shared" ca="1" si="388"/>
        <v>8.4466276512260876</v>
      </c>
      <c r="H853" s="307">
        <f t="shared" ca="1" si="389"/>
        <v>-105.9562799368934</v>
      </c>
      <c r="I853" s="304">
        <f t="shared" ca="1" si="390"/>
        <v>106.29242106916078</v>
      </c>
      <c r="J853" s="306">
        <f t="shared" ca="1" si="391"/>
        <v>798.52327976967274</v>
      </c>
      <c r="K853" s="307">
        <f t="shared" ca="1" si="392"/>
        <v>-7.851292079454713</v>
      </c>
      <c r="L853" s="304">
        <f t="shared" ca="1" si="377"/>
        <v>798.56187682698203</v>
      </c>
      <c r="M853" s="306">
        <f t="shared" ca="1" si="393"/>
        <v>-1.4912465078252912</v>
      </c>
      <c r="N853" s="304">
        <f t="shared" ca="1" si="394"/>
        <v>-85.442131112011879</v>
      </c>
      <c r="P853" s="310">
        <f t="shared" ca="1" si="395"/>
        <v>23</v>
      </c>
      <c r="Q853" s="304">
        <f t="shared" ca="1" si="396"/>
        <v>0</v>
      </c>
      <c r="R853" s="306">
        <f t="shared" ca="1" si="397"/>
        <v>0</v>
      </c>
      <c r="S853" s="307">
        <f t="shared" ca="1" si="398"/>
        <v>3.1859948540257217</v>
      </c>
      <c r="T853" s="304">
        <f t="shared" ca="1" si="378"/>
        <v>31.254609517992332</v>
      </c>
      <c r="U853" s="311">
        <f t="shared" ca="1" si="379"/>
        <v>0</v>
      </c>
      <c r="V853" s="306">
        <f t="shared" ca="1" si="380"/>
        <v>1.2259621609900815</v>
      </c>
      <c r="W853" s="304">
        <f t="shared" ca="1" si="381"/>
        <v>28.263427394201706</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0.90785406203101893</v>
      </c>
      <c r="AH853" s="304">
        <f t="shared" ca="1" si="405"/>
        <v>-8.8711220394940522</v>
      </c>
    </row>
    <row r="854" spans="1:34" x14ac:dyDescent="0.2">
      <c r="A854" s="347">
        <f t="shared" ca="1" si="383"/>
        <v>1E-4</v>
      </c>
      <c r="B854" s="304">
        <f t="shared" ca="1" si="384"/>
        <v>35.436200000001399</v>
      </c>
      <c r="D854" s="306">
        <f t="shared" ca="1" si="385"/>
        <v>-0.70495404428399733</v>
      </c>
      <c r="E854" s="307">
        <f t="shared" ca="1" si="386"/>
        <v>-0.96690768635242996</v>
      </c>
      <c r="F854" s="304">
        <f t="shared" ca="1" si="387"/>
        <v>1.1966079886411312</v>
      </c>
      <c r="G854" s="306">
        <f t="shared" ca="1" si="388"/>
        <v>8.4465571558216599</v>
      </c>
      <c r="H854" s="307">
        <f t="shared" ca="1" si="389"/>
        <v>-105.95637662766202</v>
      </c>
      <c r="I854" s="304">
        <f t="shared" ca="1" si="390"/>
        <v>106.29251185219741</v>
      </c>
      <c r="J854" s="306">
        <f t="shared" ca="1" si="391"/>
        <v>798.52327976967274</v>
      </c>
      <c r="K854" s="307">
        <f t="shared" ca="1" si="392"/>
        <v>-7.8618877122829405</v>
      </c>
      <c r="L854" s="304">
        <f t="shared" ca="1" si="377"/>
        <v>798.56198107129762</v>
      </c>
      <c r="M854" s="306">
        <f t="shared" ca="1" si="393"/>
        <v>-1.4912472412362376</v>
      </c>
      <c r="N854" s="304">
        <f t="shared" ca="1" si="394"/>
        <v>-85.442173133363752</v>
      </c>
      <c r="P854" s="310">
        <f t="shared" ca="1" si="395"/>
        <v>23</v>
      </c>
      <c r="Q854" s="304">
        <f t="shared" ca="1" si="396"/>
        <v>0</v>
      </c>
      <c r="R854" s="306">
        <f t="shared" ca="1" si="397"/>
        <v>0</v>
      </c>
      <c r="S854" s="307">
        <f t="shared" ca="1" si="398"/>
        <v>3.1859948540257217</v>
      </c>
      <c r="T854" s="304">
        <f t="shared" ca="1" si="378"/>
        <v>31.254609517992332</v>
      </c>
      <c r="U854" s="311">
        <f t="shared" ca="1" si="379"/>
        <v>0</v>
      </c>
      <c r="V854" s="306">
        <f t="shared" ca="1" si="380"/>
        <v>1.2259634599754619</v>
      </c>
      <c r="W854" s="304">
        <f t="shared" ca="1" si="381"/>
        <v>28.26350562006845</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0.90783008039879753</v>
      </c>
      <c r="AH854" s="304">
        <f t="shared" ca="1" si="405"/>
        <v>-8.8711465928731617</v>
      </c>
    </row>
    <row r="855" spans="1:34" x14ac:dyDescent="0.2">
      <c r="A855" s="347">
        <f t="shared" ca="1" si="383"/>
        <v>1E-4</v>
      </c>
      <c r="B855" s="304">
        <f t="shared" ca="1" si="384"/>
        <v>35.436300000001403</v>
      </c>
      <c r="D855" s="306">
        <f t="shared" ca="1" si="385"/>
        <v>-0.70494950977586324</v>
      </c>
      <c r="E855" s="307">
        <f t="shared" ca="1" si="386"/>
        <v>-0.96688269393695947</v>
      </c>
      <c r="F855" s="304">
        <f t="shared" ca="1" si="387"/>
        <v>1.1965851224079387</v>
      </c>
      <c r="G855" s="306">
        <f t="shared" ca="1" si="388"/>
        <v>8.4464866608706828</v>
      </c>
      <c r="H855" s="307">
        <f t="shared" ca="1" si="389"/>
        <v>-105.95647331593142</v>
      </c>
      <c r="I855" s="304">
        <f t="shared" ca="1" si="390"/>
        <v>106.29260263283591</v>
      </c>
      <c r="J855" s="306">
        <f t="shared" ca="1" si="391"/>
        <v>798.52327976967274</v>
      </c>
      <c r="K855" s="307">
        <f t="shared" ca="1" si="392"/>
        <v>-7.8724833547801198</v>
      </c>
      <c r="L855" s="304">
        <f t="shared" ca="1" si="377"/>
        <v>798.56208545628215</v>
      </c>
      <c r="M855" s="306">
        <f t="shared" ca="1" si="393"/>
        <v>-1.4912479746398102</v>
      </c>
      <c r="N855" s="304">
        <f t="shared" ca="1" si="394"/>
        <v>-85.442215154293137</v>
      </c>
      <c r="P855" s="310">
        <f t="shared" ca="1" si="395"/>
        <v>23</v>
      </c>
      <c r="Q855" s="304">
        <f t="shared" ca="1" si="396"/>
        <v>0</v>
      </c>
      <c r="R855" s="306">
        <f t="shared" ca="1" si="397"/>
        <v>0</v>
      </c>
      <c r="S855" s="307">
        <f t="shared" ca="1" si="398"/>
        <v>3.1859948540257217</v>
      </c>
      <c r="T855" s="304">
        <f t="shared" ca="1" si="378"/>
        <v>31.254609517992332</v>
      </c>
      <c r="U855" s="311">
        <f t="shared" ca="1" si="379"/>
        <v>0</v>
      </c>
      <c r="V855" s="306">
        <f t="shared" ca="1" si="380"/>
        <v>1.2259647589634044</v>
      </c>
      <c r="W855" s="304">
        <f t="shared" ca="1" si="381"/>
        <v>28.263583844862477</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0.90780609909227472</v>
      </c>
      <c r="AH855" s="304">
        <f t="shared" ca="1" si="405"/>
        <v>-8.8711711459155644</v>
      </c>
    </row>
    <row r="856" spans="1:34" x14ac:dyDescent="0.2">
      <c r="A856" s="347">
        <f t="shared" ca="1" si="383"/>
        <v>1E-4</v>
      </c>
      <c r="B856" s="304">
        <f t="shared" ca="1" si="384"/>
        <v>35.436400000001406</v>
      </c>
      <c r="D856" s="306">
        <f t="shared" ca="1" si="385"/>
        <v>-0.70494497526990141</v>
      </c>
      <c r="E856" s="307">
        <f t="shared" ca="1" si="386"/>
        <v>-0.96685770186421927</v>
      </c>
      <c r="F856" s="304">
        <f t="shared" ca="1" si="387"/>
        <v>1.1965622565551872</v>
      </c>
      <c r="G856" s="306">
        <f t="shared" ca="1" si="388"/>
        <v>8.4464161663731563</v>
      </c>
      <c r="H856" s="307">
        <f t="shared" ca="1" si="389"/>
        <v>-105.95657000170161</v>
      </c>
      <c r="I856" s="304">
        <f t="shared" ca="1" si="390"/>
        <v>106.2926934110763</v>
      </c>
      <c r="J856" s="306">
        <f t="shared" ca="1" si="391"/>
        <v>798.52327976967274</v>
      </c>
      <c r="K856" s="307">
        <f t="shared" ca="1" si="392"/>
        <v>-7.8830790069460015</v>
      </c>
      <c r="L856" s="304">
        <f t="shared" ca="1" si="377"/>
        <v>798.56218998193549</v>
      </c>
      <c r="M856" s="306">
        <f t="shared" ca="1" si="393"/>
        <v>-1.4912487080360093</v>
      </c>
      <c r="N856" s="304">
        <f t="shared" ca="1" si="394"/>
        <v>-85.442257174800062</v>
      </c>
      <c r="P856" s="310">
        <f t="shared" ca="1" si="395"/>
        <v>23</v>
      </c>
      <c r="Q856" s="304">
        <f t="shared" ca="1" si="396"/>
        <v>0</v>
      </c>
      <c r="R856" s="306">
        <f t="shared" ca="1" si="397"/>
        <v>0</v>
      </c>
      <c r="S856" s="307">
        <f t="shared" ca="1" si="398"/>
        <v>3.1859948540257217</v>
      </c>
      <c r="T856" s="304">
        <f t="shared" ca="1" si="378"/>
        <v>31.254609517992332</v>
      </c>
      <c r="U856" s="311">
        <f t="shared" ca="1" si="379"/>
        <v>0</v>
      </c>
      <c r="V856" s="306">
        <f t="shared" ca="1" si="380"/>
        <v>1.22596605795391</v>
      </c>
      <c r="W856" s="304">
        <f t="shared" ca="1" si="381"/>
        <v>28.263662068583798</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0.90778211811144338</v>
      </c>
      <c r="AH856" s="304">
        <f t="shared" ca="1" si="405"/>
        <v>-8.8711956986212677</v>
      </c>
    </row>
    <row r="857" spans="1:34" x14ac:dyDescent="0.2">
      <c r="A857" s="347">
        <f t="shared" ca="1" si="383"/>
        <v>1E-4</v>
      </c>
      <c r="B857" s="304">
        <f t="shared" ca="1" si="384"/>
        <v>35.436500000001409</v>
      </c>
      <c r="D857" s="306">
        <f t="shared" ca="1" si="385"/>
        <v>-0.70494044076610995</v>
      </c>
      <c r="E857" s="307">
        <f t="shared" ca="1" si="386"/>
        <v>-0.96683271013419692</v>
      </c>
      <c r="F857" s="304">
        <f t="shared" ca="1" si="387"/>
        <v>1.196539391082865</v>
      </c>
      <c r="G857" s="306">
        <f t="shared" ca="1" si="388"/>
        <v>8.4463456723290804</v>
      </c>
      <c r="H857" s="307">
        <f t="shared" ca="1" si="389"/>
        <v>-105.95666668497262</v>
      </c>
      <c r="I857" s="304">
        <f t="shared" ca="1" si="390"/>
        <v>106.29278418691862</v>
      </c>
      <c r="J857" s="306">
        <f t="shared" ca="1" si="391"/>
        <v>798.52327976967274</v>
      </c>
      <c r="K857" s="307">
        <f t="shared" ca="1" si="392"/>
        <v>-7.893674668780335</v>
      </c>
      <c r="L857" s="304">
        <f t="shared" ca="1" si="377"/>
        <v>798.56229464825833</v>
      </c>
      <c r="M857" s="306">
        <f t="shared" ca="1" si="393"/>
        <v>-1.4912494414248345</v>
      </c>
      <c r="N857" s="304">
        <f t="shared" ca="1" si="394"/>
        <v>-85.442299194884484</v>
      </c>
      <c r="P857" s="310">
        <f t="shared" ca="1" si="395"/>
        <v>23</v>
      </c>
      <c r="Q857" s="304">
        <f t="shared" ca="1" si="396"/>
        <v>0</v>
      </c>
      <c r="R857" s="306">
        <f t="shared" ca="1" si="397"/>
        <v>0</v>
      </c>
      <c r="S857" s="307">
        <f t="shared" ca="1" si="398"/>
        <v>3.1859948540257217</v>
      </c>
      <c r="T857" s="304">
        <f t="shared" ca="1" si="378"/>
        <v>31.254609517992332</v>
      </c>
      <c r="U857" s="311">
        <f t="shared" ca="1" si="379"/>
        <v>0</v>
      </c>
      <c r="V857" s="306">
        <f t="shared" ca="1" si="380"/>
        <v>1.2259673569469769</v>
      </c>
      <c r="W857" s="304">
        <f t="shared" ca="1" si="381"/>
        <v>28.263740291232381</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0.90775813745629641</v>
      </c>
      <c r="AH857" s="304">
        <f t="shared" ca="1" si="405"/>
        <v>-8.8712202509902784</v>
      </c>
    </row>
    <row r="858" spans="1:34" x14ac:dyDescent="0.2">
      <c r="A858" s="347">
        <f t="shared" ca="1" si="383"/>
        <v>1E-4</v>
      </c>
      <c r="B858" s="304">
        <f t="shared" ca="1" si="384"/>
        <v>35.436600000001413</v>
      </c>
      <c r="D858" s="306">
        <f t="shared" ca="1" si="385"/>
        <v>-0.70493590626449298</v>
      </c>
      <c r="E858" s="307">
        <f t="shared" ca="1" si="386"/>
        <v>-0.96680771874690841</v>
      </c>
      <c r="F858" s="304">
        <f t="shared" ca="1" si="387"/>
        <v>1.1965165259909882</v>
      </c>
      <c r="G858" s="306">
        <f t="shared" ca="1" si="388"/>
        <v>8.4462751787384533</v>
      </c>
      <c r="H858" s="307">
        <f t="shared" ca="1" si="389"/>
        <v>-105.95676336574449</v>
      </c>
      <c r="I858" s="304">
        <f t="shared" ca="1" si="390"/>
        <v>106.29287496036292</v>
      </c>
      <c r="J858" s="306">
        <f t="shared" ca="1" si="391"/>
        <v>798.52327976967274</v>
      </c>
      <c r="K858" s="307">
        <f t="shared" ca="1" si="392"/>
        <v>-7.9042703402828707</v>
      </c>
      <c r="L858" s="304">
        <f t="shared" ca="1" si="377"/>
        <v>798.56239945525067</v>
      </c>
      <c r="M858" s="306">
        <f t="shared" ca="1" si="393"/>
        <v>-1.4912501748062863</v>
      </c>
      <c r="N858" s="304">
        <f t="shared" ca="1" si="394"/>
        <v>-85.442341214546445</v>
      </c>
      <c r="P858" s="310">
        <f t="shared" ca="1" si="395"/>
        <v>23</v>
      </c>
      <c r="Q858" s="304">
        <f t="shared" ca="1" si="396"/>
        <v>0</v>
      </c>
      <c r="R858" s="306">
        <f t="shared" ca="1" si="397"/>
        <v>0</v>
      </c>
      <c r="S858" s="307">
        <f t="shared" ca="1" si="398"/>
        <v>3.1859948540257217</v>
      </c>
      <c r="T858" s="304">
        <f t="shared" ca="1" si="378"/>
        <v>31.254609517992332</v>
      </c>
      <c r="U858" s="311">
        <f t="shared" ca="1" si="379"/>
        <v>0</v>
      </c>
      <c r="V858" s="306">
        <f t="shared" ca="1" si="380"/>
        <v>1.2259686559426064</v>
      </c>
      <c r="W858" s="304">
        <f t="shared" ca="1" si="381"/>
        <v>28.263818512808278</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0.90773415712684624</v>
      </c>
      <c r="AH858" s="304">
        <f t="shared" ca="1" si="405"/>
        <v>-8.8712448030225843</v>
      </c>
    </row>
    <row r="859" spans="1:34" x14ac:dyDescent="0.2">
      <c r="A859" s="347">
        <f t="shared" ca="1" si="383"/>
        <v>1E-4</v>
      </c>
      <c r="B859" s="304">
        <f t="shared" ca="1" si="384"/>
        <v>35.436700000001416</v>
      </c>
      <c r="D859" s="306">
        <f t="shared" ca="1" si="385"/>
        <v>-0.70493137176504939</v>
      </c>
      <c r="E859" s="307">
        <f t="shared" ca="1" si="386"/>
        <v>-0.9667827277023342</v>
      </c>
      <c r="F859" s="304">
        <f t="shared" ca="1" si="387"/>
        <v>1.1964936612795405</v>
      </c>
      <c r="G859" s="306">
        <f t="shared" ca="1" si="388"/>
        <v>8.4462046856012769</v>
      </c>
      <c r="H859" s="307">
        <f t="shared" ca="1" si="389"/>
        <v>-105.95686004401726</v>
      </c>
      <c r="I859" s="304">
        <f t="shared" ca="1" si="390"/>
        <v>106.29296573140923</v>
      </c>
      <c r="J859" s="306">
        <f t="shared" ca="1" si="391"/>
        <v>798.52327976967274</v>
      </c>
      <c r="K859" s="307">
        <f t="shared" ca="1" si="392"/>
        <v>-7.914866021453359</v>
      </c>
      <c r="L859" s="304">
        <f t="shared" ca="1" si="377"/>
        <v>798.56250440291319</v>
      </c>
      <c r="M859" s="306">
        <f t="shared" ca="1" si="393"/>
        <v>-1.4912509081803649</v>
      </c>
      <c r="N859" s="304">
        <f t="shared" ca="1" si="394"/>
        <v>-85.442383233785961</v>
      </c>
      <c r="P859" s="310">
        <f t="shared" ca="1" si="395"/>
        <v>23</v>
      </c>
      <c r="Q859" s="304">
        <f t="shared" ca="1" si="396"/>
        <v>0</v>
      </c>
      <c r="R859" s="306">
        <f t="shared" ca="1" si="397"/>
        <v>0</v>
      </c>
      <c r="S859" s="307">
        <f t="shared" ca="1" si="398"/>
        <v>3.1859948540257217</v>
      </c>
      <c r="T859" s="304">
        <f t="shared" ca="1" si="378"/>
        <v>31.254609517992332</v>
      </c>
      <c r="U859" s="311">
        <f t="shared" ca="1" si="379"/>
        <v>0</v>
      </c>
      <c r="V859" s="306">
        <f t="shared" ca="1" si="380"/>
        <v>1.2259699549407981</v>
      </c>
      <c r="W859" s="304">
        <f t="shared" ca="1" si="381"/>
        <v>28.263896733311487</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0.90771017712307689</v>
      </c>
      <c r="AH859" s="304">
        <f t="shared" ca="1" si="405"/>
        <v>-8.8712693547182031</v>
      </c>
    </row>
    <row r="860" spans="1:34" x14ac:dyDescent="0.2">
      <c r="A860" s="347">
        <f t="shared" ca="1" si="383"/>
        <v>1E-4</v>
      </c>
      <c r="B860" s="304">
        <f t="shared" ca="1" si="384"/>
        <v>35.436800000001419</v>
      </c>
      <c r="D860" s="306">
        <f t="shared" ca="1" si="385"/>
        <v>-0.70492683726777827</v>
      </c>
      <c r="E860" s="307">
        <f t="shared" ca="1" si="386"/>
        <v>-0.96675773700047785</v>
      </c>
      <c r="F860" s="304">
        <f t="shared" ca="1" si="387"/>
        <v>1.1964707969485247</v>
      </c>
      <c r="G860" s="306">
        <f t="shared" ca="1" si="388"/>
        <v>8.4461341929175493</v>
      </c>
      <c r="H860" s="307">
        <f t="shared" ca="1" si="389"/>
        <v>-105.95695671979097</v>
      </c>
      <c r="I860" s="304">
        <f t="shared" ca="1" si="390"/>
        <v>106.29305650005756</v>
      </c>
      <c r="J860" s="306">
        <f t="shared" ca="1" si="391"/>
        <v>798.52327976967274</v>
      </c>
      <c r="K860" s="307">
        <f t="shared" ca="1" si="392"/>
        <v>-7.9254617122915496</v>
      </c>
      <c r="L860" s="304">
        <f t="shared" ca="1" si="377"/>
        <v>798.56260949124589</v>
      </c>
      <c r="M860" s="306">
        <f t="shared" ca="1" si="393"/>
        <v>-1.4912516415470698</v>
      </c>
      <c r="N860" s="304">
        <f t="shared" ca="1" si="394"/>
        <v>-85.442425252602987</v>
      </c>
      <c r="P860" s="310">
        <f t="shared" ca="1" si="395"/>
        <v>23</v>
      </c>
      <c r="Q860" s="304">
        <f t="shared" ca="1" si="396"/>
        <v>0</v>
      </c>
      <c r="R860" s="306">
        <f t="shared" ca="1" si="397"/>
        <v>0</v>
      </c>
      <c r="S860" s="307">
        <f t="shared" ca="1" si="398"/>
        <v>3.1859948540257217</v>
      </c>
      <c r="T860" s="304">
        <f t="shared" ca="1" si="378"/>
        <v>31.254609517992332</v>
      </c>
      <c r="U860" s="311">
        <f t="shared" ca="1" si="379"/>
        <v>0</v>
      </c>
      <c r="V860" s="306">
        <f t="shared" ca="1" si="380"/>
        <v>1.2259712539415524</v>
      </c>
      <c r="W860" s="304">
        <f t="shared" ca="1" si="381"/>
        <v>28.263974952742029</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0.90768619744498835</v>
      </c>
      <c r="AH860" s="304">
        <f t="shared" ca="1" si="405"/>
        <v>-8.871293906077133</v>
      </c>
    </row>
    <row r="861" spans="1:34" x14ac:dyDescent="0.2">
      <c r="A861" s="347">
        <f t="shared" ca="1" si="383"/>
        <v>1E-4</v>
      </c>
      <c r="B861" s="304">
        <f t="shared" ca="1" si="384"/>
        <v>35.436900000001422</v>
      </c>
      <c r="D861" s="306">
        <f t="shared" ca="1" si="385"/>
        <v>-0.70492230277268531</v>
      </c>
      <c r="E861" s="307">
        <f t="shared" ca="1" si="386"/>
        <v>-0.96673274664133224</v>
      </c>
      <c r="F861" s="304">
        <f t="shared" ca="1" si="387"/>
        <v>1.1964479329979387</v>
      </c>
      <c r="G861" s="306">
        <f t="shared" ca="1" si="388"/>
        <v>8.4460637006872723</v>
      </c>
      <c r="H861" s="307">
        <f t="shared" ca="1" si="389"/>
        <v>-105.95705339306564</v>
      </c>
      <c r="I861" s="304">
        <f t="shared" ca="1" si="390"/>
        <v>106.29314726630794</v>
      </c>
      <c r="J861" s="306">
        <f t="shared" ca="1" si="391"/>
        <v>798.52327976967274</v>
      </c>
      <c r="K861" s="307">
        <f t="shared" ca="1" si="392"/>
        <v>-7.9360574127971928</v>
      </c>
      <c r="L861" s="304">
        <f t="shared" ca="1" si="377"/>
        <v>798.56271472024935</v>
      </c>
      <c r="M861" s="306">
        <f t="shared" ca="1" si="393"/>
        <v>-1.4912523749064017</v>
      </c>
      <c r="N861" s="304">
        <f t="shared" ca="1" si="394"/>
        <v>-85.442467270997568</v>
      </c>
      <c r="P861" s="310">
        <f t="shared" ca="1" si="395"/>
        <v>23</v>
      </c>
      <c r="Q861" s="304">
        <f t="shared" ca="1" si="396"/>
        <v>0</v>
      </c>
      <c r="R861" s="306">
        <f t="shared" ca="1" si="397"/>
        <v>0</v>
      </c>
      <c r="S861" s="307">
        <f t="shared" ca="1" si="398"/>
        <v>3.1859948540257217</v>
      </c>
      <c r="T861" s="304">
        <f t="shared" ca="1" si="378"/>
        <v>31.254609517992332</v>
      </c>
      <c r="U861" s="311">
        <f t="shared" ca="1" si="379"/>
        <v>0</v>
      </c>
      <c r="V861" s="306">
        <f t="shared" ca="1" si="380"/>
        <v>1.225972552944868</v>
      </c>
      <c r="W861" s="304">
        <f t="shared" ca="1" si="381"/>
        <v>28.264053171099871</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0.9076622180925753</v>
      </c>
      <c r="AH861" s="304">
        <f t="shared" ca="1" si="405"/>
        <v>-8.8713184570993793</v>
      </c>
    </row>
    <row r="862" spans="1:34" x14ac:dyDescent="0.2">
      <c r="A862" s="347">
        <f t="shared" ca="1" si="383"/>
        <v>1E-4</v>
      </c>
      <c r="B862" s="304">
        <f t="shared" ca="1" si="384"/>
        <v>35.437000000001426</v>
      </c>
      <c r="D862" s="306">
        <f t="shared" ca="1" si="385"/>
        <v>-0.70491776827976516</v>
      </c>
      <c r="E862" s="307">
        <f t="shared" ca="1" si="386"/>
        <v>-0.96670775662490449</v>
      </c>
      <c r="F862" s="304">
        <f t="shared" ca="1" si="387"/>
        <v>1.1964250694277849</v>
      </c>
      <c r="G862" s="306">
        <f t="shared" ca="1" si="388"/>
        <v>8.4459932089104441</v>
      </c>
      <c r="H862" s="307">
        <f t="shared" ca="1" si="389"/>
        <v>-105.9571500638413</v>
      </c>
      <c r="I862" s="304">
        <f t="shared" ca="1" si="390"/>
        <v>106.29323803016044</v>
      </c>
      <c r="J862" s="306">
        <f t="shared" ca="1" si="391"/>
        <v>798.52327976967274</v>
      </c>
      <c r="K862" s="307">
        <f t="shared" ca="1" si="392"/>
        <v>-7.9466531229700381</v>
      </c>
      <c r="L862" s="304">
        <f t="shared" ca="1" si="377"/>
        <v>798.56282008992378</v>
      </c>
      <c r="M862" s="306">
        <f t="shared" ca="1" si="393"/>
        <v>-1.4912531082583604</v>
      </c>
      <c r="N862" s="304">
        <f t="shared" ca="1" si="394"/>
        <v>-85.442509288969703</v>
      </c>
      <c r="P862" s="310">
        <f t="shared" ca="1" si="395"/>
        <v>23</v>
      </c>
      <c r="Q862" s="304">
        <f t="shared" ca="1" si="396"/>
        <v>0</v>
      </c>
      <c r="R862" s="306">
        <f t="shared" ca="1" si="397"/>
        <v>0</v>
      </c>
      <c r="S862" s="307">
        <f t="shared" ca="1" si="398"/>
        <v>3.1859948540257217</v>
      </c>
      <c r="T862" s="304">
        <f t="shared" ca="1" si="378"/>
        <v>31.254609517992332</v>
      </c>
      <c r="U862" s="311">
        <f t="shared" ca="1" si="379"/>
        <v>0</v>
      </c>
      <c r="V862" s="306">
        <f t="shared" ca="1" si="380"/>
        <v>1.2259738519507462</v>
      </c>
      <c r="W862" s="304">
        <f t="shared" ca="1" si="381"/>
        <v>28.264131388385085</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0.9076382390658484</v>
      </c>
      <c r="AH862" s="304">
        <f t="shared" ca="1" si="405"/>
        <v>-8.8713430077849349</v>
      </c>
    </row>
    <row r="863" spans="1:34" x14ac:dyDescent="0.2">
      <c r="A863" s="347">
        <f t="shared" ca="1" si="383"/>
        <v>1E-4</v>
      </c>
      <c r="B863" s="304">
        <f t="shared" ca="1" si="384"/>
        <v>35.437100000001429</v>
      </c>
      <c r="D863" s="306">
        <f t="shared" ca="1" si="385"/>
        <v>-0.70491323378902315</v>
      </c>
      <c r="E863" s="307">
        <f t="shared" ca="1" si="386"/>
        <v>-0.96668276695117505</v>
      </c>
      <c r="F863" s="304">
        <f t="shared" ca="1" si="387"/>
        <v>1.1964022062380519</v>
      </c>
      <c r="G863" s="306">
        <f t="shared" ca="1" si="388"/>
        <v>8.4459227175870648</v>
      </c>
      <c r="H863" s="307">
        <f t="shared" ca="1" si="389"/>
        <v>-105.95724673211799</v>
      </c>
      <c r="I863" s="304">
        <f t="shared" ca="1" si="390"/>
        <v>106.29332879161507</v>
      </c>
      <c r="J863" s="306">
        <f t="shared" ca="1" si="391"/>
        <v>798.52327976967274</v>
      </c>
      <c r="K863" s="307">
        <f t="shared" ca="1" si="392"/>
        <v>-7.957248842809836</v>
      </c>
      <c r="L863" s="304">
        <f t="shared" ca="1" si="377"/>
        <v>798.56292560026941</v>
      </c>
      <c r="M863" s="306">
        <f t="shared" ca="1" si="393"/>
        <v>-1.4912538416029462</v>
      </c>
      <c r="N863" s="304">
        <f t="shared" ca="1" si="394"/>
        <v>-85.442551306519391</v>
      </c>
      <c r="P863" s="310">
        <f t="shared" ca="1" si="395"/>
        <v>23</v>
      </c>
      <c r="Q863" s="304">
        <f t="shared" ca="1" si="396"/>
        <v>0</v>
      </c>
      <c r="R863" s="306">
        <f t="shared" ca="1" si="397"/>
        <v>0</v>
      </c>
      <c r="S863" s="307">
        <f t="shared" ca="1" si="398"/>
        <v>3.1859948540257217</v>
      </c>
      <c r="T863" s="304">
        <f t="shared" ca="1" si="378"/>
        <v>31.254609517992332</v>
      </c>
      <c r="U863" s="311">
        <f t="shared" ca="1" si="379"/>
        <v>0</v>
      </c>
      <c r="V863" s="306">
        <f t="shared" ca="1" si="380"/>
        <v>1.2259751509591863</v>
      </c>
      <c r="W863" s="304">
        <f t="shared" ca="1" si="381"/>
        <v>28.264209604597639</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0.90761426036478277</v>
      </c>
      <c r="AH863" s="304">
        <f t="shared" ca="1" si="405"/>
        <v>-8.8713675581338212</v>
      </c>
    </row>
    <row r="864" spans="1:34" x14ac:dyDescent="0.2">
      <c r="A864" s="347">
        <f t="shared" ca="1" si="383"/>
        <v>1E-4</v>
      </c>
      <c r="B864" s="304">
        <f t="shared" ca="1" si="384"/>
        <v>35.437200000001432</v>
      </c>
      <c r="D864" s="306">
        <f t="shared" ca="1" si="385"/>
        <v>-0.7049086993004573</v>
      </c>
      <c r="E864" s="307">
        <f t="shared" ca="1" si="386"/>
        <v>-0.96665777762015459</v>
      </c>
      <c r="F864" s="304">
        <f t="shared" ca="1" si="387"/>
        <v>1.1963793434287466</v>
      </c>
      <c r="G864" s="306">
        <f t="shared" ca="1" si="388"/>
        <v>8.4458522267171343</v>
      </c>
      <c r="H864" s="307">
        <f t="shared" ca="1" si="389"/>
        <v>-105.95734339789576</v>
      </c>
      <c r="I864" s="304">
        <f t="shared" ca="1" si="390"/>
        <v>106.29341955067184</v>
      </c>
      <c r="J864" s="306">
        <f t="shared" ca="1" si="391"/>
        <v>798.52327976967274</v>
      </c>
      <c r="K864" s="307">
        <f t="shared" ca="1" si="392"/>
        <v>-7.9678445723163369</v>
      </c>
      <c r="L864" s="304">
        <f t="shared" ca="1" si="377"/>
        <v>798.56303125128682</v>
      </c>
      <c r="M864" s="306">
        <f t="shared" ca="1" si="393"/>
        <v>-1.4912545749401591</v>
      </c>
      <c r="N864" s="304">
        <f t="shared" ca="1" si="394"/>
        <v>-85.442593323646662</v>
      </c>
      <c r="P864" s="310">
        <f t="shared" ca="1" si="395"/>
        <v>23</v>
      </c>
      <c r="Q864" s="304">
        <f t="shared" ca="1" si="396"/>
        <v>0</v>
      </c>
      <c r="R864" s="306">
        <f t="shared" ca="1" si="397"/>
        <v>0</v>
      </c>
      <c r="S864" s="307">
        <f t="shared" ca="1" si="398"/>
        <v>3.1859948540257217</v>
      </c>
      <c r="T864" s="304">
        <f t="shared" ca="1" si="378"/>
        <v>31.254609517992332</v>
      </c>
      <c r="U864" s="311">
        <f t="shared" ca="1" si="379"/>
        <v>0</v>
      </c>
      <c r="V864" s="306">
        <f t="shared" ca="1" si="380"/>
        <v>1.2259764499701884</v>
      </c>
      <c r="W864" s="304">
        <f t="shared" ca="1" si="381"/>
        <v>28.26428781973755</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0.90759028198939085</v>
      </c>
      <c r="AH864" s="304">
        <f t="shared" ca="1" si="405"/>
        <v>-8.8713921081460256</v>
      </c>
    </row>
    <row r="865" spans="1:34" x14ac:dyDescent="0.2">
      <c r="A865" s="347">
        <f t="shared" ca="1" si="383"/>
        <v>1E-4</v>
      </c>
      <c r="B865" s="304">
        <f t="shared" ca="1" si="384"/>
        <v>35.437300000001436</v>
      </c>
      <c r="D865" s="306">
        <f t="shared" ca="1" si="385"/>
        <v>-0.7049041648140677</v>
      </c>
      <c r="E865" s="307">
        <f t="shared" ca="1" si="386"/>
        <v>-0.96663278863183422</v>
      </c>
      <c r="F865" s="304">
        <f t="shared" ca="1" si="387"/>
        <v>1.1963564809998626</v>
      </c>
      <c r="G865" s="306">
        <f t="shared" ca="1" si="388"/>
        <v>8.4457817363006527</v>
      </c>
      <c r="H865" s="307">
        <f t="shared" ca="1" si="389"/>
        <v>-105.95744006117462</v>
      </c>
      <c r="I865" s="304">
        <f t="shared" ca="1" si="390"/>
        <v>106.29351030733082</v>
      </c>
      <c r="J865" s="306">
        <f t="shared" ca="1" si="391"/>
        <v>798.52327976967274</v>
      </c>
      <c r="K865" s="307">
        <f t="shared" ca="1" si="392"/>
        <v>-7.9784403114892903</v>
      </c>
      <c r="L865" s="304">
        <f t="shared" ca="1" si="377"/>
        <v>798.56313704297611</v>
      </c>
      <c r="M865" s="306">
        <f t="shared" ca="1" si="393"/>
        <v>-1.4912553082699991</v>
      </c>
      <c r="N865" s="304">
        <f t="shared" ca="1" si="394"/>
        <v>-85.442635340351472</v>
      </c>
      <c r="P865" s="310">
        <f t="shared" ca="1" si="395"/>
        <v>23</v>
      </c>
      <c r="Q865" s="304">
        <f t="shared" ca="1" si="396"/>
        <v>0</v>
      </c>
      <c r="R865" s="306">
        <f t="shared" ca="1" si="397"/>
        <v>0</v>
      </c>
      <c r="S865" s="307">
        <f t="shared" ca="1" si="398"/>
        <v>3.1859948540257217</v>
      </c>
      <c r="T865" s="304">
        <f t="shared" ca="1" si="378"/>
        <v>31.254609517992332</v>
      </c>
      <c r="U865" s="311">
        <f t="shared" ca="1" si="379"/>
        <v>0</v>
      </c>
      <c r="V865" s="306">
        <f t="shared" ca="1" si="380"/>
        <v>1.2259777489837529</v>
      </c>
      <c r="W865" s="304">
        <f t="shared" ca="1" si="381"/>
        <v>28.264366033804837</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0.90756630393966731</v>
      </c>
      <c r="AH865" s="304">
        <f t="shared" ca="1" si="405"/>
        <v>-8.8714166578215572</v>
      </c>
    </row>
    <row r="866" spans="1:34" x14ac:dyDescent="0.2">
      <c r="A866" s="347">
        <f t="shared" ca="1" si="383"/>
        <v>1E-4</v>
      </c>
      <c r="B866" s="304">
        <f t="shared" ca="1" si="384"/>
        <v>35.437400000001439</v>
      </c>
      <c r="D866" s="306">
        <f t="shared" ca="1" si="385"/>
        <v>-0.70489963032985825</v>
      </c>
      <c r="E866" s="307">
        <f t="shared" ca="1" si="386"/>
        <v>-0.9666077999862086</v>
      </c>
      <c r="F866" s="304">
        <f t="shared" ca="1" si="387"/>
        <v>1.196333618951398</v>
      </c>
      <c r="G866" s="306">
        <f t="shared" ca="1" si="388"/>
        <v>8.4457112463376198</v>
      </c>
      <c r="H866" s="307">
        <f t="shared" ca="1" si="389"/>
        <v>-105.95753672195463</v>
      </c>
      <c r="I866" s="304">
        <f t="shared" ca="1" si="390"/>
        <v>106.29360106159201</v>
      </c>
      <c r="J866" s="306">
        <f t="shared" ca="1" si="391"/>
        <v>798.52327976967274</v>
      </c>
      <c r="K866" s="307">
        <f t="shared" ca="1" si="392"/>
        <v>-7.9890360603284467</v>
      </c>
      <c r="L866" s="304">
        <f t="shared" ca="1" si="377"/>
        <v>798.56324297533774</v>
      </c>
      <c r="M866" s="306">
        <f t="shared" ca="1" si="393"/>
        <v>-1.4912560415924663</v>
      </c>
      <c r="N866" s="304">
        <f t="shared" ca="1" si="394"/>
        <v>-85.442677356633865</v>
      </c>
      <c r="P866" s="310">
        <f t="shared" ca="1" si="395"/>
        <v>23</v>
      </c>
      <c r="Q866" s="304">
        <f t="shared" ca="1" si="396"/>
        <v>0</v>
      </c>
      <c r="R866" s="306">
        <f t="shared" ca="1" si="397"/>
        <v>0</v>
      </c>
      <c r="S866" s="307">
        <f t="shared" ca="1" si="398"/>
        <v>3.1859948540257217</v>
      </c>
      <c r="T866" s="304">
        <f t="shared" ca="1" si="378"/>
        <v>31.254609517992332</v>
      </c>
      <c r="U866" s="311">
        <f t="shared" ca="1" si="379"/>
        <v>0</v>
      </c>
      <c r="V866" s="306">
        <f t="shared" ca="1" si="380"/>
        <v>1.2259790479998789</v>
      </c>
      <c r="W866" s="304">
        <f t="shared" ca="1" si="381"/>
        <v>28.264444246799489</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0.90754232621560682</v>
      </c>
      <c r="AH866" s="304">
        <f t="shared" ca="1" si="405"/>
        <v>-8.8714412071604212</v>
      </c>
    </row>
    <row r="867" spans="1:34" x14ac:dyDescent="0.2">
      <c r="A867" s="347">
        <f t="shared" ca="1" si="383"/>
        <v>1E-4</v>
      </c>
      <c r="B867" s="304">
        <f t="shared" ca="1" si="384"/>
        <v>35.437500000001442</v>
      </c>
      <c r="D867" s="306">
        <f t="shared" ca="1" si="385"/>
        <v>-0.7048950958478275</v>
      </c>
      <c r="E867" s="307">
        <f t="shared" ca="1" si="386"/>
        <v>-0.96658281168328308</v>
      </c>
      <c r="F867" s="304">
        <f t="shared" ca="1" si="387"/>
        <v>1.1963107572833569</v>
      </c>
      <c r="G867" s="306">
        <f t="shared" ca="1" si="388"/>
        <v>8.4456407568280358</v>
      </c>
      <c r="H867" s="307">
        <f t="shared" ca="1" si="389"/>
        <v>-105.95763338023579</v>
      </c>
      <c r="I867" s="304">
        <f t="shared" ca="1" si="390"/>
        <v>106.29369181345548</v>
      </c>
      <c r="J867" s="306">
        <f t="shared" ca="1" si="391"/>
        <v>798.52327976967274</v>
      </c>
      <c r="K867" s="307">
        <f t="shared" ca="1" si="392"/>
        <v>-7.9996318188335565</v>
      </c>
      <c r="L867" s="304">
        <f t="shared" ca="1" si="377"/>
        <v>798.56334904837195</v>
      </c>
      <c r="M867" s="306">
        <f t="shared" ca="1" si="393"/>
        <v>-1.4912567749075609</v>
      </c>
      <c r="N867" s="304">
        <f t="shared" ca="1" si="394"/>
        <v>-85.442719372493841</v>
      </c>
      <c r="P867" s="310">
        <f t="shared" ca="1" si="395"/>
        <v>23</v>
      </c>
      <c r="Q867" s="304">
        <f t="shared" ca="1" si="396"/>
        <v>0</v>
      </c>
      <c r="R867" s="306">
        <f t="shared" ca="1" si="397"/>
        <v>0</v>
      </c>
      <c r="S867" s="307">
        <f t="shared" ca="1" si="398"/>
        <v>3.1859948540257217</v>
      </c>
      <c r="T867" s="304">
        <f t="shared" ca="1" si="378"/>
        <v>31.254609517992332</v>
      </c>
      <c r="U867" s="311">
        <f t="shared" ca="1" si="379"/>
        <v>0</v>
      </c>
      <c r="V867" s="306">
        <f t="shared" ca="1" si="380"/>
        <v>1.2259803470185675</v>
      </c>
      <c r="W867" s="304">
        <f t="shared" ca="1" si="381"/>
        <v>28.264522458721554</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0.90751834881721294</v>
      </c>
      <c r="AH867" s="304">
        <f t="shared" ca="1" si="405"/>
        <v>-8.8714657561626122</v>
      </c>
    </row>
    <row r="868" spans="1:34" x14ac:dyDescent="0.2">
      <c r="A868" s="347">
        <f t="shared" ca="1" si="383"/>
        <v>1E-4</v>
      </c>
      <c r="B868" s="304">
        <f t="shared" ca="1" si="384"/>
        <v>35.437600000001446</v>
      </c>
      <c r="D868" s="306">
        <f t="shared" ca="1" si="385"/>
        <v>-0.70489056136797634</v>
      </c>
      <c r="E868" s="307">
        <f t="shared" ca="1" si="386"/>
        <v>-0.96655782372304166</v>
      </c>
      <c r="F868" s="304">
        <f t="shared" ca="1" si="387"/>
        <v>1.196287895995727</v>
      </c>
      <c r="G868" s="306">
        <f t="shared" ca="1" si="388"/>
        <v>8.4455702677718989</v>
      </c>
      <c r="H868" s="307">
        <f t="shared" ca="1" si="389"/>
        <v>-105.95773003601816</v>
      </c>
      <c r="I868" s="304">
        <f t="shared" ca="1" si="390"/>
        <v>106.29378256292124</v>
      </c>
      <c r="J868" s="306">
        <f t="shared" ca="1" si="391"/>
        <v>798.52327976967274</v>
      </c>
      <c r="K868" s="307">
        <f t="shared" ca="1" si="392"/>
        <v>-8.0102275870043691</v>
      </c>
      <c r="L868" s="304">
        <f t="shared" ca="1" si="377"/>
        <v>798.56345526207917</v>
      </c>
      <c r="M868" s="306">
        <f t="shared" ca="1" si="393"/>
        <v>-1.4912575082152828</v>
      </c>
      <c r="N868" s="304">
        <f t="shared" ca="1" si="394"/>
        <v>-85.442761387931398</v>
      </c>
      <c r="P868" s="310">
        <f t="shared" ca="1" si="395"/>
        <v>23</v>
      </c>
      <c r="Q868" s="304">
        <f t="shared" ca="1" si="396"/>
        <v>0</v>
      </c>
      <c r="R868" s="306">
        <f t="shared" ca="1" si="397"/>
        <v>0</v>
      </c>
      <c r="S868" s="307">
        <f t="shared" ca="1" si="398"/>
        <v>3.1859948540257217</v>
      </c>
      <c r="T868" s="304">
        <f t="shared" ca="1" si="378"/>
        <v>31.254609517992332</v>
      </c>
      <c r="U868" s="311">
        <f t="shared" ca="1" si="379"/>
        <v>0</v>
      </c>
      <c r="V868" s="306">
        <f t="shared" ca="1" si="380"/>
        <v>1.2259816460398176</v>
      </c>
      <c r="W868" s="304">
        <f t="shared" ca="1" si="381"/>
        <v>28.264600669571006</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0.90749437174446967</v>
      </c>
      <c r="AH868" s="304">
        <f t="shared" ca="1" si="405"/>
        <v>-8.8714903048281464</v>
      </c>
    </row>
    <row r="869" spans="1:34" x14ac:dyDescent="0.2">
      <c r="A869" s="347">
        <f t="shared" ca="1" si="383"/>
        <v>1E-4</v>
      </c>
      <c r="B869" s="304">
        <f t="shared" ca="1" si="384"/>
        <v>35.437700000001449</v>
      </c>
      <c r="D869" s="306">
        <f t="shared" ca="1" si="385"/>
        <v>-0.7048860268903071</v>
      </c>
      <c r="E869" s="307">
        <f t="shared" ca="1" si="386"/>
        <v>-0.96653283610549501</v>
      </c>
      <c r="F869" s="304">
        <f t="shared" ca="1" si="387"/>
        <v>1.1962650350885184</v>
      </c>
      <c r="G869" s="306">
        <f t="shared" ca="1" si="388"/>
        <v>8.445499779169209</v>
      </c>
      <c r="H869" s="307">
        <f t="shared" ca="1" si="389"/>
        <v>-105.95782668930177</v>
      </c>
      <c r="I869" s="304">
        <f t="shared" ca="1" si="390"/>
        <v>106.29387330998931</v>
      </c>
      <c r="J869" s="306">
        <f t="shared" ca="1" si="391"/>
        <v>798.52327976967274</v>
      </c>
      <c r="K869" s="307">
        <f t="shared" ca="1" si="392"/>
        <v>-8.020823364840636</v>
      </c>
      <c r="L869" s="304">
        <f t="shared" ca="1" si="377"/>
        <v>798.56356161645965</v>
      </c>
      <c r="M869" s="306">
        <f t="shared" ca="1" si="393"/>
        <v>-1.4912582415156326</v>
      </c>
      <c r="N869" s="304">
        <f t="shared" ca="1" si="394"/>
        <v>-85.442803402946552</v>
      </c>
      <c r="P869" s="310">
        <f t="shared" ca="1" si="395"/>
        <v>23</v>
      </c>
      <c r="Q869" s="304">
        <f t="shared" ca="1" si="396"/>
        <v>0</v>
      </c>
      <c r="R869" s="306">
        <f t="shared" ca="1" si="397"/>
        <v>0</v>
      </c>
      <c r="S869" s="307">
        <f t="shared" ca="1" si="398"/>
        <v>3.1859948540257217</v>
      </c>
      <c r="T869" s="304">
        <f t="shared" ca="1" si="378"/>
        <v>31.254609517992332</v>
      </c>
      <c r="U869" s="311">
        <f t="shared" ca="1" si="379"/>
        <v>0</v>
      </c>
      <c r="V869" s="306">
        <f t="shared" ca="1" si="380"/>
        <v>1.2259829450636297</v>
      </c>
      <c r="W869" s="304">
        <f t="shared" ca="1" si="381"/>
        <v>28.264678879347855</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0.90747039499738591</v>
      </c>
      <c r="AH869" s="304">
        <f t="shared" ca="1" si="405"/>
        <v>-8.8715148531570147</v>
      </c>
    </row>
    <row r="870" spans="1:34" x14ac:dyDescent="0.2">
      <c r="A870" s="347">
        <f t="shared" ca="1" si="383"/>
        <v>1E-4</v>
      </c>
      <c r="B870" s="304">
        <f t="shared" ca="1" si="384"/>
        <v>35.437800000001452</v>
      </c>
      <c r="D870" s="306">
        <f t="shared" ca="1" si="385"/>
        <v>-0.70488149241481579</v>
      </c>
      <c r="E870" s="307">
        <f t="shared" ca="1" si="386"/>
        <v>-0.96650784883063423</v>
      </c>
      <c r="F870" s="304">
        <f t="shared" ca="1" si="387"/>
        <v>1.1962421745617222</v>
      </c>
      <c r="G870" s="306">
        <f t="shared" ca="1" si="388"/>
        <v>8.445429291019968</v>
      </c>
      <c r="H870" s="307">
        <f t="shared" ca="1" si="389"/>
        <v>-105.95792334008665</v>
      </c>
      <c r="I870" s="304">
        <f t="shared" ca="1" si="390"/>
        <v>106.29396405465974</v>
      </c>
      <c r="J870" s="306">
        <f t="shared" ca="1" si="391"/>
        <v>798.52327976967274</v>
      </c>
      <c r="K870" s="307">
        <f t="shared" ca="1" si="392"/>
        <v>-8.0314191523421048</v>
      </c>
      <c r="L870" s="304">
        <f t="shared" ca="1" si="377"/>
        <v>798.56366811151361</v>
      </c>
      <c r="M870" s="306">
        <f t="shared" ca="1" si="393"/>
        <v>-1.4912589748086098</v>
      </c>
      <c r="N870" s="304">
        <f t="shared" ca="1" si="394"/>
        <v>-85.442845417539289</v>
      </c>
      <c r="P870" s="310">
        <f t="shared" ca="1" si="395"/>
        <v>23</v>
      </c>
      <c r="Q870" s="304">
        <f t="shared" ca="1" si="396"/>
        <v>0</v>
      </c>
      <c r="R870" s="306">
        <f t="shared" ca="1" si="397"/>
        <v>0</v>
      </c>
      <c r="S870" s="307">
        <f t="shared" ca="1" si="398"/>
        <v>3.1859948540257217</v>
      </c>
      <c r="T870" s="304">
        <f t="shared" ca="1" si="378"/>
        <v>31.254609517992332</v>
      </c>
      <c r="U870" s="311">
        <f t="shared" ca="1" si="379"/>
        <v>0</v>
      </c>
      <c r="V870" s="306">
        <f t="shared" ca="1" si="380"/>
        <v>1.2259842440900037</v>
      </c>
      <c r="W870" s="304">
        <f t="shared" ca="1" si="381"/>
        <v>28.264757088052132</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0.90744641857595987</v>
      </c>
      <c r="AH870" s="304">
        <f t="shared" ca="1" si="405"/>
        <v>-8.8715394011492226</v>
      </c>
    </row>
    <row r="871" spans="1:34" x14ac:dyDescent="0.2">
      <c r="A871" s="347">
        <f t="shared" ca="1" si="383"/>
        <v>1E-4</v>
      </c>
      <c r="B871" s="304">
        <f t="shared" ca="1" si="384"/>
        <v>35.437900000001456</v>
      </c>
      <c r="D871" s="306">
        <f t="shared" ca="1" si="385"/>
        <v>-0.70487695794150806</v>
      </c>
      <c r="E871" s="307">
        <f t="shared" ca="1" si="386"/>
        <v>-0.96648286189845578</v>
      </c>
      <c r="F871" s="304">
        <f t="shared" ca="1" si="387"/>
        <v>1.1962193144153392</v>
      </c>
      <c r="G871" s="306">
        <f t="shared" ca="1" si="388"/>
        <v>8.445358803324174</v>
      </c>
      <c r="H871" s="307">
        <f t="shared" ca="1" si="389"/>
        <v>-105.95801998837284</v>
      </c>
      <c r="I871" s="304">
        <f t="shared" ca="1" si="390"/>
        <v>106.29405479693257</v>
      </c>
      <c r="J871" s="306">
        <f t="shared" ca="1" si="391"/>
        <v>798.52327976967274</v>
      </c>
      <c r="K871" s="307">
        <f t="shared" ca="1" si="392"/>
        <v>-8.0420149495085269</v>
      </c>
      <c r="L871" s="304">
        <f t="shared" ca="1" si="377"/>
        <v>798.56377474724161</v>
      </c>
      <c r="M871" s="306">
        <f t="shared" ca="1" si="393"/>
        <v>-1.4912597080942147</v>
      </c>
      <c r="N871" s="304">
        <f t="shared" ca="1" si="394"/>
        <v>-85.442887431709636</v>
      </c>
      <c r="P871" s="310">
        <f t="shared" ca="1" si="395"/>
        <v>23</v>
      </c>
      <c r="Q871" s="304">
        <f t="shared" ca="1" si="396"/>
        <v>0</v>
      </c>
      <c r="R871" s="306">
        <f t="shared" ca="1" si="397"/>
        <v>0</v>
      </c>
      <c r="S871" s="307">
        <f t="shared" ca="1" si="398"/>
        <v>3.1859948540257217</v>
      </c>
      <c r="T871" s="304">
        <f t="shared" ca="1" si="378"/>
        <v>31.254609517992332</v>
      </c>
      <c r="U871" s="311">
        <f t="shared" ca="1" si="379"/>
        <v>0</v>
      </c>
      <c r="V871" s="306">
        <f t="shared" ca="1" si="380"/>
        <v>1.2259855431189395</v>
      </c>
      <c r="W871" s="304">
        <f t="shared" ca="1" si="381"/>
        <v>28.264835295683842</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0.90742244248018089</v>
      </c>
      <c r="AH871" s="304">
        <f t="shared" ca="1" si="405"/>
        <v>-8.8715639488047771</v>
      </c>
    </row>
    <row r="872" spans="1:34" x14ac:dyDescent="0.2">
      <c r="A872" s="347">
        <f t="shared" ca="1" si="383"/>
        <v>1E-4</v>
      </c>
      <c r="B872" s="304">
        <f t="shared" ca="1" si="384"/>
        <v>35.438000000001459</v>
      </c>
      <c r="D872" s="306">
        <f t="shared" ca="1" si="385"/>
        <v>-0.7048724234703837</v>
      </c>
      <c r="E872" s="307">
        <f t="shared" ca="1" si="386"/>
        <v>-0.96645787530895255</v>
      </c>
      <c r="F872" s="304">
        <f t="shared" ca="1" si="387"/>
        <v>1.1961964546493635</v>
      </c>
      <c r="G872" s="306">
        <f t="shared" ca="1" si="388"/>
        <v>8.4452883160818271</v>
      </c>
      <c r="H872" s="307">
        <f t="shared" ca="1" si="389"/>
        <v>-105.95811663416038</v>
      </c>
      <c r="I872" s="304">
        <f t="shared" ca="1" si="390"/>
        <v>106.29414553680782</v>
      </c>
      <c r="J872" s="306">
        <f t="shared" ca="1" si="391"/>
        <v>798.52327976967274</v>
      </c>
      <c r="K872" s="307">
        <f t="shared" ca="1" si="392"/>
        <v>-8.0526107563396536</v>
      </c>
      <c r="L872" s="304">
        <f t="shared" ca="1" si="377"/>
        <v>798.56388152364377</v>
      </c>
      <c r="M872" s="306">
        <f t="shared" ca="1" si="393"/>
        <v>-1.4912604413724475</v>
      </c>
      <c r="N872" s="304">
        <f t="shared" ca="1" si="394"/>
        <v>-85.44292944545758</v>
      </c>
      <c r="P872" s="310">
        <f t="shared" ca="1" si="395"/>
        <v>23</v>
      </c>
      <c r="Q872" s="304">
        <f t="shared" ca="1" si="396"/>
        <v>0</v>
      </c>
      <c r="R872" s="306">
        <f t="shared" ca="1" si="397"/>
        <v>0</v>
      </c>
      <c r="S872" s="307">
        <f t="shared" ca="1" si="398"/>
        <v>3.1859948540257217</v>
      </c>
      <c r="T872" s="304">
        <f t="shared" ca="1" si="378"/>
        <v>31.254609517992332</v>
      </c>
      <c r="U872" s="311">
        <f t="shared" ca="1" si="379"/>
        <v>0</v>
      </c>
      <c r="V872" s="306">
        <f t="shared" ca="1" si="380"/>
        <v>1.2259868421504372</v>
      </c>
      <c r="W872" s="304">
        <f t="shared" ca="1" si="381"/>
        <v>28.264913502242994</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0.9073984667100472</v>
      </c>
      <c r="AH872" s="304">
        <f t="shared" ca="1" si="405"/>
        <v>-8.8715884961236817</v>
      </c>
    </row>
    <row r="873" spans="1:34" x14ac:dyDescent="0.2">
      <c r="A873" s="347">
        <f t="shared" ca="1" si="383"/>
        <v>1E-4</v>
      </c>
      <c r="B873" s="304">
        <f t="shared" ca="1" si="384"/>
        <v>35.438100000001462</v>
      </c>
      <c r="D873" s="306">
        <f t="shared" ca="1" si="385"/>
        <v>-0.70486788900144204</v>
      </c>
      <c r="E873" s="307">
        <f t="shared" ca="1" si="386"/>
        <v>-0.96643288906212632</v>
      </c>
      <c r="F873" s="304">
        <f t="shared" ca="1" si="387"/>
        <v>1.1961735952637966</v>
      </c>
      <c r="G873" s="306">
        <f t="shared" ca="1" si="388"/>
        <v>8.4452178292929272</v>
      </c>
      <c r="H873" s="307">
        <f t="shared" ca="1" si="389"/>
        <v>-105.95821327744929</v>
      </c>
      <c r="I873" s="304">
        <f t="shared" ca="1" si="390"/>
        <v>106.29423627428554</v>
      </c>
      <c r="J873" s="306">
        <f t="shared" ca="1" si="391"/>
        <v>798.52327976967274</v>
      </c>
      <c r="K873" s="307">
        <f t="shared" ca="1" si="392"/>
        <v>-8.0632065728352345</v>
      </c>
      <c r="L873" s="304">
        <f t="shared" ca="1" si="377"/>
        <v>798.56398844072055</v>
      </c>
      <c r="M873" s="306">
        <f t="shared" ca="1" si="393"/>
        <v>-1.4912611746433084</v>
      </c>
      <c r="N873" s="304">
        <f t="shared" ca="1" si="394"/>
        <v>-85.442971458783148</v>
      </c>
      <c r="P873" s="310">
        <f t="shared" ca="1" si="395"/>
        <v>23</v>
      </c>
      <c r="Q873" s="304">
        <f t="shared" ca="1" si="396"/>
        <v>0</v>
      </c>
      <c r="R873" s="306">
        <f t="shared" ca="1" si="397"/>
        <v>0</v>
      </c>
      <c r="S873" s="307">
        <f t="shared" ca="1" si="398"/>
        <v>3.1859948540257217</v>
      </c>
      <c r="T873" s="304">
        <f t="shared" ca="1" si="378"/>
        <v>31.254609517992332</v>
      </c>
      <c r="U873" s="311">
        <f t="shared" ca="1" si="379"/>
        <v>0</v>
      </c>
      <c r="V873" s="306">
        <f t="shared" ca="1" si="380"/>
        <v>1.2259881411844971</v>
      </c>
      <c r="W873" s="304">
        <f t="shared" ca="1" si="381"/>
        <v>28.264991707729603</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0.9073744912655588</v>
      </c>
      <c r="AH873" s="304">
        <f t="shared" ca="1" si="405"/>
        <v>-8.8716130431059383</v>
      </c>
    </row>
    <row r="874" spans="1:34" x14ac:dyDescent="0.2">
      <c r="A874" s="347">
        <f t="shared" ca="1" si="383"/>
        <v>1E-4</v>
      </c>
      <c r="B874" s="304">
        <f t="shared" ca="1" si="384"/>
        <v>35.438200000001466</v>
      </c>
      <c r="D874" s="306">
        <f t="shared" ca="1" si="385"/>
        <v>-0.70486335453468274</v>
      </c>
      <c r="E874" s="307">
        <f t="shared" ca="1" si="386"/>
        <v>-0.96640790315796821</v>
      </c>
      <c r="F874" s="304">
        <f t="shared" ca="1" si="387"/>
        <v>1.1961507362586317</v>
      </c>
      <c r="G874" s="306">
        <f t="shared" ca="1" si="388"/>
        <v>8.4451473429574744</v>
      </c>
      <c r="H874" s="307">
        <f t="shared" ca="1" si="389"/>
        <v>-105.95830991823961</v>
      </c>
      <c r="I874" s="304">
        <f t="shared" ca="1" si="390"/>
        <v>106.29432700936572</v>
      </c>
      <c r="J874" s="306">
        <f t="shared" ca="1" si="391"/>
        <v>798.52327976967274</v>
      </c>
      <c r="K874" s="307">
        <f t="shared" ca="1" si="392"/>
        <v>-8.0738023989950189</v>
      </c>
      <c r="L874" s="304">
        <f t="shared" ca="1" si="377"/>
        <v>798.56409549847228</v>
      </c>
      <c r="M874" s="306">
        <f t="shared" ca="1" si="393"/>
        <v>-1.491261907906797</v>
      </c>
      <c r="N874" s="304">
        <f t="shared" ca="1" si="394"/>
        <v>-85.443013471686314</v>
      </c>
      <c r="P874" s="310">
        <f t="shared" ca="1" si="395"/>
        <v>23</v>
      </c>
      <c r="Q874" s="304">
        <f t="shared" ca="1" si="396"/>
        <v>0</v>
      </c>
      <c r="R874" s="306">
        <f t="shared" ca="1" si="397"/>
        <v>0</v>
      </c>
      <c r="S874" s="307">
        <f t="shared" ca="1" si="398"/>
        <v>3.1859948540257217</v>
      </c>
      <c r="T874" s="304">
        <f t="shared" ca="1" si="378"/>
        <v>31.254609517992332</v>
      </c>
      <c r="U874" s="311">
        <f t="shared" ca="1" si="379"/>
        <v>0</v>
      </c>
      <c r="V874" s="306">
        <f t="shared" ca="1" si="380"/>
        <v>1.2259894402211184</v>
      </c>
      <c r="W874" s="304">
        <f t="shared" ca="1" si="381"/>
        <v>28.265069912143659</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0.90735051614670859</v>
      </c>
      <c r="AH874" s="304">
        <f t="shared" ca="1" si="405"/>
        <v>-8.8716375897515523</v>
      </c>
    </row>
    <row r="875" spans="1:34" x14ac:dyDescent="0.2">
      <c r="A875" s="347">
        <f t="shared" ca="1" si="383"/>
        <v>1E-4</v>
      </c>
      <c r="B875" s="304">
        <f t="shared" ca="1" si="384"/>
        <v>35.438300000001469</v>
      </c>
      <c r="D875" s="306">
        <f t="shared" ca="1" si="385"/>
        <v>-0.7048588200701108</v>
      </c>
      <c r="E875" s="307">
        <f t="shared" ca="1" si="386"/>
        <v>-0.96638291759648531</v>
      </c>
      <c r="F875" s="304">
        <f t="shared" ca="1" si="387"/>
        <v>1.1961278776338775</v>
      </c>
      <c r="G875" s="306">
        <f t="shared" ca="1" si="388"/>
        <v>8.4450768570754668</v>
      </c>
      <c r="H875" s="307">
        <f t="shared" ca="1" si="389"/>
        <v>-105.95840655653137</v>
      </c>
      <c r="I875" s="304">
        <f t="shared" ca="1" si="390"/>
        <v>106.29441774204844</v>
      </c>
      <c r="J875" s="306">
        <f t="shared" ca="1" si="391"/>
        <v>798.52327976967274</v>
      </c>
      <c r="K875" s="307">
        <f t="shared" ca="1" si="392"/>
        <v>-8.0843982348187566</v>
      </c>
      <c r="L875" s="304">
        <f t="shared" ca="1" si="377"/>
        <v>798.56420269689909</v>
      </c>
      <c r="M875" s="306">
        <f t="shared" ca="1" si="393"/>
        <v>-1.4912626411629142</v>
      </c>
      <c r="N875" s="304">
        <f t="shared" ca="1" si="394"/>
        <v>-85.443055484167132</v>
      </c>
      <c r="P875" s="310">
        <f t="shared" ca="1" si="395"/>
        <v>23</v>
      </c>
      <c r="Q875" s="304">
        <f t="shared" ca="1" si="396"/>
        <v>0</v>
      </c>
      <c r="R875" s="306">
        <f t="shared" ca="1" si="397"/>
        <v>0</v>
      </c>
      <c r="S875" s="307">
        <f t="shared" ca="1" si="398"/>
        <v>3.1859948540257217</v>
      </c>
      <c r="T875" s="304">
        <f t="shared" ca="1" si="378"/>
        <v>31.254609517992332</v>
      </c>
      <c r="U875" s="311">
        <f t="shared" ca="1" si="379"/>
        <v>0</v>
      </c>
      <c r="V875" s="306">
        <f t="shared" ca="1" si="380"/>
        <v>1.225990739260302</v>
      </c>
      <c r="W875" s="304">
        <f t="shared" ca="1" si="381"/>
        <v>28.265148115485193</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0.9073265413535001</v>
      </c>
      <c r="AH875" s="304">
        <f t="shared" ca="1" si="405"/>
        <v>-8.8716621360605199</v>
      </c>
    </row>
    <row r="876" spans="1:34" x14ac:dyDescent="0.2">
      <c r="A876" s="347">
        <f t="shared" ca="1" si="383"/>
        <v>1E-4</v>
      </c>
      <c r="B876" s="304">
        <f t="shared" ca="1" si="384"/>
        <v>35.438400000001472</v>
      </c>
      <c r="D876" s="306">
        <f t="shared" ca="1" si="385"/>
        <v>-0.70485428560772057</v>
      </c>
      <c r="E876" s="307">
        <f t="shared" ca="1" si="386"/>
        <v>-0.96635793237766165</v>
      </c>
      <c r="F876" s="304">
        <f t="shared" ca="1" si="387"/>
        <v>1.196105019389518</v>
      </c>
      <c r="G876" s="306">
        <f t="shared" ca="1" si="388"/>
        <v>8.4450063716469064</v>
      </c>
      <c r="H876" s="307">
        <f t="shared" ca="1" si="389"/>
        <v>-105.95850319232461</v>
      </c>
      <c r="I876" s="304">
        <f t="shared" ca="1" si="390"/>
        <v>106.2945084723337</v>
      </c>
      <c r="J876" s="306">
        <f t="shared" ca="1" si="391"/>
        <v>798.52327976967274</v>
      </c>
      <c r="K876" s="307">
        <f t="shared" ca="1" si="392"/>
        <v>-8.0949940803061988</v>
      </c>
      <c r="L876" s="304">
        <f t="shared" ca="1" si="377"/>
        <v>798.56431003600164</v>
      </c>
      <c r="M876" s="306">
        <f t="shared" ca="1" si="393"/>
        <v>-1.4912633744116592</v>
      </c>
      <c r="N876" s="304">
        <f t="shared" ca="1" si="394"/>
        <v>-85.443097496225562</v>
      </c>
      <c r="P876" s="310">
        <f t="shared" ca="1" si="395"/>
        <v>23</v>
      </c>
      <c r="Q876" s="304">
        <f t="shared" ca="1" si="396"/>
        <v>0</v>
      </c>
      <c r="R876" s="306">
        <f t="shared" ca="1" si="397"/>
        <v>0</v>
      </c>
      <c r="S876" s="307">
        <f t="shared" ca="1" si="398"/>
        <v>3.1859948540257217</v>
      </c>
      <c r="T876" s="304">
        <f t="shared" ca="1" si="378"/>
        <v>31.254609517992332</v>
      </c>
      <c r="U876" s="311">
        <f t="shared" ca="1" si="379"/>
        <v>0</v>
      </c>
      <c r="V876" s="306">
        <f t="shared" ca="1" si="380"/>
        <v>1.2259920383020468</v>
      </c>
      <c r="W876" s="304">
        <f t="shared" ca="1" si="381"/>
        <v>28.265226317754198</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0.9073025668859227</v>
      </c>
      <c r="AH876" s="304">
        <f t="shared" ca="1" si="405"/>
        <v>-8.8716866820328519</v>
      </c>
    </row>
    <row r="877" spans="1:34" x14ac:dyDescent="0.2">
      <c r="A877" s="347">
        <f t="shared" ca="1" si="383"/>
        <v>1E-4</v>
      </c>
      <c r="B877" s="304">
        <f t="shared" ca="1" si="384"/>
        <v>35.438500000001476</v>
      </c>
      <c r="D877" s="306">
        <f t="shared" ca="1" si="385"/>
        <v>-0.70484975114751891</v>
      </c>
      <c r="E877" s="307">
        <f t="shared" ca="1" si="386"/>
        <v>-0.96633294750150966</v>
      </c>
      <c r="F877" s="304">
        <f t="shared" ca="1" si="387"/>
        <v>1.1960821615255679</v>
      </c>
      <c r="G877" s="306">
        <f t="shared" ca="1" si="388"/>
        <v>8.4449358866717912</v>
      </c>
      <c r="H877" s="307">
        <f t="shared" ca="1" si="389"/>
        <v>-105.95859982561936</v>
      </c>
      <c r="I877" s="304">
        <f t="shared" ca="1" si="390"/>
        <v>106.29459920022155</v>
      </c>
      <c r="J877" s="306">
        <f t="shared" ca="1" si="391"/>
        <v>798.52327976967274</v>
      </c>
      <c r="K877" s="307">
        <f t="shared" ca="1" si="392"/>
        <v>-8.1055899354570968</v>
      </c>
      <c r="L877" s="304">
        <f t="shared" ca="1" si="377"/>
        <v>798.56441751577984</v>
      </c>
      <c r="M877" s="306">
        <f t="shared" ca="1" si="393"/>
        <v>-1.4912641076530326</v>
      </c>
      <c r="N877" s="304">
        <f t="shared" ca="1" si="394"/>
        <v>-85.443139507861616</v>
      </c>
      <c r="P877" s="310">
        <f t="shared" ca="1" si="395"/>
        <v>23</v>
      </c>
      <c r="Q877" s="304">
        <f t="shared" ca="1" si="396"/>
        <v>0</v>
      </c>
      <c r="R877" s="306">
        <f t="shared" ca="1" si="397"/>
        <v>0</v>
      </c>
      <c r="S877" s="307">
        <f t="shared" ca="1" si="398"/>
        <v>3.1859948540257217</v>
      </c>
      <c r="T877" s="304">
        <f t="shared" ca="1" si="378"/>
        <v>31.254609517992332</v>
      </c>
      <c r="U877" s="311">
        <f t="shared" ca="1" si="379"/>
        <v>0</v>
      </c>
      <c r="V877" s="306">
        <f t="shared" ca="1" si="380"/>
        <v>1.2259933373463536</v>
      </c>
      <c r="W877" s="304">
        <f t="shared" ca="1" si="381"/>
        <v>28.265304518950689</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0.90727859274398526</v>
      </c>
      <c r="AH877" s="304">
        <f t="shared" ca="1" si="405"/>
        <v>-8.871711227668543</v>
      </c>
    </row>
    <row r="878" spans="1:34" x14ac:dyDescent="0.2">
      <c r="A878" s="347">
        <f t="shared" ca="1" si="383"/>
        <v>1E-4</v>
      </c>
      <c r="B878" s="304">
        <f t="shared" ca="1" si="384"/>
        <v>35.438600000001479</v>
      </c>
      <c r="D878" s="306">
        <f t="shared" ca="1" si="385"/>
        <v>-0.70484521668950373</v>
      </c>
      <c r="E878" s="307">
        <f t="shared" ca="1" si="386"/>
        <v>-0.96630796296801336</v>
      </c>
      <c r="F878" s="304">
        <f t="shared" ca="1" si="387"/>
        <v>1.1960593040420131</v>
      </c>
      <c r="G878" s="306">
        <f t="shared" ca="1" si="388"/>
        <v>8.444865402150123</v>
      </c>
      <c r="H878" s="307">
        <f t="shared" ca="1" si="389"/>
        <v>-105.95869645641565</v>
      </c>
      <c r="I878" s="304">
        <f t="shared" ca="1" si="390"/>
        <v>106.29468992571201</v>
      </c>
      <c r="J878" s="306">
        <f t="shared" ca="1" si="391"/>
        <v>798.52327976967274</v>
      </c>
      <c r="K878" s="307">
        <f t="shared" ca="1" si="392"/>
        <v>-8.1161858002711984</v>
      </c>
      <c r="L878" s="304">
        <f t="shared" ca="1" si="377"/>
        <v>798.56452513623447</v>
      </c>
      <c r="M878" s="306">
        <f t="shared" ca="1" si="393"/>
        <v>-1.4912648408870346</v>
      </c>
      <c r="N878" s="304">
        <f t="shared" ca="1" si="394"/>
        <v>-85.443181519075324</v>
      </c>
      <c r="P878" s="310">
        <f t="shared" ca="1" si="395"/>
        <v>23</v>
      </c>
      <c r="Q878" s="304">
        <f t="shared" ca="1" si="396"/>
        <v>0</v>
      </c>
      <c r="R878" s="306">
        <f t="shared" ca="1" si="397"/>
        <v>0</v>
      </c>
      <c r="S878" s="307">
        <f t="shared" ca="1" si="398"/>
        <v>3.1859948540257217</v>
      </c>
      <c r="T878" s="304">
        <f t="shared" ca="1" si="378"/>
        <v>31.254609517992332</v>
      </c>
      <c r="U878" s="311">
        <f t="shared" ca="1" si="379"/>
        <v>0</v>
      </c>
      <c r="V878" s="306">
        <f t="shared" ca="1" si="380"/>
        <v>1.2259946363932219</v>
      </c>
      <c r="W878" s="304">
        <f t="shared" ca="1" si="381"/>
        <v>28.265382719074672</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0.90725461892767534</v>
      </c>
      <c r="AH878" s="304">
        <f t="shared" ca="1" si="405"/>
        <v>-8.8717357729676021</v>
      </c>
    </row>
    <row r="879" spans="1:34" x14ac:dyDescent="0.2">
      <c r="A879" s="347">
        <f t="shared" ca="1" si="383"/>
        <v>1E-4</v>
      </c>
      <c r="B879" s="304">
        <f t="shared" ca="1" si="384"/>
        <v>35.438700000001482</v>
      </c>
      <c r="D879" s="306">
        <f t="shared" ca="1" si="385"/>
        <v>-0.70484068223367413</v>
      </c>
      <c r="E879" s="307">
        <f t="shared" ca="1" si="386"/>
        <v>-0.96628297877717628</v>
      </c>
      <c r="F879" s="304">
        <f t="shared" ca="1" si="387"/>
        <v>1.1960364469388565</v>
      </c>
      <c r="G879" s="306">
        <f t="shared" ca="1" si="388"/>
        <v>8.4447949180819002</v>
      </c>
      <c r="H879" s="307">
        <f t="shared" ca="1" si="389"/>
        <v>-105.95879308471353</v>
      </c>
      <c r="I879" s="304">
        <f t="shared" ca="1" si="390"/>
        <v>106.29478064880514</v>
      </c>
      <c r="J879" s="306">
        <f t="shared" ca="1" si="391"/>
        <v>798.52327976967274</v>
      </c>
      <c r="K879" s="307">
        <f t="shared" ca="1" si="392"/>
        <v>-8.1267816747482549</v>
      </c>
      <c r="L879" s="304">
        <f t="shared" ca="1" si="377"/>
        <v>798.56463289736553</v>
      </c>
      <c r="M879" s="306">
        <f t="shared" ca="1" si="393"/>
        <v>-1.4912655741136651</v>
      </c>
      <c r="N879" s="304">
        <f t="shared" ca="1" si="394"/>
        <v>-85.443223529866685</v>
      </c>
      <c r="P879" s="310">
        <f t="shared" ca="1" si="395"/>
        <v>23</v>
      </c>
      <c r="Q879" s="304">
        <f t="shared" ca="1" si="396"/>
        <v>0</v>
      </c>
      <c r="R879" s="306">
        <f t="shared" ca="1" si="397"/>
        <v>0</v>
      </c>
      <c r="S879" s="307">
        <f t="shared" ca="1" si="398"/>
        <v>3.1859948540257217</v>
      </c>
      <c r="T879" s="304">
        <f t="shared" ca="1" si="378"/>
        <v>31.254609517992332</v>
      </c>
      <c r="U879" s="311">
        <f t="shared" ca="1" si="379"/>
        <v>0</v>
      </c>
      <c r="V879" s="306">
        <f t="shared" ca="1" si="380"/>
        <v>1.2259959354426522</v>
      </c>
      <c r="W879" s="304">
        <f t="shared" ca="1" si="381"/>
        <v>28.265460918126188</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0.90723064543699472</v>
      </c>
      <c r="AH879" s="304">
        <f t="shared" ca="1" si="405"/>
        <v>-8.8717603179300291</v>
      </c>
    </row>
    <row r="880" spans="1:34" x14ac:dyDescent="0.2">
      <c r="A880" s="347">
        <f t="shared" ca="1" si="383"/>
        <v>1E-4</v>
      </c>
      <c r="B880" s="304">
        <f t="shared" ca="1" si="384"/>
        <v>35.438800000001486</v>
      </c>
      <c r="D880" s="306">
        <f t="shared" ca="1" si="385"/>
        <v>-0.7048361477800329</v>
      </c>
      <c r="E880" s="307">
        <f t="shared" ca="1" si="386"/>
        <v>-0.96625799492898601</v>
      </c>
      <c r="F880" s="304">
        <f t="shared" ca="1" si="387"/>
        <v>1.1960135902160898</v>
      </c>
      <c r="G880" s="306">
        <f t="shared" ca="1" si="388"/>
        <v>8.4447244344671226</v>
      </c>
      <c r="H880" s="307">
        <f t="shared" ca="1" si="389"/>
        <v>-105.95888971051302</v>
      </c>
      <c r="I880" s="304">
        <f t="shared" ca="1" si="390"/>
        <v>106.29487136950092</v>
      </c>
      <c r="J880" s="306">
        <f t="shared" ca="1" si="391"/>
        <v>798.52327976967274</v>
      </c>
      <c r="K880" s="307">
        <f t="shared" ca="1" si="392"/>
        <v>-8.1373775588880157</v>
      </c>
      <c r="L880" s="304">
        <f t="shared" ca="1" si="377"/>
        <v>798.56474079917336</v>
      </c>
      <c r="M880" s="306">
        <f t="shared" ca="1" si="393"/>
        <v>-1.491266307332924</v>
      </c>
      <c r="N880" s="304">
        <f t="shared" ca="1" si="394"/>
        <v>-85.443265540235672</v>
      </c>
      <c r="P880" s="310">
        <f t="shared" ca="1" si="395"/>
        <v>23</v>
      </c>
      <c r="Q880" s="304">
        <f t="shared" ca="1" si="396"/>
        <v>0</v>
      </c>
      <c r="R880" s="306">
        <f t="shared" ca="1" si="397"/>
        <v>0</v>
      </c>
      <c r="S880" s="307">
        <f t="shared" ca="1" si="398"/>
        <v>3.1859948540257217</v>
      </c>
      <c r="T880" s="304">
        <f t="shared" ca="1" si="378"/>
        <v>31.254609517992332</v>
      </c>
      <c r="U880" s="311">
        <f t="shared" ca="1" si="379"/>
        <v>0</v>
      </c>
      <c r="V880" s="306">
        <f t="shared" ca="1" si="380"/>
        <v>1.2259972344946435</v>
      </c>
      <c r="W880" s="304">
        <f t="shared" ca="1" si="381"/>
        <v>28.265539116105185</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0.90720667227193097</v>
      </c>
      <c r="AH880" s="304">
        <f t="shared" ca="1" si="405"/>
        <v>-8.8717848625558364</v>
      </c>
    </row>
    <row r="881" spans="1:34" x14ac:dyDescent="0.2">
      <c r="A881" s="347">
        <f t="shared" ca="1" si="383"/>
        <v>1E-4</v>
      </c>
      <c r="B881" s="304">
        <f t="shared" ca="1" si="384"/>
        <v>35.438900000001489</v>
      </c>
      <c r="D881" s="306">
        <f t="shared" ca="1" si="385"/>
        <v>-0.70483161332858169</v>
      </c>
      <c r="E881" s="307">
        <f t="shared" ca="1" si="386"/>
        <v>-0.96623301142345852</v>
      </c>
      <c r="F881" s="304">
        <f t="shared" ca="1" si="387"/>
        <v>1.1959907338737272</v>
      </c>
      <c r="G881" s="306">
        <f t="shared" ca="1" si="388"/>
        <v>8.4446539513057903</v>
      </c>
      <c r="H881" s="307">
        <f t="shared" ca="1" si="389"/>
        <v>-105.95898633381417</v>
      </c>
      <c r="I881" s="304">
        <f t="shared" ca="1" si="390"/>
        <v>106.29496208779945</v>
      </c>
      <c r="J881" s="306">
        <f t="shared" ca="1" si="391"/>
        <v>798.52327976967274</v>
      </c>
      <c r="K881" s="307">
        <f t="shared" ca="1" si="392"/>
        <v>-8.1479734526902323</v>
      </c>
      <c r="L881" s="304">
        <f t="shared" ca="1" si="377"/>
        <v>798.56484884165843</v>
      </c>
      <c r="M881" s="306">
        <f t="shared" ca="1" si="393"/>
        <v>-1.4912670405448119</v>
      </c>
      <c r="N881" s="304">
        <f t="shared" ca="1" si="394"/>
        <v>-85.44330755018234</v>
      </c>
      <c r="P881" s="310">
        <f t="shared" ca="1" si="395"/>
        <v>23</v>
      </c>
      <c r="Q881" s="304">
        <f t="shared" ca="1" si="396"/>
        <v>0</v>
      </c>
      <c r="R881" s="306">
        <f t="shared" ca="1" si="397"/>
        <v>0</v>
      </c>
      <c r="S881" s="307">
        <f t="shared" ca="1" si="398"/>
        <v>3.1859948540257217</v>
      </c>
      <c r="T881" s="304">
        <f t="shared" ca="1" si="378"/>
        <v>31.254609517992332</v>
      </c>
      <c r="U881" s="311">
        <f t="shared" ca="1" si="379"/>
        <v>0</v>
      </c>
      <c r="V881" s="306">
        <f t="shared" ca="1" si="380"/>
        <v>1.2259985335491972</v>
      </c>
      <c r="W881" s="304">
        <f t="shared" ca="1" si="381"/>
        <v>28.265617313011738</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0.90718269943250185</v>
      </c>
      <c r="AH881" s="304">
        <f t="shared" ca="1" si="405"/>
        <v>-8.8718094068450082</v>
      </c>
    </row>
    <row r="882" spans="1:34" x14ac:dyDescent="0.2">
      <c r="A882" s="347">
        <f t="shared" ca="1" si="383"/>
        <v>1E-4</v>
      </c>
      <c r="B882" s="304">
        <f t="shared" ca="1" si="384"/>
        <v>35.439000000001492</v>
      </c>
      <c r="D882" s="306">
        <f t="shared" ca="1" si="385"/>
        <v>-0.70482707887931784</v>
      </c>
      <c r="E882" s="307">
        <f t="shared" ca="1" si="386"/>
        <v>-0.96620802826056895</v>
      </c>
      <c r="F882" s="304">
        <f t="shared" ca="1" si="387"/>
        <v>1.1959678779117475</v>
      </c>
      <c r="G882" s="306">
        <f t="shared" ca="1" si="388"/>
        <v>8.4445834685979015</v>
      </c>
      <c r="H882" s="307">
        <f t="shared" ca="1" si="389"/>
        <v>-105.95908295461699</v>
      </c>
      <c r="I882" s="304">
        <f t="shared" ca="1" si="390"/>
        <v>106.29505280370071</v>
      </c>
      <c r="J882" s="306">
        <f t="shared" ca="1" si="391"/>
        <v>798.52327976967274</v>
      </c>
      <c r="K882" s="307">
        <f t="shared" ca="1" si="392"/>
        <v>-8.1585693561546542</v>
      </c>
      <c r="L882" s="304">
        <f t="shared" ca="1" si="377"/>
        <v>798.56495702482107</v>
      </c>
      <c r="M882" s="306">
        <f t="shared" ca="1" si="393"/>
        <v>-1.4912677737493285</v>
      </c>
      <c r="N882" s="304">
        <f t="shared" ca="1" si="394"/>
        <v>-85.443349559706661</v>
      </c>
      <c r="P882" s="310">
        <f t="shared" ca="1" si="395"/>
        <v>23</v>
      </c>
      <c r="Q882" s="304">
        <f t="shared" ca="1" si="396"/>
        <v>0</v>
      </c>
      <c r="R882" s="306">
        <f t="shared" ca="1" si="397"/>
        <v>0</v>
      </c>
      <c r="S882" s="307">
        <f t="shared" ca="1" si="398"/>
        <v>3.1859948540257217</v>
      </c>
      <c r="T882" s="304">
        <f t="shared" ca="1" si="378"/>
        <v>31.254609517992332</v>
      </c>
      <c r="U882" s="311">
        <f t="shared" ca="1" si="379"/>
        <v>0</v>
      </c>
      <c r="V882" s="306">
        <f t="shared" ca="1" si="380"/>
        <v>1.2259998326063122</v>
      </c>
      <c r="W882" s="304">
        <f t="shared" ca="1" si="381"/>
        <v>28.26569550884582</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0.90715872691868071</v>
      </c>
      <c r="AH882" s="304">
        <f t="shared" ca="1" si="405"/>
        <v>-8.8718339507975674</v>
      </c>
    </row>
    <row r="883" spans="1:34" x14ac:dyDescent="0.2">
      <c r="A883" s="347">
        <f t="shared" ca="1" si="383"/>
        <v>1E-4</v>
      </c>
      <c r="B883" s="304">
        <f t="shared" ca="1" si="384"/>
        <v>35.439100000001496</v>
      </c>
      <c r="D883" s="306">
        <f t="shared" ca="1" si="385"/>
        <v>-0.70482254443224401</v>
      </c>
      <c r="E883" s="307">
        <f t="shared" ca="1" si="386"/>
        <v>-0.96618304544032618</v>
      </c>
      <c r="F883" s="304">
        <f t="shared" ca="1" si="387"/>
        <v>1.1959450223301595</v>
      </c>
      <c r="G883" s="306">
        <f t="shared" ca="1" si="388"/>
        <v>8.444512986343458</v>
      </c>
      <c r="H883" s="307">
        <f t="shared" ca="1" si="389"/>
        <v>-105.95917957292153</v>
      </c>
      <c r="I883" s="304">
        <f t="shared" ca="1" si="390"/>
        <v>106.29514351720475</v>
      </c>
      <c r="J883" s="306">
        <f t="shared" ca="1" si="391"/>
        <v>798.52327976967274</v>
      </c>
      <c r="K883" s="307">
        <f t="shared" ca="1" si="392"/>
        <v>-8.1691652692810308</v>
      </c>
      <c r="L883" s="304">
        <f t="shared" ca="1" si="377"/>
        <v>798.56506534866139</v>
      </c>
      <c r="M883" s="306">
        <f t="shared" ca="1" si="393"/>
        <v>-1.4912685069464739</v>
      </c>
      <c r="N883" s="304">
        <f t="shared" ca="1" si="394"/>
        <v>-85.44339156880865</v>
      </c>
      <c r="P883" s="310">
        <f t="shared" ca="1" si="395"/>
        <v>23</v>
      </c>
      <c r="Q883" s="304">
        <f t="shared" ca="1" si="396"/>
        <v>0</v>
      </c>
      <c r="R883" s="306">
        <f t="shared" ca="1" si="397"/>
        <v>0</v>
      </c>
      <c r="S883" s="307">
        <f t="shared" ca="1" si="398"/>
        <v>3.1859948540257217</v>
      </c>
      <c r="T883" s="304">
        <f t="shared" ca="1" si="378"/>
        <v>31.254609517992332</v>
      </c>
      <c r="U883" s="311">
        <f t="shared" ca="1" si="379"/>
        <v>0</v>
      </c>
      <c r="V883" s="306">
        <f t="shared" ca="1" si="380"/>
        <v>1.2260011316659889</v>
      </c>
      <c r="W883" s="304">
        <f t="shared" ca="1" si="381"/>
        <v>28.265773703607451</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0.90713475473048</v>
      </c>
      <c r="AH883" s="304">
        <f t="shared" ca="1" si="405"/>
        <v>-8.871858494413507</v>
      </c>
    </row>
    <row r="884" spans="1:34" x14ac:dyDescent="0.2">
      <c r="A884" s="347">
        <f t="shared" ca="1" si="383"/>
        <v>1E-4</v>
      </c>
      <c r="B884" s="304">
        <f t="shared" ca="1" si="384"/>
        <v>35.439200000001499</v>
      </c>
      <c r="D884" s="306">
        <f t="shared" ca="1" si="385"/>
        <v>-0.70481800998736199</v>
      </c>
      <c r="E884" s="307">
        <f t="shared" ca="1" si="386"/>
        <v>-0.96615806296272311</v>
      </c>
      <c r="F884" s="304">
        <f t="shared" ca="1" si="387"/>
        <v>1.1959221671289593</v>
      </c>
      <c r="G884" s="306">
        <f t="shared" ca="1" si="388"/>
        <v>8.4444425045424598</v>
      </c>
      <c r="H884" s="307">
        <f t="shared" ca="1" si="389"/>
        <v>-105.95927618872783</v>
      </c>
      <c r="I884" s="304">
        <f t="shared" ca="1" si="390"/>
        <v>106.29523422831161</v>
      </c>
      <c r="J884" s="306">
        <f t="shared" ca="1" si="391"/>
        <v>798.52327976967274</v>
      </c>
      <c r="K884" s="307">
        <f t="shared" ca="1" si="392"/>
        <v>-8.1797611920691136</v>
      </c>
      <c r="L884" s="304">
        <f t="shared" ca="1" si="377"/>
        <v>798.56517381317997</v>
      </c>
      <c r="M884" s="306">
        <f t="shared" ca="1" si="393"/>
        <v>-1.4912692401362484</v>
      </c>
      <c r="N884" s="304">
        <f t="shared" ca="1" si="394"/>
        <v>-85.443433577488307</v>
      </c>
      <c r="P884" s="310">
        <f t="shared" ca="1" si="395"/>
        <v>23</v>
      </c>
      <c r="Q884" s="304">
        <f t="shared" ca="1" si="396"/>
        <v>0</v>
      </c>
      <c r="R884" s="306">
        <f t="shared" ca="1" si="397"/>
        <v>0</v>
      </c>
      <c r="S884" s="307">
        <f t="shared" ca="1" si="398"/>
        <v>3.1859948540257217</v>
      </c>
      <c r="T884" s="304">
        <f t="shared" ca="1" si="378"/>
        <v>31.254609517992332</v>
      </c>
      <c r="U884" s="311">
        <f t="shared" ca="1" si="379"/>
        <v>0</v>
      </c>
      <c r="V884" s="306">
        <f t="shared" ca="1" si="380"/>
        <v>1.2260024307282271</v>
      </c>
      <c r="W884" s="304">
        <f t="shared" ca="1" si="381"/>
        <v>28.265851897296653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0.90711078286788904</v>
      </c>
      <c r="AH884" s="304">
        <f t="shared" ca="1" si="405"/>
        <v>-8.8718830376928324</v>
      </c>
    </row>
    <row r="885" spans="1:34" x14ac:dyDescent="0.2">
      <c r="A885" s="347">
        <f t="shared" ca="1" si="383"/>
        <v>1E-4</v>
      </c>
      <c r="B885" s="304">
        <f t="shared" ca="1" si="384"/>
        <v>35.439300000001502</v>
      </c>
      <c r="D885" s="306">
        <f t="shared" ca="1" si="385"/>
        <v>-0.70481347554467144</v>
      </c>
      <c r="E885" s="307">
        <f t="shared" ca="1" si="386"/>
        <v>-0.9661330808277544</v>
      </c>
      <c r="F885" s="304">
        <f t="shared" ca="1" si="387"/>
        <v>1.1958993123081423</v>
      </c>
      <c r="G885" s="306">
        <f t="shared" ca="1" si="388"/>
        <v>8.4443720231949051</v>
      </c>
      <c r="H885" s="307">
        <f t="shared" ca="1" si="389"/>
        <v>-105.95937280203592</v>
      </c>
      <c r="I885" s="304">
        <f t="shared" ca="1" si="390"/>
        <v>106.29532493702132</v>
      </c>
      <c r="J885" s="306">
        <f t="shared" ca="1" si="391"/>
        <v>798.52327976967274</v>
      </c>
      <c r="K885" s="307">
        <f t="shared" ca="1" si="392"/>
        <v>-8.1903571245186519</v>
      </c>
      <c r="L885" s="304">
        <f t="shared" ca="1" si="377"/>
        <v>798.56528241837702</v>
      </c>
      <c r="M885" s="306">
        <f t="shared" ca="1" si="393"/>
        <v>-1.4912699733186519</v>
      </c>
      <c r="N885" s="304">
        <f t="shared" ca="1" si="394"/>
        <v>-85.443475585745631</v>
      </c>
      <c r="P885" s="310">
        <f t="shared" ca="1" si="395"/>
        <v>23</v>
      </c>
      <c r="Q885" s="304">
        <f t="shared" ca="1" si="396"/>
        <v>0</v>
      </c>
      <c r="R885" s="306">
        <f t="shared" ca="1" si="397"/>
        <v>0</v>
      </c>
      <c r="S885" s="307">
        <f t="shared" ca="1" si="398"/>
        <v>3.1859948540257217</v>
      </c>
      <c r="T885" s="304">
        <f t="shared" ca="1" si="378"/>
        <v>31.254609517992332</v>
      </c>
      <c r="U885" s="311">
        <f t="shared" ca="1" si="379"/>
        <v>0</v>
      </c>
      <c r="V885" s="306">
        <f t="shared" ca="1" si="380"/>
        <v>1.2260037297930269</v>
      </c>
      <c r="W885" s="304">
        <f t="shared" ca="1" si="381"/>
        <v>28.265930089913404</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0.90708681133090607</v>
      </c>
      <c r="AH885" s="304">
        <f t="shared" ca="1" si="405"/>
        <v>-8.8719075806355505</v>
      </c>
    </row>
    <row r="886" spans="1:34" x14ac:dyDescent="0.2">
      <c r="A886" s="347">
        <f t="shared" ca="1" si="383"/>
        <v>1E-4</v>
      </c>
      <c r="B886" s="304">
        <f t="shared" ca="1" si="384"/>
        <v>35.439400000001505</v>
      </c>
      <c r="D886" s="306">
        <f t="shared" ca="1" si="385"/>
        <v>-0.70480894110417336</v>
      </c>
      <c r="E886" s="307">
        <f t="shared" ca="1" si="386"/>
        <v>-0.96610809903542538</v>
      </c>
      <c r="F886" s="304">
        <f t="shared" ca="1" si="387"/>
        <v>1.1958764578677137</v>
      </c>
      <c r="G886" s="306">
        <f t="shared" ca="1" si="388"/>
        <v>8.4443015423007939</v>
      </c>
      <c r="H886" s="307">
        <f t="shared" ca="1" si="389"/>
        <v>-105.95946941284582</v>
      </c>
      <c r="I886" s="304">
        <f t="shared" ca="1" si="390"/>
        <v>106.2954156433339</v>
      </c>
      <c r="J886" s="306">
        <f t="shared" ca="1" si="391"/>
        <v>798.52327976967274</v>
      </c>
      <c r="K886" s="307">
        <f t="shared" ca="1" si="392"/>
        <v>-8.2009530666293955</v>
      </c>
      <c r="L886" s="304">
        <f t="shared" ca="1" si="377"/>
        <v>798.5653911642529</v>
      </c>
      <c r="M886" s="306">
        <f t="shared" ca="1" si="393"/>
        <v>-1.4912707064936848</v>
      </c>
      <c r="N886" s="304">
        <f t="shared" ca="1" si="394"/>
        <v>-85.443517593580665</v>
      </c>
      <c r="P886" s="310">
        <f t="shared" ca="1" si="395"/>
        <v>23</v>
      </c>
      <c r="Q886" s="304">
        <f t="shared" ca="1" si="396"/>
        <v>0</v>
      </c>
      <c r="R886" s="306">
        <f t="shared" ca="1" si="397"/>
        <v>0</v>
      </c>
      <c r="S886" s="307">
        <f t="shared" ca="1" si="398"/>
        <v>3.1859948540257217</v>
      </c>
      <c r="T886" s="304">
        <f t="shared" ca="1" si="378"/>
        <v>31.254609517992332</v>
      </c>
      <c r="U886" s="311">
        <f t="shared" ca="1" si="379"/>
        <v>0</v>
      </c>
      <c r="V886" s="306">
        <f t="shared" ca="1" si="380"/>
        <v>1.2260050288603879</v>
      </c>
      <c r="W886" s="304">
        <f t="shared" ca="1" si="381"/>
        <v>28.266008281457733</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0.90706284011953464</v>
      </c>
      <c r="AH886" s="304">
        <f t="shared" ca="1" si="405"/>
        <v>-8.8719321232416544</v>
      </c>
    </row>
    <row r="887" spans="1:34" x14ac:dyDescent="0.2">
      <c r="A887" s="347">
        <f t="shared" ca="1" si="383"/>
        <v>1E-4</v>
      </c>
      <c r="B887" s="304">
        <f t="shared" ca="1" si="384"/>
        <v>35.439500000001509</v>
      </c>
      <c r="D887" s="306">
        <f t="shared" ca="1" si="385"/>
        <v>-0.70480440666586586</v>
      </c>
      <c r="E887" s="307">
        <f t="shared" ca="1" si="386"/>
        <v>-0.96608311758573073</v>
      </c>
      <c r="F887" s="304">
        <f t="shared" ca="1" si="387"/>
        <v>1.1958536038076684</v>
      </c>
      <c r="G887" s="306">
        <f t="shared" ca="1" si="388"/>
        <v>8.444231061860128</v>
      </c>
      <c r="H887" s="307">
        <f t="shared" ca="1" si="389"/>
        <v>-105.95956602115758</v>
      </c>
      <c r="I887" s="304">
        <f t="shared" ca="1" si="390"/>
        <v>106.29550634724939</v>
      </c>
      <c r="J887" s="306">
        <f t="shared" ca="1" si="391"/>
        <v>798.52327976967274</v>
      </c>
      <c r="K887" s="307">
        <f t="shared" ca="1" si="392"/>
        <v>-8.2115490184010955</v>
      </c>
      <c r="L887" s="304">
        <f t="shared" ca="1" si="377"/>
        <v>798.56550005080783</v>
      </c>
      <c r="M887" s="306">
        <f t="shared" ca="1" si="393"/>
        <v>-1.4912714396613467</v>
      </c>
      <c r="N887" s="304">
        <f t="shared" ca="1" si="394"/>
        <v>-85.443559600993368</v>
      </c>
      <c r="P887" s="310">
        <f t="shared" ca="1" si="395"/>
        <v>23</v>
      </c>
      <c r="Q887" s="304">
        <f t="shared" ca="1" si="396"/>
        <v>0</v>
      </c>
      <c r="R887" s="306">
        <f t="shared" ca="1" si="397"/>
        <v>0</v>
      </c>
      <c r="S887" s="307">
        <f t="shared" ca="1" si="398"/>
        <v>3.1859948540257217</v>
      </c>
      <c r="T887" s="304">
        <f t="shared" ca="1" si="378"/>
        <v>31.254609517992332</v>
      </c>
      <c r="U887" s="311">
        <f t="shared" ca="1" si="379"/>
        <v>0</v>
      </c>
      <c r="V887" s="306">
        <f t="shared" ca="1" si="380"/>
        <v>1.2260063279303106</v>
      </c>
      <c r="W887" s="304">
        <f t="shared" ca="1" si="381"/>
        <v>28.266086471929647</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0.90703886923376764</v>
      </c>
      <c r="AH887" s="304">
        <f t="shared" ca="1" si="405"/>
        <v>-8.8719566655111528</v>
      </c>
    </row>
    <row r="888" spans="1:34" x14ac:dyDescent="0.2">
      <c r="A888" s="347">
        <f t="shared" ca="1" si="383"/>
        <v>1E-4</v>
      </c>
      <c r="B888" s="304">
        <f t="shared" ca="1" si="384"/>
        <v>35.439600000001512</v>
      </c>
      <c r="D888" s="306">
        <f t="shared" ca="1" si="385"/>
        <v>-0.70479987222975393</v>
      </c>
      <c r="E888" s="307">
        <f t="shared" ca="1" si="386"/>
        <v>-0.96605813647866334</v>
      </c>
      <c r="F888" s="304">
        <f t="shared" ca="1" si="387"/>
        <v>1.1958307501280043</v>
      </c>
      <c r="G888" s="306">
        <f t="shared" ca="1" si="388"/>
        <v>8.4441605818729055</v>
      </c>
      <c r="H888" s="307">
        <f t="shared" ca="1" si="389"/>
        <v>-105.95966262697124</v>
      </c>
      <c r="I888" s="304">
        <f t="shared" ca="1" si="390"/>
        <v>106.29559704876785</v>
      </c>
      <c r="J888" s="306">
        <f t="shared" ca="1" si="391"/>
        <v>798.52327976967274</v>
      </c>
      <c r="K888" s="307">
        <f t="shared" ca="1" si="392"/>
        <v>-8.2221449798335016</v>
      </c>
      <c r="L888" s="304">
        <f t="shared" ca="1" si="377"/>
        <v>798.56560907804214</v>
      </c>
      <c r="M888" s="306">
        <f t="shared" ca="1" si="393"/>
        <v>-1.491272172821638</v>
      </c>
      <c r="N888" s="304">
        <f t="shared" ca="1" si="394"/>
        <v>-85.443601607983766</v>
      </c>
      <c r="P888" s="310">
        <f t="shared" ca="1" si="395"/>
        <v>23</v>
      </c>
      <c r="Q888" s="304">
        <f t="shared" ca="1" si="396"/>
        <v>0</v>
      </c>
      <c r="R888" s="306">
        <f t="shared" ca="1" si="397"/>
        <v>0</v>
      </c>
      <c r="S888" s="307">
        <f t="shared" ca="1" si="398"/>
        <v>3.1859948540257217</v>
      </c>
      <c r="T888" s="304">
        <f t="shared" ca="1" si="378"/>
        <v>31.254609517992332</v>
      </c>
      <c r="U888" s="311">
        <f t="shared" ca="1" si="379"/>
        <v>0</v>
      </c>
      <c r="V888" s="306">
        <f t="shared" ca="1" si="380"/>
        <v>1.2260076270027949</v>
      </c>
      <c r="W888" s="304">
        <f t="shared" ca="1" si="381"/>
        <v>28.266164661329185</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0.9070148986736033</v>
      </c>
      <c r="AH888" s="304">
        <f t="shared" ca="1" si="405"/>
        <v>-8.8719812074440476</v>
      </c>
    </row>
    <row r="889" spans="1:34" x14ac:dyDescent="0.2">
      <c r="A889" s="347">
        <f t="shared" ca="1" si="383"/>
        <v>1E-4</v>
      </c>
      <c r="B889" s="304">
        <f t="shared" ca="1" si="384"/>
        <v>35.439700000001515</v>
      </c>
      <c r="D889" s="306">
        <f t="shared" ca="1" si="385"/>
        <v>-0.70479533779583636</v>
      </c>
      <c r="E889" s="307">
        <f t="shared" ca="1" si="386"/>
        <v>-0.96603315571421255</v>
      </c>
      <c r="F889" s="304">
        <f t="shared" ca="1" si="387"/>
        <v>1.1958078968287118</v>
      </c>
      <c r="G889" s="306">
        <f t="shared" ca="1" si="388"/>
        <v>8.4440901023391266</v>
      </c>
      <c r="H889" s="307">
        <f t="shared" ca="1" si="389"/>
        <v>-105.95975923028681</v>
      </c>
      <c r="I889" s="304">
        <f t="shared" ca="1" si="390"/>
        <v>106.29568774788923</v>
      </c>
      <c r="J889" s="306">
        <f t="shared" ca="1" si="391"/>
        <v>798.52327976967274</v>
      </c>
      <c r="K889" s="307">
        <f t="shared" ca="1" si="392"/>
        <v>-8.2327409509263649</v>
      </c>
      <c r="L889" s="304">
        <f t="shared" ca="1" si="377"/>
        <v>798.5657182459563</v>
      </c>
      <c r="M889" s="306">
        <f t="shared" ca="1" si="393"/>
        <v>-1.4912729059745591</v>
      </c>
      <c r="N889" s="304">
        <f t="shared" ca="1" si="394"/>
        <v>-85.443643614551888</v>
      </c>
      <c r="P889" s="310">
        <f t="shared" ca="1" si="395"/>
        <v>23</v>
      </c>
      <c r="Q889" s="304">
        <f t="shared" ca="1" si="396"/>
        <v>0</v>
      </c>
      <c r="R889" s="306">
        <f t="shared" ca="1" si="397"/>
        <v>0</v>
      </c>
      <c r="S889" s="307">
        <f t="shared" ca="1" si="398"/>
        <v>3.1859948540257217</v>
      </c>
      <c r="T889" s="304">
        <f t="shared" ca="1" si="378"/>
        <v>31.254609517992332</v>
      </c>
      <c r="U889" s="311">
        <f t="shared" ca="1" si="379"/>
        <v>0</v>
      </c>
      <c r="V889" s="306">
        <f t="shared" ca="1" si="380"/>
        <v>1.2260089260778404</v>
      </c>
      <c r="W889" s="304">
        <f t="shared" ca="1" si="381"/>
        <v>28.26624284965629</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0.90699092843902918</v>
      </c>
      <c r="AH889" s="304">
        <f t="shared" ca="1" si="405"/>
        <v>-8.872005749040353</v>
      </c>
    </row>
    <row r="890" spans="1:34" x14ac:dyDescent="0.2">
      <c r="A890" s="347">
        <f t="shared" ca="1" si="383"/>
        <v>1E-4</v>
      </c>
      <c r="B890" s="304">
        <f t="shared" ca="1" si="384"/>
        <v>35.439800000001519</v>
      </c>
      <c r="D890" s="306">
        <f t="shared" ca="1" si="385"/>
        <v>-0.70479080336411093</v>
      </c>
      <c r="E890" s="307">
        <f t="shared" ca="1" si="386"/>
        <v>-0.96600817529239436</v>
      </c>
      <c r="F890" s="304">
        <f t="shared" ca="1" si="387"/>
        <v>1.1957850439098032</v>
      </c>
      <c r="G890" s="306">
        <f t="shared" ca="1" si="388"/>
        <v>8.4440196232587894</v>
      </c>
      <c r="H890" s="307">
        <f t="shared" ca="1" si="389"/>
        <v>-105.95985583110433</v>
      </c>
      <c r="I890" s="304">
        <f t="shared" ca="1" si="390"/>
        <v>106.29577844461366</v>
      </c>
      <c r="J890" s="306">
        <f t="shared" ca="1" si="391"/>
        <v>798.52327976967274</v>
      </c>
      <c r="K890" s="307">
        <f t="shared" ca="1" si="392"/>
        <v>-8.2433369316794352</v>
      </c>
      <c r="L890" s="304">
        <f t="shared" ca="1" si="377"/>
        <v>798.56582755455054</v>
      </c>
      <c r="M890" s="306">
        <f t="shared" ca="1" si="393"/>
        <v>-1.4912736391201096</v>
      </c>
      <c r="N890" s="304">
        <f t="shared" ca="1" si="394"/>
        <v>-85.443685620697693</v>
      </c>
      <c r="P890" s="310">
        <f t="shared" ca="1" si="395"/>
        <v>23</v>
      </c>
      <c r="Q890" s="304">
        <f t="shared" ca="1" si="396"/>
        <v>0</v>
      </c>
      <c r="R890" s="306">
        <f t="shared" ca="1" si="397"/>
        <v>0</v>
      </c>
      <c r="S890" s="307">
        <f t="shared" ca="1" si="398"/>
        <v>3.1859948540257217</v>
      </c>
      <c r="T890" s="304">
        <f t="shared" ca="1" si="378"/>
        <v>31.254609517992332</v>
      </c>
      <c r="U890" s="311">
        <f t="shared" ca="1" si="379"/>
        <v>0</v>
      </c>
      <c r="V890" s="306">
        <f t="shared" ca="1" si="380"/>
        <v>1.2260102251554474</v>
      </c>
      <c r="W890" s="304">
        <f t="shared" ca="1" si="381"/>
        <v>28.266321036911034</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0.90696695853006126</v>
      </c>
      <c r="AH890" s="304">
        <f t="shared" ca="1" si="405"/>
        <v>-8.8720302903000512</v>
      </c>
    </row>
    <row r="891" spans="1:34" x14ac:dyDescent="0.2">
      <c r="A891" s="347">
        <f t="shared" ca="1" si="383"/>
        <v>1E-4</v>
      </c>
      <c r="B891" s="304">
        <f t="shared" ca="1" si="384"/>
        <v>35.439900000001522</v>
      </c>
      <c r="D891" s="306">
        <f t="shared" ca="1" si="385"/>
        <v>-0.70478626893458252</v>
      </c>
      <c r="E891" s="307">
        <f t="shared" ca="1" si="386"/>
        <v>-0.96598319521318921</v>
      </c>
      <c r="F891" s="304">
        <f t="shared" ca="1" si="387"/>
        <v>1.1957621913712659</v>
      </c>
      <c r="G891" s="306">
        <f t="shared" ca="1" si="388"/>
        <v>8.4439491446318957</v>
      </c>
      <c r="H891" s="307">
        <f t="shared" ca="1" si="389"/>
        <v>-105.95995242942385</v>
      </c>
      <c r="I891" s="304">
        <f t="shared" ca="1" si="390"/>
        <v>106.29586913894113</v>
      </c>
      <c r="J891" s="306">
        <f t="shared" ca="1" si="391"/>
        <v>798.52327976967274</v>
      </c>
      <c r="K891" s="307">
        <f t="shared" ca="1" si="392"/>
        <v>-8.2539329220924618</v>
      </c>
      <c r="L891" s="304">
        <f t="shared" ca="1" si="377"/>
        <v>798.5659370038253</v>
      </c>
      <c r="M891" s="306">
        <f t="shared" ca="1" si="393"/>
        <v>-1.4912743722582897</v>
      </c>
      <c r="N891" s="304">
        <f t="shared" ca="1" si="394"/>
        <v>-85.443727626421222</v>
      </c>
      <c r="P891" s="310">
        <f t="shared" ca="1" si="395"/>
        <v>23</v>
      </c>
      <c r="Q891" s="304">
        <f t="shared" ca="1" si="396"/>
        <v>0</v>
      </c>
      <c r="R891" s="306">
        <f t="shared" ca="1" si="397"/>
        <v>0</v>
      </c>
      <c r="S891" s="307">
        <f t="shared" ca="1" si="398"/>
        <v>3.1859948540257217</v>
      </c>
      <c r="T891" s="304">
        <f t="shared" ca="1" si="378"/>
        <v>31.254609517992332</v>
      </c>
      <c r="U891" s="311">
        <f t="shared" ca="1" si="379"/>
        <v>0</v>
      </c>
      <c r="V891" s="306">
        <f t="shared" ca="1" si="380"/>
        <v>1.226011524235616</v>
      </c>
      <c r="W891" s="304">
        <f t="shared" ca="1" si="381"/>
        <v>28.266399223093416</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0.90694298894668179</v>
      </c>
      <c r="AH891" s="304">
        <f t="shared" ca="1" si="405"/>
        <v>-8.8720548312231617</v>
      </c>
    </row>
    <row r="892" spans="1:34" x14ac:dyDescent="0.2">
      <c r="A892" s="347">
        <f t="shared" ca="1" si="383"/>
        <v>1E-4</v>
      </c>
      <c r="B892" s="304">
        <f t="shared" ca="1" si="384"/>
        <v>35.440000000001525</v>
      </c>
      <c r="D892" s="306">
        <f t="shared" ca="1" si="385"/>
        <v>-0.70478173450725046</v>
      </c>
      <c r="E892" s="307">
        <f t="shared" ca="1" si="386"/>
        <v>-0.96595821547659888</v>
      </c>
      <c r="F892" s="304">
        <f t="shared" ca="1" si="387"/>
        <v>1.1957393392131013</v>
      </c>
      <c r="G892" s="306">
        <f t="shared" ca="1" si="388"/>
        <v>8.4438786664584455</v>
      </c>
      <c r="H892" s="307">
        <f t="shared" ca="1" si="389"/>
        <v>-105.9600490252454</v>
      </c>
      <c r="I892" s="304">
        <f t="shared" ca="1" si="390"/>
        <v>106.29595983087165</v>
      </c>
      <c r="J892" s="306">
        <f t="shared" ca="1" si="391"/>
        <v>798.52327976967274</v>
      </c>
      <c r="K892" s="307">
        <f t="shared" ca="1" si="392"/>
        <v>-8.2645289221651961</v>
      </c>
      <c r="L892" s="304">
        <f t="shared" ca="1" si="377"/>
        <v>798.5660465937807</v>
      </c>
      <c r="M892" s="306">
        <f t="shared" ca="1" si="393"/>
        <v>-1.4912751053890996</v>
      </c>
      <c r="N892" s="304">
        <f t="shared" ca="1" si="394"/>
        <v>-85.443769631722446</v>
      </c>
      <c r="P892" s="310">
        <f t="shared" ca="1" si="395"/>
        <v>23</v>
      </c>
      <c r="Q892" s="304">
        <f t="shared" ca="1" si="396"/>
        <v>0</v>
      </c>
      <c r="R892" s="306">
        <f t="shared" ca="1" si="397"/>
        <v>0</v>
      </c>
      <c r="S892" s="307">
        <f t="shared" ca="1" si="398"/>
        <v>3.1859948540257217</v>
      </c>
      <c r="T892" s="304">
        <f t="shared" ca="1" si="378"/>
        <v>31.254609517992332</v>
      </c>
      <c r="U892" s="311">
        <f t="shared" ca="1" si="379"/>
        <v>0</v>
      </c>
      <c r="V892" s="306">
        <f t="shared" ca="1" si="380"/>
        <v>1.2260128233183456</v>
      </c>
      <c r="W892" s="304">
        <f t="shared" ca="1" si="381"/>
        <v>28.266477408203404</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0.90691901968888899</v>
      </c>
      <c r="AH892" s="304">
        <f t="shared" ca="1" si="405"/>
        <v>-8.8720793718096846</v>
      </c>
    </row>
    <row r="893" spans="1:34" x14ac:dyDescent="0.2">
      <c r="A893" s="347">
        <f t="shared" ca="1" si="383"/>
        <v>1E-4</v>
      </c>
      <c r="B893" s="304">
        <f t="shared" ca="1" si="384"/>
        <v>35.440100000001529</v>
      </c>
      <c r="D893" s="306">
        <f t="shared" ca="1" si="385"/>
        <v>-0.70477720008211553</v>
      </c>
      <c r="E893" s="307">
        <f t="shared" ca="1" si="386"/>
        <v>-0.96593323608262693</v>
      </c>
      <c r="F893" s="304">
        <f t="shared" ca="1" si="387"/>
        <v>1.1957164874353126</v>
      </c>
      <c r="G893" s="306">
        <f t="shared" ca="1" si="388"/>
        <v>8.4438081887384371</v>
      </c>
      <c r="H893" s="307">
        <f t="shared" ca="1" si="389"/>
        <v>-105.960145618569</v>
      </c>
      <c r="I893" s="304">
        <f t="shared" ca="1" si="390"/>
        <v>106.2960505204053</v>
      </c>
      <c r="J893" s="306">
        <f t="shared" ca="1" si="391"/>
        <v>798.52327976967274</v>
      </c>
      <c r="K893" s="307">
        <f t="shared" ca="1" si="392"/>
        <v>-8.2751249318973876</v>
      </c>
      <c r="L893" s="304">
        <f t="shared" ca="1" si="377"/>
        <v>798.56615632441719</v>
      </c>
      <c r="M893" s="306">
        <f t="shared" ca="1" si="393"/>
        <v>-1.4912758385125395</v>
      </c>
      <c r="N893" s="304">
        <f t="shared" ca="1" si="394"/>
        <v>-85.443811636601424</v>
      </c>
      <c r="P893" s="310">
        <f t="shared" ca="1" si="395"/>
        <v>23</v>
      </c>
      <c r="Q893" s="304">
        <f t="shared" ca="1" si="396"/>
        <v>0</v>
      </c>
      <c r="R893" s="306">
        <f t="shared" ca="1" si="397"/>
        <v>0</v>
      </c>
      <c r="S893" s="307">
        <f t="shared" ca="1" si="398"/>
        <v>3.1859948540257217</v>
      </c>
      <c r="T893" s="304">
        <f t="shared" ca="1" si="378"/>
        <v>31.254609517992332</v>
      </c>
      <c r="U893" s="311">
        <f t="shared" ca="1" si="379"/>
        <v>0</v>
      </c>
      <c r="V893" s="306">
        <f t="shared" ca="1" si="380"/>
        <v>1.2260141224036367</v>
      </c>
      <c r="W893" s="304">
        <f t="shared" ca="1" si="381"/>
        <v>28.266555592241062</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0.90689505075668997</v>
      </c>
      <c r="AH893" s="304">
        <f t="shared" ca="1" si="405"/>
        <v>-8.8721039120596146</v>
      </c>
    </row>
    <row r="894" spans="1:34" x14ac:dyDescent="0.2">
      <c r="A894" s="347">
        <f t="shared" ca="1" si="383"/>
        <v>1E-4</v>
      </c>
      <c r="B894" s="304">
        <f t="shared" ca="1" si="384"/>
        <v>35.440200000001532</v>
      </c>
      <c r="D894" s="306">
        <f t="shared" ca="1" si="385"/>
        <v>-0.7047726656591764</v>
      </c>
      <c r="E894" s="307">
        <f t="shared" ca="1" si="386"/>
        <v>-0.96590825703125915</v>
      </c>
      <c r="F894" s="304">
        <f t="shared" ca="1" si="387"/>
        <v>1.1956936360378883</v>
      </c>
      <c r="G894" s="306">
        <f t="shared" ca="1" si="388"/>
        <v>8.4437377114718704</v>
      </c>
      <c r="H894" s="307">
        <f t="shared" ca="1" si="389"/>
        <v>-105.96024220939471</v>
      </c>
      <c r="I894" s="304">
        <f t="shared" ca="1" si="390"/>
        <v>106.29614120754206</v>
      </c>
      <c r="J894" s="306">
        <f t="shared" ca="1" si="391"/>
        <v>798.52327976967274</v>
      </c>
      <c r="K894" s="307">
        <f t="shared" ca="1" si="392"/>
        <v>-8.2857209512887859</v>
      </c>
      <c r="L894" s="304">
        <f t="shared" ca="1" si="377"/>
        <v>798.56626619573512</v>
      </c>
      <c r="M894" s="306">
        <f t="shared" ca="1" si="393"/>
        <v>-1.4912765716286092</v>
      </c>
      <c r="N894" s="304">
        <f t="shared" ca="1" si="394"/>
        <v>-85.443853641058112</v>
      </c>
      <c r="P894" s="310">
        <f t="shared" ca="1" si="395"/>
        <v>23</v>
      </c>
      <c r="Q894" s="304">
        <f t="shared" ca="1" si="396"/>
        <v>0</v>
      </c>
      <c r="R894" s="306">
        <f t="shared" ca="1" si="397"/>
        <v>0</v>
      </c>
      <c r="S894" s="307">
        <f t="shared" ca="1" si="398"/>
        <v>3.1859948540257217</v>
      </c>
      <c r="T894" s="304">
        <f t="shared" ca="1" si="378"/>
        <v>31.254609517992332</v>
      </c>
      <c r="U894" s="311">
        <f t="shared" ca="1" si="379"/>
        <v>0</v>
      </c>
      <c r="V894" s="306">
        <f t="shared" ca="1" si="380"/>
        <v>1.2260154214914891</v>
      </c>
      <c r="W894" s="304">
        <f t="shared" ca="1" si="381"/>
        <v>28.266633775206362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0.90687108215006873</v>
      </c>
      <c r="AH894" s="304">
        <f t="shared" ca="1" si="405"/>
        <v>-8.8721284519729657</v>
      </c>
    </row>
    <row r="895" spans="1:34" x14ac:dyDescent="0.2">
      <c r="A895" s="347">
        <f t="shared" ca="1" si="383"/>
        <v>1E-4</v>
      </c>
      <c r="B895" s="304">
        <f t="shared" ca="1" si="384"/>
        <v>35.440300000001535</v>
      </c>
      <c r="D895" s="306">
        <f t="shared" ca="1" si="385"/>
        <v>-0.70476813123843762</v>
      </c>
      <c r="E895" s="307">
        <f t="shared" ca="1" si="386"/>
        <v>-0.96588327832250265</v>
      </c>
      <c r="F895" s="304">
        <f t="shared" ca="1" si="387"/>
        <v>1.195670785020837</v>
      </c>
      <c r="G895" s="306">
        <f t="shared" ca="1" si="388"/>
        <v>8.4436672346587471</v>
      </c>
      <c r="H895" s="307">
        <f t="shared" ca="1" si="389"/>
        <v>-105.96033879772254</v>
      </c>
      <c r="I895" s="304">
        <f t="shared" ca="1" si="390"/>
        <v>106.29623189228202</v>
      </c>
      <c r="J895" s="306">
        <f t="shared" ca="1" si="391"/>
        <v>798.52327976967274</v>
      </c>
      <c r="K895" s="307">
        <f t="shared" ca="1" si="392"/>
        <v>-8.2963169803391423</v>
      </c>
      <c r="L895" s="304">
        <f t="shared" ca="1" si="377"/>
        <v>798.56637620773472</v>
      </c>
      <c r="M895" s="306">
        <f t="shared" ca="1" si="393"/>
        <v>-1.4912773047373091</v>
      </c>
      <c r="N895" s="304">
        <f t="shared" ca="1" si="394"/>
        <v>-85.443895645092539</v>
      </c>
      <c r="P895" s="310">
        <f t="shared" ca="1" si="395"/>
        <v>23</v>
      </c>
      <c r="Q895" s="304">
        <f t="shared" ca="1" si="396"/>
        <v>0</v>
      </c>
      <c r="R895" s="306">
        <f t="shared" ca="1" si="397"/>
        <v>0</v>
      </c>
      <c r="S895" s="307">
        <f t="shared" ca="1" si="398"/>
        <v>3.1859948540257217</v>
      </c>
      <c r="T895" s="304">
        <f t="shared" ca="1" si="378"/>
        <v>31.254609517992332</v>
      </c>
      <c r="U895" s="311">
        <f t="shared" ca="1" si="379"/>
        <v>0</v>
      </c>
      <c r="V895" s="306">
        <f t="shared" ca="1" si="380"/>
        <v>1.2260167205819033</v>
      </c>
      <c r="W895" s="304">
        <f t="shared" ca="1" si="381"/>
        <v>28.266711957099343</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0.90684711386903416</v>
      </c>
      <c r="AH895" s="304">
        <f t="shared" ca="1" si="405"/>
        <v>-8.8721529915497328</v>
      </c>
    </row>
    <row r="896" spans="1:34" x14ac:dyDescent="0.2">
      <c r="A896" s="347">
        <f t="shared" ca="1" si="383"/>
        <v>1E-4</v>
      </c>
      <c r="B896" s="304">
        <f t="shared" ca="1" si="384"/>
        <v>35.440400000001539</v>
      </c>
      <c r="D896" s="306">
        <f t="shared" ca="1" si="385"/>
        <v>-0.70476359681989587</v>
      </c>
      <c r="E896" s="307">
        <f t="shared" ca="1" si="386"/>
        <v>-0.96585829995634143</v>
      </c>
      <c r="F896" s="304">
        <f t="shared" ca="1" si="387"/>
        <v>1.1956479343841442</v>
      </c>
      <c r="G896" s="306">
        <f t="shared" ca="1" si="388"/>
        <v>8.4435967582990656</v>
      </c>
      <c r="H896" s="307">
        <f t="shared" ca="1" si="389"/>
        <v>-105.96043538355254</v>
      </c>
      <c r="I896" s="304">
        <f t="shared" ca="1" si="390"/>
        <v>106.29632257462518</v>
      </c>
      <c r="J896" s="306">
        <f t="shared" ca="1" si="391"/>
        <v>798.52327976967274</v>
      </c>
      <c r="K896" s="307">
        <f t="shared" ca="1" si="392"/>
        <v>-8.3069130190482063</v>
      </c>
      <c r="L896" s="304">
        <f t="shared" ca="1" si="377"/>
        <v>798.56648636041643</v>
      </c>
      <c r="M896" s="306">
        <f t="shared" ca="1" si="393"/>
        <v>-1.491278037838639</v>
      </c>
      <c r="N896" s="304">
        <f t="shared" ca="1" si="394"/>
        <v>-85.44393764870469</v>
      </c>
      <c r="P896" s="310">
        <f t="shared" ca="1" si="395"/>
        <v>23</v>
      </c>
      <c r="Q896" s="304">
        <f t="shared" ca="1" si="396"/>
        <v>0</v>
      </c>
      <c r="R896" s="306">
        <f t="shared" ca="1" si="397"/>
        <v>0</v>
      </c>
      <c r="S896" s="307">
        <f t="shared" ca="1" si="398"/>
        <v>3.1859948540257217</v>
      </c>
      <c r="T896" s="304">
        <f t="shared" ca="1" si="378"/>
        <v>31.254609517992332</v>
      </c>
      <c r="U896" s="311">
        <f t="shared" ca="1" si="379"/>
        <v>0</v>
      </c>
      <c r="V896" s="306">
        <f t="shared" ca="1" si="380"/>
        <v>1.2260180196748782</v>
      </c>
      <c r="W896" s="304">
        <f t="shared" ca="1" si="381"/>
        <v>28.266790137919987</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0.90682314591357382</v>
      </c>
      <c r="AH896" s="304">
        <f t="shared" ca="1" si="405"/>
        <v>-8.8721775307899282</v>
      </c>
    </row>
    <row r="897" spans="1:34" x14ac:dyDescent="0.2">
      <c r="A897" s="347">
        <f t="shared" ca="1" si="383"/>
        <v>1E-4</v>
      </c>
      <c r="B897" s="304">
        <f t="shared" ca="1" si="384"/>
        <v>35.440500000001542</v>
      </c>
      <c r="D897" s="306">
        <f t="shared" ca="1" si="385"/>
        <v>-0.70475906240355535</v>
      </c>
      <c r="E897" s="307">
        <f t="shared" ca="1" si="386"/>
        <v>-0.96583332193278615</v>
      </c>
      <c r="F897" s="304">
        <f t="shared" ca="1" si="387"/>
        <v>1.1956250841278211</v>
      </c>
      <c r="G897" s="306">
        <f t="shared" ca="1" si="388"/>
        <v>8.4435262823928259</v>
      </c>
      <c r="H897" s="307">
        <f t="shared" ca="1" si="389"/>
        <v>-105.96053196688473</v>
      </c>
      <c r="I897" s="304">
        <f t="shared" ca="1" si="390"/>
        <v>106.29641325457158</v>
      </c>
      <c r="J897" s="306">
        <f t="shared" ca="1" si="391"/>
        <v>798.52327976967274</v>
      </c>
      <c r="K897" s="307">
        <f t="shared" ca="1" si="392"/>
        <v>-8.3175090674157275</v>
      </c>
      <c r="L897" s="304">
        <f t="shared" ca="1" si="377"/>
        <v>798.56659665378038</v>
      </c>
      <c r="M897" s="306">
        <f t="shared" ca="1" si="393"/>
        <v>-1.4912787709325992</v>
      </c>
      <c r="N897" s="304">
        <f t="shared" ca="1" si="394"/>
        <v>-85.443979651894608</v>
      </c>
      <c r="P897" s="310">
        <f t="shared" ca="1" si="395"/>
        <v>23</v>
      </c>
      <c r="Q897" s="304">
        <f t="shared" ca="1" si="396"/>
        <v>0</v>
      </c>
      <c r="R897" s="306">
        <f t="shared" ca="1" si="397"/>
        <v>0</v>
      </c>
      <c r="S897" s="307">
        <f t="shared" ca="1" si="398"/>
        <v>3.1859948540257217</v>
      </c>
      <c r="T897" s="304">
        <f t="shared" ca="1" si="378"/>
        <v>31.254609517992332</v>
      </c>
      <c r="U897" s="311">
        <f t="shared" ca="1" si="379"/>
        <v>0</v>
      </c>
      <c r="V897" s="306">
        <f t="shared" ca="1" si="380"/>
        <v>1.2260193187704143</v>
      </c>
      <c r="W897" s="304">
        <f t="shared" ca="1" si="381"/>
        <v>28.266868317668319</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0.90679917828369305</v>
      </c>
      <c r="AH897" s="304">
        <f t="shared" ca="1" si="405"/>
        <v>-8.8722020696935431</v>
      </c>
    </row>
    <row r="898" spans="1:34" x14ac:dyDescent="0.2">
      <c r="A898" s="347">
        <f t="shared" ca="1" si="383"/>
        <v>1E-4</v>
      </c>
      <c r="B898" s="304">
        <f t="shared" ca="1" si="384"/>
        <v>35.440600000001545</v>
      </c>
      <c r="D898" s="306">
        <f t="shared" ca="1" si="385"/>
        <v>-0.7047545279894144</v>
      </c>
      <c r="E898" s="307">
        <f t="shared" ca="1" si="386"/>
        <v>-0.96580834425182793</v>
      </c>
      <c r="F898" s="304">
        <f t="shared" ca="1" si="387"/>
        <v>1.19560223425186</v>
      </c>
      <c r="G898" s="306">
        <f t="shared" ca="1" si="388"/>
        <v>8.4434558069400261</v>
      </c>
      <c r="H898" s="307">
        <f t="shared" ca="1" si="389"/>
        <v>-105.96062854771915</v>
      </c>
      <c r="I898" s="304">
        <f t="shared" ca="1" si="390"/>
        <v>106.29650393212123</v>
      </c>
      <c r="J898" s="306">
        <f t="shared" ca="1" si="391"/>
        <v>798.52327976967274</v>
      </c>
      <c r="K898" s="307">
        <f t="shared" ca="1" si="392"/>
        <v>-8.3281051254414571</v>
      </c>
      <c r="L898" s="304">
        <f t="shared" ca="1" si="377"/>
        <v>798.56670708782713</v>
      </c>
      <c r="M898" s="306">
        <f t="shared" ca="1" si="393"/>
        <v>-1.49127950401919</v>
      </c>
      <c r="N898" s="304">
        <f t="shared" ca="1" si="394"/>
        <v>-85.444021654662265</v>
      </c>
      <c r="P898" s="310">
        <f t="shared" ca="1" si="395"/>
        <v>23</v>
      </c>
      <c r="Q898" s="304">
        <f t="shared" ca="1" si="396"/>
        <v>0</v>
      </c>
      <c r="R898" s="306">
        <f t="shared" ca="1" si="397"/>
        <v>0</v>
      </c>
      <c r="S898" s="307">
        <f t="shared" ca="1" si="398"/>
        <v>3.1859948540257217</v>
      </c>
      <c r="T898" s="304">
        <f t="shared" ca="1" si="378"/>
        <v>31.254609517992332</v>
      </c>
      <c r="U898" s="311">
        <f t="shared" ca="1" si="379"/>
        <v>0</v>
      </c>
      <c r="V898" s="306">
        <f t="shared" ca="1" si="380"/>
        <v>1.2260206178685118</v>
      </c>
      <c r="W898" s="304">
        <f t="shared" ca="1" si="381"/>
        <v>28.26694649634435</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0.90677521097938474</v>
      </c>
      <c r="AH898" s="304">
        <f t="shared" ca="1" si="405"/>
        <v>-8.8722266082605881</v>
      </c>
    </row>
    <row r="899" spans="1:34" x14ac:dyDescent="0.2">
      <c r="A899" s="347">
        <f t="shared" ca="1" si="383"/>
        <v>1E-4</v>
      </c>
      <c r="B899" s="304">
        <f t="shared" ca="1" si="384"/>
        <v>35.440700000001549</v>
      </c>
      <c r="D899" s="306">
        <f t="shared" ca="1" si="385"/>
        <v>-0.70474999357747281</v>
      </c>
      <c r="E899" s="307">
        <f t="shared" ca="1" si="386"/>
        <v>-0.96578336691346145</v>
      </c>
      <c r="F899" s="304">
        <f t="shared" ca="1" si="387"/>
        <v>1.1955793847562568</v>
      </c>
      <c r="G899" s="306">
        <f t="shared" ca="1" si="388"/>
        <v>8.443385331940668</v>
      </c>
      <c r="H899" s="307">
        <f t="shared" ca="1" si="389"/>
        <v>-105.96072512605585</v>
      </c>
      <c r="I899" s="304">
        <f t="shared" ca="1" si="390"/>
        <v>106.2965946072742</v>
      </c>
      <c r="J899" s="306">
        <f t="shared" ca="1" si="391"/>
        <v>798.52327976967274</v>
      </c>
      <c r="K899" s="307">
        <f t="shared" ca="1" si="392"/>
        <v>-8.3387011931251465</v>
      </c>
      <c r="L899" s="304">
        <f t="shared" ca="1" si="377"/>
        <v>798.56681766255679</v>
      </c>
      <c r="M899" s="306">
        <f t="shared" ca="1" si="393"/>
        <v>-1.4912802370984111</v>
      </c>
      <c r="N899" s="304">
        <f t="shared" ca="1" si="394"/>
        <v>-85.444063657007689</v>
      </c>
      <c r="P899" s="310">
        <f t="shared" ca="1" si="395"/>
        <v>23</v>
      </c>
      <c r="Q899" s="304">
        <f t="shared" ca="1" si="396"/>
        <v>0</v>
      </c>
      <c r="R899" s="306">
        <f t="shared" ca="1" si="397"/>
        <v>0</v>
      </c>
      <c r="S899" s="307">
        <f t="shared" ca="1" si="398"/>
        <v>3.1859948540257217</v>
      </c>
      <c r="T899" s="304">
        <f t="shared" ca="1" si="378"/>
        <v>31.254609517992332</v>
      </c>
      <c r="U899" s="311">
        <f t="shared" ca="1" si="379"/>
        <v>0</v>
      </c>
      <c r="V899" s="306">
        <f t="shared" ca="1" si="380"/>
        <v>1.2260219169691706</v>
      </c>
      <c r="W899" s="304">
        <f t="shared" ca="1" si="381"/>
        <v>28.267024673948093</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0.90675124400064355</v>
      </c>
      <c r="AH899" s="304">
        <f t="shared" ca="1" si="405"/>
        <v>-8.8722511464910667</v>
      </c>
    </row>
    <row r="900" spans="1:34" x14ac:dyDescent="0.2">
      <c r="A900" s="347">
        <f t="shared" ca="1" si="383"/>
        <v>1E-4</v>
      </c>
      <c r="B900" s="304">
        <f t="shared" ca="1" si="384"/>
        <v>35.440800000001552</v>
      </c>
      <c r="D900" s="306">
        <f t="shared" ca="1" si="385"/>
        <v>-0.70474545916773379</v>
      </c>
      <c r="E900" s="307">
        <f t="shared" ca="1" si="386"/>
        <v>-0.96575838991768315</v>
      </c>
      <c r="F900" s="304">
        <f t="shared" ca="1" si="387"/>
        <v>1.1955565356410109</v>
      </c>
      <c r="G900" s="306">
        <f t="shared" ca="1" si="388"/>
        <v>8.4433148573947516</v>
      </c>
      <c r="H900" s="307">
        <f t="shared" ca="1" si="389"/>
        <v>-105.96082170189484</v>
      </c>
      <c r="I900" s="304">
        <f t="shared" ca="1" si="390"/>
        <v>106.2966852800305</v>
      </c>
      <c r="J900" s="306">
        <f t="shared" ca="1" si="391"/>
        <v>798.52327976967274</v>
      </c>
      <c r="K900" s="307">
        <f t="shared" ca="1" si="392"/>
        <v>-8.3492972704665434</v>
      </c>
      <c r="L900" s="304">
        <f t="shared" ref="L900:L963" ca="1" si="406">SQRT(pos_x^2+pos_z^2)</f>
        <v>798.56692837796993</v>
      </c>
      <c r="M900" s="306">
        <f t="shared" ca="1" si="393"/>
        <v>-1.4912809701702625</v>
      </c>
      <c r="N900" s="304">
        <f t="shared" ca="1" si="394"/>
        <v>-85.444105658930852</v>
      </c>
      <c r="P900" s="310">
        <f t="shared" ca="1" si="395"/>
        <v>23</v>
      </c>
      <c r="Q900" s="304">
        <f t="shared" ca="1" si="396"/>
        <v>0</v>
      </c>
      <c r="R900" s="306">
        <f t="shared" ca="1" si="397"/>
        <v>0</v>
      </c>
      <c r="S900" s="307">
        <f t="shared" ca="1" si="398"/>
        <v>3.1859948540257217</v>
      </c>
      <c r="T900" s="304">
        <f t="shared" ref="T900:T963" ca="1" si="407">m*g</f>
        <v>31.254609517992332</v>
      </c>
      <c r="U900" s="311">
        <f t="shared" ref="U900:U963" ca="1" si="408">IF(pos_xz&lt;L_rampe,Poids*COS(Beta),0)</f>
        <v>0</v>
      </c>
      <c r="V900" s="306">
        <f t="shared" ref="V900:V963" ca="1" si="409">Rho_moyen*(20000-Alt_rampe-pos_z)/(20000+Alt_rampe+pos_z)</f>
        <v>1.2260232160723901</v>
      </c>
      <c r="W900" s="304">
        <f t="shared" ref="W900:W963" ca="1" si="410">1/2*Rho*Sref*Cx*vit_xz^2</f>
        <v>28.267102850479539</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0.90672727734746772</v>
      </c>
      <c r="AH900" s="304">
        <f t="shared" ca="1" si="405"/>
        <v>-8.8722756843849826</v>
      </c>
    </row>
    <row r="901" spans="1:34" x14ac:dyDescent="0.2">
      <c r="A901" s="347">
        <f t="shared" ref="A901:A964" ca="1" si="412">IF(B900+0.01&lt;=T_ini+ROUNDUP(Temps_fin_propu,0), 0.01, IF(K900&gt;0, 0.1, 0.0001))</f>
        <v>1E-4</v>
      </c>
      <c r="B901" s="304">
        <f t="shared" ref="B901:B964" ca="1" si="413">B900+pas</f>
        <v>35.440900000001555</v>
      </c>
      <c r="D901" s="306">
        <f t="shared" ref="D901:D964" ca="1" si="414">IF(AND(L900&lt;L_rampe,Poussee&lt;Poids*SIN(M900)),0,(-W900+Poussee)/m*COS(M900)-U900/m*SIN(M900))</f>
        <v>-0.70474092476019867</v>
      </c>
      <c r="E901" s="307">
        <f t="shared" ref="E901:E964" ca="1" si="415">IF(AND(L900&lt;L_rampe,Poussee&lt;Poids*SIN(M900)),0,(-W900+Poussee)/m*SIN(M900)+U900/m*COS(M900)-Poids/m)</f>
        <v>-0.96573341326449658</v>
      </c>
      <c r="F901" s="304">
        <f t="shared" ref="F901:F964" ca="1" si="416">SQRT(acc_x^2+acc_z^2)</f>
        <v>1.1955336869061259</v>
      </c>
      <c r="G901" s="306">
        <f t="shared" ref="G901:G964" ca="1" si="417">G900+acc_x*pas</f>
        <v>8.4432443833022752</v>
      </c>
      <c r="H901" s="307">
        <f t="shared" ref="H901:H964" ca="1" si="418">H900+acc_z*pas</f>
        <v>-105.96091827523617</v>
      </c>
      <c r="I901" s="304">
        <f t="shared" ref="I901:I964" ca="1" si="419">SQRT(vit_x^2+vit_z^2)</f>
        <v>106.29677595039016</v>
      </c>
      <c r="J901" s="306">
        <f t="shared" ref="J901:J964" ca="1" si="420">J900+0.5*(vit_x+G900)*pas*(K900&gt;=0)</f>
        <v>798.52327976967274</v>
      </c>
      <c r="K901" s="307">
        <f t="shared" ref="K901:K964" ca="1" si="421">K900+0.5*(vit_z+H900)*pas</f>
        <v>-8.3598933574653991</v>
      </c>
      <c r="L901" s="304">
        <f t="shared" ca="1" si="406"/>
        <v>798.56703923406667</v>
      </c>
      <c r="M901" s="306">
        <f t="shared" ref="M901:M964" ca="1" si="422">IF(AND(L900&gt;L_rampe,G901&gt;0),ATAN2(G901,H901),$M$4)</f>
        <v>-1.4912817032347447</v>
      </c>
      <c r="N901" s="304">
        <f t="shared" ref="N901:N964" ca="1" si="423">DEGREES(Beta)</f>
        <v>-85.444147660431796</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3.1859948540257217</v>
      </c>
      <c r="T901" s="304">
        <f t="shared" ca="1" si="407"/>
        <v>31.254609517992332</v>
      </c>
      <c r="U901" s="311">
        <f t="shared" ca="1" si="408"/>
        <v>0</v>
      </c>
      <c r="V901" s="306">
        <f t="shared" ca="1" si="409"/>
        <v>1.2260245151781712</v>
      </c>
      <c r="W901" s="304">
        <f t="shared" ca="1" si="410"/>
        <v>28.267181025938715</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0.90670331101985902</v>
      </c>
      <c r="AH901" s="304">
        <f t="shared" ref="AH901:AH964" ca="1" si="434">IF(AND(L900&lt;L_rampe,Poussee&lt;Poids*SIN(M900)), g*SIN(M900), (-W900+Poussee)/m)</f>
        <v>-8.8723002219423321</v>
      </c>
    </row>
    <row r="902" spans="1:34" x14ac:dyDescent="0.2">
      <c r="A902" s="347">
        <f t="shared" ca="1" si="412"/>
        <v>1E-4</v>
      </c>
      <c r="B902" s="304">
        <f t="shared" ca="1" si="413"/>
        <v>35.441000000001559</v>
      </c>
      <c r="D902" s="306">
        <f t="shared" ca="1" si="414"/>
        <v>-0.70473639035486524</v>
      </c>
      <c r="E902" s="307">
        <f t="shared" ca="1" si="415"/>
        <v>-0.96570843695389108</v>
      </c>
      <c r="F902" s="304">
        <f t="shared" ca="1" si="416"/>
        <v>1.1955108385515927</v>
      </c>
      <c r="G902" s="306">
        <f t="shared" ca="1" si="417"/>
        <v>8.4431739096632406</v>
      </c>
      <c r="H902" s="307">
        <f t="shared" ca="1" si="418"/>
        <v>-105.96101484607986</v>
      </c>
      <c r="I902" s="304">
        <f t="shared" ca="1" si="419"/>
        <v>106.29686661835322</v>
      </c>
      <c r="J902" s="306">
        <f t="shared" ca="1" si="420"/>
        <v>798.52327976967274</v>
      </c>
      <c r="K902" s="307">
        <f t="shared" ca="1" si="421"/>
        <v>-8.3704894541214649</v>
      </c>
      <c r="L902" s="304">
        <f t="shared" ca="1" si="406"/>
        <v>798.56715023084735</v>
      </c>
      <c r="M902" s="306">
        <f t="shared" ca="1" si="422"/>
        <v>-1.4912824362918577</v>
      </c>
      <c r="N902" s="304">
        <f t="shared" ca="1" si="423"/>
        <v>-85.444189661510521</v>
      </c>
      <c r="P902" s="310">
        <f t="shared" ca="1" si="424"/>
        <v>23</v>
      </c>
      <c r="Q902" s="304">
        <f t="shared" ca="1" si="425"/>
        <v>0</v>
      </c>
      <c r="R902" s="306">
        <f t="shared" ca="1" si="426"/>
        <v>0</v>
      </c>
      <c r="S902" s="307">
        <f t="shared" ca="1" si="427"/>
        <v>3.1859948540257217</v>
      </c>
      <c r="T902" s="304">
        <f t="shared" ca="1" si="407"/>
        <v>31.254609517992332</v>
      </c>
      <c r="U902" s="311">
        <f t="shared" ca="1" si="408"/>
        <v>0</v>
      </c>
      <c r="V902" s="306">
        <f t="shared" ca="1" si="409"/>
        <v>1.2260258142865135</v>
      </c>
      <c r="W902" s="304">
        <f t="shared" ca="1" si="410"/>
        <v>28.267259200325629</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0.90667934501781211</v>
      </c>
      <c r="AH902" s="304">
        <f t="shared" ca="1" si="434"/>
        <v>-8.8723247591631242</v>
      </c>
    </row>
    <row r="903" spans="1:34" x14ac:dyDescent="0.2">
      <c r="A903" s="347">
        <f t="shared" ca="1" si="412"/>
        <v>1E-4</v>
      </c>
      <c r="B903" s="304">
        <f t="shared" ca="1" si="413"/>
        <v>35.441100000001562</v>
      </c>
      <c r="D903" s="306">
        <f t="shared" ca="1" si="414"/>
        <v>-0.70473185595173526</v>
      </c>
      <c r="E903" s="307">
        <f t="shared" ca="1" si="415"/>
        <v>-0.96568346098586666</v>
      </c>
      <c r="F903" s="304">
        <f t="shared" ca="1" si="416"/>
        <v>1.1954879905774123</v>
      </c>
      <c r="G903" s="306">
        <f t="shared" ca="1" si="417"/>
        <v>8.4431034364776458</v>
      </c>
      <c r="H903" s="307">
        <f t="shared" ca="1" si="418"/>
        <v>-105.96111141442596</v>
      </c>
      <c r="I903" s="304">
        <f t="shared" ca="1" si="419"/>
        <v>106.29695728391971</v>
      </c>
      <c r="J903" s="306">
        <f t="shared" ca="1" si="420"/>
        <v>798.52327976967274</v>
      </c>
      <c r="K903" s="307">
        <f t="shared" ca="1" si="421"/>
        <v>-8.3810855604344905</v>
      </c>
      <c r="L903" s="304">
        <f t="shared" ca="1" si="406"/>
        <v>798.5672613683123</v>
      </c>
      <c r="M903" s="306">
        <f t="shared" ca="1" si="422"/>
        <v>-1.4912831693416015</v>
      </c>
      <c r="N903" s="304">
        <f t="shared" ca="1" si="423"/>
        <v>-85.444231662167013</v>
      </c>
      <c r="P903" s="310">
        <f t="shared" ca="1" si="424"/>
        <v>23</v>
      </c>
      <c r="Q903" s="304">
        <f t="shared" ca="1" si="425"/>
        <v>0</v>
      </c>
      <c r="R903" s="306">
        <f t="shared" ca="1" si="426"/>
        <v>0</v>
      </c>
      <c r="S903" s="307">
        <f t="shared" ca="1" si="427"/>
        <v>3.1859948540257217</v>
      </c>
      <c r="T903" s="304">
        <f t="shared" ca="1" si="407"/>
        <v>31.254609517992332</v>
      </c>
      <c r="U903" s="311">
        <f t="shared" ca="1" si="408"/>
        <v>0</v>
      </c>
      <c r="V903" s="306">
        <f t="shared" ca="1" si="409"/>
        <v>1.2260271133974165</v>
      </c>
      <c r="W903" s="304">
        <f t="shared" ca="1" si="410"/>
        <v>28.267337373640284</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0.90665537934132168</v>
      </c>
      <c r="AH903" s="304">
        <f t="shared" ca="1" si="434"/>
        <v>-8.8723492960473624</v>
      </c>
    </row>
    <row r="904" spans="1:34" x14ac:dyDescent="0.2">
      <c r="A904" s="347">
        <f t="shared" ca="1" si="412"/>
        <v>1E-4</v>
      </c>
      <c r="B904" s="304">
        <f t="shared" ca="1" si="413"/>
        <v>35.441200000001565</v>
      </c>
      <c r="D904" s="306">
        <f t="shared" ca="1" si="414"/>
        <v>-0.70472732155080975</v>
      </c>
      <c r="E904" s="307">
        <f t="shared" ca="1" si="415"/>
        <v>-0.96565848536042331</v>
      </c>
      <c r="F904" s="304">
        <f t="shared" ca="1" si="416"/>
        <v>1.1954651429835859</v>
      </c>
      <c r="G904" s="306">
        <f t="shared" ca="1" si="417"/>
        <v>8.4430329637454911</v>
      </c>
      <c r="H904" s="307">
        <f t="shared" ca="1" si="418"/>
        <v>-105.96120798027449</v>
      </c>
      <c r="I904" s="304">
        <f t="shared" ca="1" si="419"/>
        <v>106.29704794708967</v>
      </c>
      <c r="J904" s="306">
        <f t="shared" ca="1" si="420"/>
        <v>798.52327976967274</v>
      </c>
      <c r="K904" s="307">
        <f t="shared" ca="1" si="421"/>
        <v>-8.3916816764042252</v>
      </c>
      <c r="L904" s="304">
        <f t="shared" ca="1" si="406"/>
        <v>798.56737264646199</v>
      </c>
      <c r="M904" s="306">
        <f t="shared" ca="1" si="422"/>
        <v>-1.4912839023839763</v>
      </c>
      <c r="N904" s="304">
        <f t="shared" ca="1" si="423"/>
        <v>-85.444273662401287</v>
      </c>
      <c r="P904" s="310">
        <f t="shared" ca="1" si="424"/>
        <v>23</v>
      </c>
      <c r="Q904" s="304">
        <f t="shared" ca="1" si="425"/>
        <v>0</v>
      </c>
      <c r="R904" s="306">
        <f t="shared" ca="1" si="426"/>
        <v>0</v>
      </c>
      <c r="S904" s="307">
        <f t="shared" ca="1" si="427"/>
        <v>3.1859948540257217</v>
      </c>
      <c r="T904" s="304">
        <f t="shared" ca="1" si="407"/>
        <v>31.254609517992332</v>
      </c>
      <c r="U904" s="311">
        <f t="shared" ca="1" si="408"/>
        <v>0</v>
      </c>
      <c r="V904" s="306">
        <f t="shared" ca="1" si="409"/>
        <v>1.2260284125108807</v>
      </c>
      <c r="W904" s="304">
        <f t="shared" ca="1" si="410"/>
        <v>28.267415545882692</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0.90663141399038949</v>
      </c>
      <c r="AH904" s="304">
        <f t="shared" ca="1" si="434"/>
        <v>-8.872373832595045</v>
      </c>
    </row>
    <row r="905" spans="1:34" x14ac:dyDescent="0.2">
      <c r="A905" s="347">
        <f t="shared" ca="1" si="412"/>
        <v>1E-4</v>
      </c>
      <c r="B905" s="304">
        <f t="shared" ca="1" si="413"/>
        <v>35.441300000001569</v>
      </c>
      <c r="D905" s="306">
        <f t="shared" ca="1" si="414"/>
        <v>-0.70472278715208869</v>
      </c>
      <c r="E905" s="307">
        <f t="shared" ca="1" si="415"/>
        <v>-0.96563351007755216</v>
      </c>
      <c r="F905" s="304">
        <f t="shared" ca="1" si="416"/>
        <v>1.1954422957701063</v>
      </c>
      <c r="G905" s="306">
        <f t="shared" ca="1" si="417"/>
        <v>8.4429624914667762</v>
      </c>
      <c r="H905" s="307">
        <f t="shared" ca="1" si="418"/>
        <v>-105.9613045436255</v>
      </c>
      <c r="I905" s="304">
        <f t="shared" ca="1" si="419"/>
        <v>106.29713860786313</v>
      </c>
      <c r="J905" s="306">
        <f t="shared" ca="1" si="420"/>
        <v>798.52327976967274</v>
      </c>
      <c r="K905" s="307">
        <f t="shared" ca="1" si="421"/>
        <v>-8.4022778020304205</v>
      </c>
      <c r="L905" s="304">
        <f t="shared" ca="1" si="406"/>
        <v>798.56748406529653</v>
      </c>
      <c r="M905" s="306">
        <f t="shared" ca="1" si="422"/>
        <v>-1.4912846354189822</v>
      </c>
      <c r="N905" s="304">
        <f t="shared" ca="1" si="423"/>
        <v>-85.444315662213356</v>
      </c>
      <c r="P905" s="310">
        <f t="shared" ca="1" si="424"/>
        <v>23</v>
      </c>
      <c r="Q905" s="304">
        <f t="shared" ca="1" si="425"/>
        <v>0</v>
      </c>
      <c r="R905" s="306">
        <f t="shared" ca="1" si="426"/>
        <v>0</v>
      </c>
      <c r="S905" s="307">
        <f t="shared" ca="1" si="427"/>
        <v>3.1859948540257217</v>
      </c>
      <c r="T905" s="304">
        <f t="shared" ca="1" si="407"/>
        <v>31.254609517992332</v>
      </c>
      <c r="U905" s="311">
        <f t="shared" ca="1" si="408"/>
        <v>0</v>
      </c>
      <c r="V905" s="306">
        <f t="shared" ca="1" si="409"/>
        <v>1.2260297116269061</v>
      </c>
      <c r="W905" s="304">
        <f t="shared" ca="1" si="410"/>
        <v>28.267493717052872</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0.90660744896501022</v>
      </c>
      <c r="AH905" s="304">
        <f t="shared" ca="1" si="434"/>
        <v>-8.8723983688061789</v>
      </c>
    </row>
    <row r="906" spans="1:34" x14ac:dyDescent="0.2">
      <c r="A906" s="347">
        <f t="shared" ca="1" si="412"/>
        <v>1E-4</v>
      </c>
      <c r="B906" s="304">
        <f t="shared" ca="1" si="413"/>
        <v>35.441400000001572</v>
      </c>
      <c r="D906" s="306">
        <f t="shared" ca="1" si="414"/>
        <v>-0.70471825275557376</v>
      </c>
      <c r="E906" s="307">
        <f t="shared" ca="1" si="415"/>
        <v>-0.96560853513725142</v>
      </c>
      <c r="F906" s="304">
        <f t="shared" ca="1" si="416"/>
        <v>1.1954194489369734</v>
      </c>
      <c r="G906" s="306">
        <f t="shared" ca="1" si="417"/>
        <v>8.4428920196415014</v>
      </c>
      <c r="H906" s="307">
        <f t="shared" ca="1" si="418"/>
        <v>-105.96140110447901</v>
      </c>
      <c r="I906" s="304">
        <f t="shared" ca="1" si="419"/>
        <v>106.29722926624011</v>
      </c>
      <c r="J906" s="306">
        <f t="shared" ca="1" si="420"/>
        <v>798.52327976967274</v>
      </c>
      <c r="K906" s="307">
        <f t="shared" ca="1" si="421"/>
        <v>-8.4128739373128258</v>
      </c>
      <c r="L906" s="304">
        <f t="shared" ca="1" si="406"/>
        <v>798.56759562481636</v>
      </c>
      <c r="M906" s="306">
        <f t="shared" ca="1" si="422"/>
        <v>-1.491285368446619</v>
      </c>
      <c r="N906" s="304">
        <f t="shared" ca="1" si="423"/>
        <v>-85.44435766160322</v>
      </c>
      <c r="P906" s="310">
        <f t="shared" ca="1" si="424"/>
        <v>23</v>
      </c>
      <c r="Q906" s="304">
        <f t="shared" ca="1" si="425"/>
        <v>0</v>
      </c>
      <c r="R906" s="306">
        <f t="shared" ca="1" si="426"/>
        <v>0</v>
      </c>
      <c r="S906" s="307">
        <f t="shared" ca="1" si="427"/>
        <v>3.1859948540257217</v>
      </c>
      <c r="T906" s="304">
        <f t="shared" ca="1" si="407"/>
        <v>31.254609517992332</v>
      </c>
      <c r="U906" s="311">
        <f t="shared" ca="1" si="408"/>
        <v>0</v>
      </c>
      <c r="V906" s="306">
        <f t="shared" ca="1" si="409"/>
        <v>1.2260310107454924</v>
      </c>
      <c r="W906" s="304">
        <f t="shared" ca="1" si="410"/>
        <v>28.267571887150819</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0.90658348426517676</v>
      </c>
      <c r="AH906" s="304">
        <f t="shared" ca="1" si="434"/>
        <v>-8.8724229046807679</v>
      </c>
    </row>
    <row r="907" spans="1:34" x14ac:dyDescent="0.2">
      <c r="A907" s="347">
        <f t="shared" ca="1" si="412"/>
        <v>1E-4</v>
      </c>
      <c r="B907" s="304">
        <f t="shared" ca="1" si="413"/>
        <v>35.441500000001575</v>
      </c>
      <c r="D907" s="306">
        <f t="shared" ca="1" si="414"/>
        <v>-0.70471371836126595</v>
      </c>
      <c r="E907" s="307">
        <f t="shared" ca="1" si="415"/>
        <v>-0.9655835605395211</v>
      </c>
      <c r="F907" s="304">
        <f t="shared" ca="1" si="416"/>
        <v>1.1953966024841884</v>
      </c>
      <c r="G907" s="306">
        <f t="shared" ca="1" si="417"/>
        <v>8.4428215482696647</v>
      </c>
      <c r="H907" s="307">
        <f t="shared" ca="1" si="418"/>
        <v>-105.96149766283506</v>
      </c>
      <c r="I907" s="304">
        <f t="shared" ca="1" si="419"/>
        <v>106.29731992222064</v>
      </c>
      <c r="J907" s="306">
        <f t="shared" ca="1" si="420"/>
        <v>798.52327976967274</v>
      </c>
      <c r="K907" s="307">
        <f t="shared" ca="1" si="421"/>
        <v>-8.4234700822511908</v>
      </c>
      <c r="L907" s="304">
        <f t="shared" ca="1" si="406"/>
        <v>798.56770732502184</v>
      </c>
      <c r="M907" s="306">
        <f t="shared" ca="1" si="422"/>
        <v>-1.491286101466887</v>
      </c>
      <c r="N907" s="304">
        <f t="shared" ca="1" si="423"/>
        <v>-85.444399660570866</v>
      </c>
      <c r="P907" s="310">
        <f t="shared" ca="1" si="424"/>
        <v>23</v>
      </c>
      <c r="Q907" s="304">
        <f t="shared" ca="1" si="425"/>
        <v>0</v>
      </c>
      <c r="R907" s="306">
        <f t="shared" ca="1" si="426"/>
        <v>0</v>
      </c>
      <c r="S907" s="307">
        <f t="shared" ca="1" si="427"/>
        <v>3.1859948540257217</v>
      </c>
      <c r="T907" s="304">
        <f t="shared" ca="1" si="407"/>
        <v>31.254609517992332</v>
      </c>
      <c r="U907" s="311">
        <f t="shared" ca="1" si="408"/>
        <v>0</v>
      </c>
      <c r="V907" s="306">
        <f t="shared" ca="1" si="409"/>
        <v>1.2260323098666399</v>
      </c>
      <c r="W907" s="304">
        <f t="shared" ca="1" si="410"/>
        <v>28.267650056176546</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0.90655951989089445</v>
      </c>
      <c r="AH907" s="304">
        <f t="shared" ca="1" si="434"/>
        <v>-8.8724474402188118</v>
      </c>
    </row>
    <row r="908" spans="1:34" x14ac:dyDescent="0.2">
      <c r="A908" s="347">
        <f t="shared" ca="1" si="412"/>
        <v>1E-4</v>
      </c>
      <c r="B908" s="304">
        <f t="shared" ca="1" si="413"/>
        <v>35.441600000001579</v>
      </c>
      <c r="D908" s="306">
        <f t="shared" ca="1" si="414"/>
        <v>-0.70470918396916504</v>
      </c>
      <c r="E908" s="307">
        <f t="shared" ca="1" si="415"/>
        <v>-0.96555858628435942</v>
      </c>
      <c r="F908" s="304">
        <f t="shared" ca="1" si="416"/>
        <v>1.1953737564117497</v>
      </c>
      <c r="G908" s="306">
        <f t="shared" ca="1" si="417"/>
        <v>8.442751077351268</v>
      </c>
      <c r="H908" s="307">
        <f t="shared" ca="1" si="418"/>
        <v>-105.96159421869369</v>
      </c>
      <c r="I908" s="304">
        <f t="shared" ca="1" si="419"/>
        <v>106.29741057580479</v>
      </c>
      <c r="J908" s="306">
        <f t="shared" ca="1" si="420"/>
        <v>798.52327976967274</v>
      </c>
      <c r="K908" s="307">
        <f t="shared" ca="1" si="421"/>
        <v>-8.4340662368452666</v>
      </c>
      <c r="L908" s="304">
        <f t="shared" ca="1" si="406"/>
        <v>798.56781916591308</v>
      </c>
      <c r="M908" s="306">
        <f t="shared" ca="1" si="422"/>
        <v>-1.4912868344797865</v>
      </c>
      <c r="N908" s="304">
        <f t="shared" ca="1" si="423"/>
        <v>-85.444441659116336</v>
      </c>
      <c r="P908" s="310">
        <f t="shared" ca="1" si="424"/>
        <v>23</v>
      </c>
      <c r="Q908" s="304">
        <f t="shared" ca="1" si="425"/>
        <v>0</v>
      </c>
      <c r="R908" s="306">
        <f t="shared" ca="1" si="426"/>
        <v>0</v>
      </c>
      <c r="S908" s="307">
        <f t="shared" ca="1" si="427"/>
        <v>3.1859948540257217</v>
      </c>
      <c r="T908" s="304">
        <f t="shared" ca="1" si="407"/>
        <v>31.254609517992332</v>
      </c>
      <c r="U908" s="311">
        <f t="shared" ca="1" si="408"/>
        <v>0</v>
      </c>
      <c r="V908" s="306">
        <f t="shared" ca="1" si="409"/>
        <v>1.2260336089903481</v>
      </c>
      <c r="W908" s="304">
        <f t="shared" ca="1" si="410"/>
        <v>28.267728224130082</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0.90653555584215795</v>
      </c>
      <c r="AH908" s="304">
        <f t="shared" ca="1" si="434"/>
        <v>-8.8724719754203125</v>
      </c>
    </row>
    <row r="909" spans="1:34" x14ac:dyDescent="0.2">
      <c r="A909" s="347">
        <f t="shared" ca="1" si="412"/>
        <v>1E-4</v>
      </c>
      <c r="B909" s="304">
        <f t="shared" ca="1" si="413"/>
        <v>35.441700000001582</v>
      </c>
      <c r="D909" s="306">
        <f t="shared" ca="1" si="414"/>
        <v>-0.70470464957927104</v>
      </c>
      <c r="E909" s="307">
        <f t="shared" ca="1" si="415"/>
        <v>-0.96553361237175217</v>
      </c>
      <c r="F909" s="304">
        <f t="shared" ca="1" si="416"/>
        <v>1.1953509107196465</v>
      </c>
      <c r="G909" s="306">
        <f t="shared" ca="1" si="417"/>
        <v>8.4426806068863094</v>
      </c>
      <c r="H909" s="307">
        <f t="shared" ca="1" si="418"/>
        <v>-105.96169077205492</v>
      </c>
      <c r="I909" s="304">
        <f t="shared" ca="1" si="419"/>
        <v>106.29750122699255</v>
      </c>
      <c r="J909" s="306">
        <f t="shared" ca="1" si="420"/>
        <v>798.52327976967274</v>
      </c>
      <c r="K909" s="307">
        <f t="shared" ca="1" si="421"/>
        <v>-8.4446624010948046</v>
      </c>
      <c r="L909" s="304">
        <f t="shared" ca="1" si="406"/>
        <v>798.56793114749075</v>
      </c>
      <c r="M909" s="306">
        <f t="shared" ca="1" si="422"/>
        <v>-1.4912875674853172</v>
      </c>
      <c r="N909" s="304">
        <f t="shared" ca="1" si="423"/>
        <v>-85.444483657239616</v>
      </c>
      <c r="P909" s="310">
        <f t="shared" ca="1" si="424"/>
        <v>23</v>
      </c>
      <c r="Q909" s="304">
        <f t="shared" ca="1" si="425"/>
        <v>0</v>
      </c>
      <c r="R909" s="306">
        <f t="shared" ca="1" si="426"/>
        <v>0</v>
      </c>
      <c r="S909" s="307">
        <f t="shared" ca="1" si="427"/>
        <v>3.1859948540257217</v>
      </c>
      <c r="T909" s="304">
        <f t="shared" ca="1" si="407"/>
        <v>31.254609517992332</v>
      </c>
      <c r="U909" s="311">
        <f t="shared" ca="1" si="408"/>
        <v>0</v>
      </c>
      <c r="V909" s="306">
        <f t="shared" ca="1" si="409"/>
        <v>1.2260349081166173</v>
      </c>
      <c r="W909" s="304">
        <f t="shared" ca="1" si="410"/>
        <v>28.267806391011408</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0.90651159211895838</v>
      </c>
      <c r="AH909" s="304">
        <f t="shared" ca="1" si="434"/>
        <v>-8.8724965102852824</v>
      </c>
    </row>
    <row r="910" spans="1:34" x14ac:dyDescent="0.2">
      <c r="A910" s="347">
        <f t="shared" ca="1" si="412"/>
        <v>1E-4</v>
      </c>
      <c r="B910" s="304">
        <f t="shared" ca="1" si="413"/>
        <v>35.441800000001585</v>
      </c>
      <c r="D910" s="306">
        <f t="shared" ca="1" si="414"/>
        <v>-0.70470011519158682</v>
      </c>
      <c r="E910" s="307">
        <f t="shared" ca="1" si="415"/>
        <v>-0.96550863880171001</v>
      </c>
      <c r="F910" s="304">
        <f t="shared" ca="1" si="416"/>
        <v>1.1953280654078891</v>
      </c>
      <c r="G910" s="306">
        <f t="shared" ca="1" si="417"/>
        <v>8.4426101368747908</v>
      </c>
      <c r="H910" s="307">
        <f t="shared" ca="1" si="418"/>
        <v>-105.96178732291881</v>
      </c>
      <c r="I910" s="304">
        <f t="shared" ca="1" si="419"/>
        <v>106.29759187578398</v>
      </c>
      <c r="J910" s="306">
        <f t="shared" ca="1" si="420"/>
        <v>798.52327976967274</v>
      </c>
      <c r="K910" s="307">
        <f t="shared" ca="1" si="421"/>
        <v>-8.4552585749995526</v>
      </c>
      <c r="L910" s="304">
        <f t="shared" ca="1" si="406"/>
        <v>798.56804326975498</v>
      </c>
      <c r="M910" s="306">
        <f t="shared" ca="1" si="422"/>
        <v>-1.4912883004834796</v>
      </c>
      <c r="N910" s="304">
        <f t="shared" ca="1" si="423"/>
        <v>-85.444525654940705</v>
      </c>
      <c r="P910" s="310">
        <f t="shared" ca="1" si="424"/>
        <v>23</v>
      </c>
      <c r="Q910" s="304">
        <f t="shared" ca="1" si="425"/>
        <v>0</v>
      </c>
      <c r="R910" s="306">
        <f t="shared" ca="1" si="426"/>
        <v>0</v>
      </c>
      <c r="S910" s="307">
        <f t="shared" ca="1" si="427"/>
        <v>3.1859948540257217</v>
      </c>
      <c r="T910" s="304">
        <f t="shared" ca="1" si="407"/>
        <v>31.254609517992332</v>
      </c>
      <c r="U910" s="311">
        <f t="shared" ca="1" si="408"/>
        <v>0</v>
      </c>
      <c r="V910" s="306">
        <f t="shared" ca="1" si="409"/>
        <v>1.2260362072454474</v>
      </c>
      <c r="W910" s="304">
        <f t="shared" ca="1" si="410"/>
        <v>28.267884556820555</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0.90648762872130106</v>
      </c>
      <c r="AH910" s="304">
        <f t="shared" ca="1" si="434"/>
        <v>-8.8725210448137126</v>
      </c>
    </row>
    <row r="911" spans="1:34" x14ac:dyDescent="0.2">
      <c r="A911" s="347">
        <f t="shared" ca="1" si="412"/>
        <v>1E-4</v>
      </c>
      <c r="B911" s="304">
        <f t="shared" ca="1" si="413"/>
        <v>35.441900000001588</v>
      </c>
      <c r="D911" s="306">
        <f t="shared" ca="1" si="414"/>
        <v>-0.70469558080611028</v>
      </c>
      <c r="E911" s="307">
        <f t="shared" ca="1" si="415"/>
        <v>-0.96548366557422227</v>
      </c>
      <c r="F911" s="304">
        <f t="shared" ca="1" si="416"/>
        <v>1.195305220476468</v>
      </c>
      <c r="G911" s="306">
        <f t="shared" ca="1" si="417"/>
        <v>8.4425396673167104</v>
      </c>
      <c r="H911" s="307">
        <f t="shared" ca="1" si="418"/>
        <v>-105.96188387128537</v>
      </c>
      <c r="I911" s="304">
        <f t="shared" ca="1" si="419"/>
        <v>106.2976825221791</v>
      </c>
      <c r="J911" s="306">
        <f t="shared" ca="1" si="420"/>
        <v>798.52327976967274</v>
      </c>
      <c r="K911" s="307">
        <f t="shared" ca="1" si="421"/>
        <v>-8.4658547585592636</v>
      </c>
      <c r="L911" s="304">
        <f t="shared" ca="1" si="406"/>
        <v>798.56815553270599</v>
      </c>
      <c r="M911" s="306">
        <f t="shared" ca="1" si="422"/>
        <v>-1.4912890334742737</v>
      </c>
      <c r="N911" s="304">
        <f t="shared" ca="1" si="423"/>
        <v>-85.444567652219632</v>
      </c>
      <c r="P911" s="310">
        <f t="shared" ca="1" si="424"/>
        <v>23</v>
      </c>
      <c r="Q911" s="304">
        <f t="shared" ca="1" si="425"/>
        <v>0</v>
      </c>
      <c r="R911" s="306">
        <f t="shared" ca="1" si="426"/>
        <v>0</v>
      </c>
      <c r="S911" s="307">
        <f t="shared" ca="1" si="427"/>
        <v>3.1859948540257217</v>
      </c>
      <c r="T911" s="304">
        <f t="shared" ca="1" si="407"/>
        <v>31.254609517992332</v>
      </c>
      <c r="U911" s="311">
        <f t="shared" ca="1" si="408"/>
        <v>0</v>
      </c>
      <c r="V911" s="306">
        <f t="shared" ca="1" si="409"/>
        <v>1.2260375063768387</v>
      </c>
      <c r="W911" s="304">
        <f t="shared" ca="1" si="410"/>
        <v>28.267962721557538</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0.90646366564917713</v>
      </c>
      <c r="AH911" s="304">
        <f t="shared" ca="1" si="434"/>
        <v>-8.8725455790056138</v>
      </c>
    </row>
    <row r="912" spans="1:34" x14ac:dyDescent="0.2">
      <c r="A912" s="347">
        <f t="shared" ca="1" si="412"/>
        <v>1E-4</v>
      </c>
      <c r="B912" s="304">
        <f t="shared" ca="1" si="413"/>
        <v>35.442000000001592</v>
      </c>
      <c r="D912" s="306">
        <f t="shared" ca="1" si="414"/>
        <v>-0.70469104642284353</v>
      </c>
      <c r="E912" s="307">
        <f t="shared" ca="1" si="415"/>
        <v>-0.96545869268928186</v>
      </c>
      <c r="F912" s="304">
        <f t="shared" ca="1" si="416"/>
        <v>1.1952823759253792</v>
      </c>
      <c r="G912" s="306">
        <f t="shared" ca="1" si="417"/>
        <v>8.4424691982120681</v>
      </c>
      <c r="H912" s="307">
        <f t="shared" ca="1" si="418"/>
        <v>-105.96198041715463</v>
      </c>
      <c r="I912" s="304">
        <f t="shared" ca="1" si="419"/>
        <v>106.29777316617795</v>
      </c>
      <c r="J912" s="306">
        <f t="shared" ca="1" si="420"/>
        <v>798.52327976967274</v>
      </c>
      <c r="K912" s="307">
        <f t="shared" ca="1" si="421"/>
        <v>-8.4764509517736855</v>
      </c>
      <c r="L912" s="304">
        <f t="shared" ca="1" si="406"/>
        <v>798.56826793634423</v>
      </c>
      <c r="M912" s="306">
        <f t="shared" ca="1" si="422"/>
        <v>-1.4912897664576992</v>
      </c>
      <c r="N912" s="304">
        <f t="shared" ca="1" si="423"/>
        <v>-85.444609649076355</v>
      </c>
      <c r="P912" s="310">
        <f t="shared" ca="1" si="424"/>
        <v>23</v>
      </c>
      <c r="Q912" s="304">
        <f t="shared" ca="1" si="425"/>
        <v>0</v>
      </c>
      <c r="R912" s="306">
        <f t="shared" ca="1" si="426"/>
        <v>0</v>
      </c>
      <c r="S912" s="307">
        <f t="shared" ca="1" si="427"/>
        <v>3.1859948540257217</v>
      </c>
      <c r="T912" s="304">
        <f t="shared" ca="1" si="407"/>
        <v>31.254609517992332</v>
      </c>
      <c r="U912" s="311">
        <f t="shared" ca="1" si="408"/>
        <v>0</v>
      </c>
      <c r="V912" s="306">
        <f t="shared" ca="1" si="409"/>
        <v>1.2260388055107903</v>
      </c>
      <c r="W912" s="304">
        <f t="shared" ca="1" si="410"/>
        <v>28.268040885222337</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0.90643970290257947</v>
      </c>
      <c r="AH912" s="304">
        <f t="shared" ca="1" si="434"/>
        <v>-8.8725701128609931</v>
      </c>
    </row>
    <row r="913" spans="1:34" x14ac:dyDescent="0.2">
      <c r="A913" s="347">
        <f t="shared" ca="1" si="412"/>
        <v>1E-4</v>
      </c>
      <c r="B913" s="304">
        <f t="shared" ca="1" si="413"/>
        <v>35.442100000001595</v>
      </c>
      <c r="D913" s="306">
        <f t="shared" ca="1" si="414"/>
        <v>-0.70468651204178878</v>
      </c>
      <c r="E913" s="307">
        <f t="shared" ca="1" si="415"/>
        <v>-0.96543372014689588</v>
      </c>
      <c r="F913" s="304">
        <f t="shared" ca="1" si="416"/>
        <v>1.1952595317546297</v>
      </c>
      <c r="G913" s="306">
        <f t="shared" ca="1" si="417"/>
        <v>8.442398729560864</v>
      </c>
      <c r="H913" s="307">
        <f t="shared" ca="1" si="418"/>
        <v>-105.96207696052664</v>
      </c>
      <c r="I913" s="304">
        <f t="shared" ca="1" si="419"/>
        <v>106.29786380778054</v>
      </c>
      <c r="J913" s="306">
        <f t="shared" ca="1" si="420"/>
        <v>798.52327976967274</v>
      </c>
      <c r="K913" s="307">
        <f t="shared" ca="1" si="421"/>
        <v>-8.4870471546425694</v>
      </c>
      <c r="L913" s="304">
        <f t="shared" ca="1" si="406"/>
        <v>798.56838048067004</v>
      </c>
      <c r="M913" s="306">
        <f t="shared" ca="1" si="422"/>
        <v>-1.4912904994337568</v>
      </c>
      <c r="N913" s="304">
        <f t="shared" ca="1" si="423"/>
        <v>-85.444651645510945</v>
      </c>
      <c r="P913" s="310">
        <f t="shared" ca="1" si="424"/>
        <v>23</v>
      </c>
      <c r="Q913" s="304">
        <f t="shared" ca="1" si="425"/>
        <v>0</v>
      </c>
      <c r="R913" s="306">
        <f t="shared" ca="1" si="426"/>
        <v>0</v>
      </c>
      <c r="S913" s="307">
        <f t="shared" ca="1" si="427"/>
        <v>3.1859948540257217</v>
      </c>
      <c r="T913" s="304">
        <f t="shared" ca="1" si="407"/>
        <v>31.254609517992332</v>
      </c>
      <c r="U913" s="311">
        <f t="shared" ca="1" si="408"/>
        <v>0</v>
      </c>
      <c r="V913" s="306">
        <f t="shared" ca="1" si="409"/>
        <v>1.2260401046473031</v>
      </c>
      <c r="W913" s="304">
        <f t="shared" ca="1" si="410"/>
        <v>28.268119047814981</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0.90641574048152229</v>
      </c>
      <c r="AH913" s="304">
        <f t="shared" ca="1" si="434"/>
        <v>-8.8725946463798397</v>
      </c>
    </row>
    <row r="914" spans="1:34" x14ac:dyDescent="0.2">
      <c r="A914" s="347">
        <f t="shared" ca="1" si="412"/>
        <v>1E-4</v>
      </c>
      <c r="B914" s="304">
        <f t="shared" ca="1" si="413"/>
        <v>35.442200000001598</v>
      </c>
      <c r="D914" s="306">
        <f t="shared" ca="1" si="414"/>
        <v>-0.7046819776629426</v>
      </c>
      <c r="E914" s="307">
        <f t="shared" ca="1" si="415"/>
        <v>-0.96540874794705722</v>
      </c>
      <c r="F914" s="304">
        <f t="shared" ca="1" si="416"/>
        <v>1.1952366879642127</v>
      </c>
      <c r="G914" s="306">
        <f t="shared" ca="1" si="417"/>
        <v>8.4423282613630981</v>
      </c>
      <c r="H914" s="307">
        <f t="shared" ca="1" si="418"/>
        <v>-105.96217350140144</v>
      </c>
      <c r="I914" s="304">
        <f t="shared" ca="1" si="419"/>
        <v>106.29795444698694</v>
      </c>
      <c r="J914" s="306">
        <f t="shared" ca="1" si="420"/>
        <v>798.52327976967274</v>
      </c>
      <c r="K914" s="307">
        <f t="shared" ca="1" si="421"/>
        <v>-8.497643367165665</v>
      </c>
      <c r="L914" s="304">
        <f t="shared" ca="1" si="406"/>
        <v>798.56849316568366</v>
      </c>
      <c r="M914" s="306">
        <f t="shared" ca="1" si="422"/>
        <v>-1.4912912324024461</v>
      </c>
      <c r="N914" s="304">
        <f t="shared" ca="1" si="423"/>
        <v>-85.444693641523358</v>
      </c>
      <c r="P914" s="310">
        <f t="shared" ca="1" si="424"/>
        <v>23</v>
      </c>
      <c r="Q914" s="304">
        <f t="shared" ca="1" si="425"/>
        <v>0</v>
      </c>
      <c r="R914" s="306">
        <f t="shared" ca="1" si="426"/>
        <v>0</v>
      </c>
      <c r="S914" s="307">
        <f t="shared" ca="1" si="427"/>
        <v>3.1859948540257217</v>
      </c>
      <c r="T914" s="304">
        <f t="shared" ca="1" si="407"/>
        <v>31.254609517992332</v>
      </c>
      <c r="U914" s="311">
        <f t="shared" ca="1" si="408"/>
        <v>0</v>
      </c>
      <c r="V914" s="306">
        <f t="shared" ca="1" si="409"/>
        <v>1.2260414037863767</v>
      </c>
      <c r="W914" s="304">
        <f t="shared" ca="1" si="410"/>
        <v>28.268197209335487</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0.90639177838598783</v>
      </c>
      <c r="AH914" s="304">
        <f t="shared" ca="1" si="434"/>
        <v>-8.8726191795621663</v>
      </c>
    </row>
    <row r="915" spans="1:34" x14ac:dyDescent="0.2">
      <c r="A915" s="347">
        <f t="shared" ca="1" si="412"/>
        <v>1E-4</v>
      </c>
      <c r="B915" s="304">
        <f t="shared" ca="1" si="413"/>
        <v>35.442300000001602</v>
      </c>
      <c r="D915" s="306">
        <f t="shared" ca="1" si="414"/>
        <v>-0.70467744328631032</v>
      </c>
      <c r="E915" s="307">
        <f t="shared" ca="1" si="415"/>
        <v>-0.96538377608975878</v>
      </c>
      <c r="F915" s="304">
        <f t="shared" ca="1" si="416"/>
        <v>1.1952138445541252</v>
      </c>
      <c r="G915" s="306">
        <f t="shared" ca="1" si="417"/>
        <v>8.4422577936187686</v>
      </c>
      <c r="H915" s="307">
        <f t="shared" ca="1" si="418"/>
        <v>-105.96227003977904</v>
      </c>
      <c r="I915" s="304">
        <f t="shared" ca="1" si="419"/>
        <v>106.29804508379715</v>
      </c>
      <c r="J915" s="306">
        <f t="shared" ca="1" si="420"/>
        <v>798.52327976967274</v>
      </c>
      <c r="K915" s="307">
        <f t="shared" ca="1" si="421"/>
        <v>-8.5082395893427236</v>
      </c>
      <c r="L915" s="304">
        <f t="shared" ca="1" si="406"/>
        <v>798.56860599138554</v>
      </c>
      <c r="M915" s="306">
        <f t="shared" ca="1" si="422"/>
        <v>-1.4912919653637675</v>
      </c>
      <c r="N915" s="304">
        <f t="shared" ca="1" si="423"/>
        <v>-85.444735637113624</v>
      </c>
      <c r="P915" s="310">
        <f t="shared" ca="1" si="424"/>
        <v>23</v>
      </c>
      <c r="Q915" s="304">
        <f t="shared" ca="1" si="425"/>
        <v>0</v>
      </c>
      <c r="R915" s="306">
        <f t="shared" ca="1" si="426"/>
        <v>0</v>
      </c>
      <c r="S915" s="307">
        <f t="shared" ca="1" si="427"/>
        <v>3.1859948540257217</v>
      </c>
      <c r="T915" s="304">
        <f t="shared" ca="1" si="407"/>
        <v>31.254609517992332</v>
      </c>
      <c r="U915" s="311">
        <f t="shared" ca="1" si="408"/>
        <v>0</v>
      </c>
      <c r="V915" s="306">
        <f t="shared" ca="1" si="409"/>
        <v>1.2260427029280112</v>
      </c>
      <c r="W915" s="304">
        <f t="shared" ca="1" si="410"/>
        <v>28.268275369783851</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0.9063678166159761</v>
      </c>
      <c r="AH915" s="304">
        <f t="shared" ca="1" si="434"/>
        <v>-8.8726437124079762</v>
      </c>
    </row>
    <row r="916" spans="1:34" x14ac:dyDescent="0.2">
      <c r="A916" s="347">
        <f t="shared" ca="1" si="412"/>
        <v>1E-4</v>
      </c>
      <c r="B916" s="304">
        <f t="shared" ca="1" si="413"/>
        <v>35.442400000001605</v>
      </c>
      <c r="D916" s="306">
        <f t="shared" ca="1" si="414"/>
        <v>-0.70467290891188938</v>
      </c>
      <c r="E916" s="307">
        <f t="shared" ca="1" si="415"/>
        <v>-0.96535880457500056</v>
      </c>
      <c r="F916" s="304">
        <f t="shared" ca="1" si="416"/>
        <v>1.1951910015243663</v>
      </c>
      <c r="G916" s="306">
        <f t="shared" ca="1" si="417"/>
        <v>8.4421873263278773</v>
      </c>
      <c r="H916" s="307">
        <f t="shared" ca="1" si="418"/>
        <v>-105.9623665756595</v>
      </c>
      <c r="I916" s="304">
        <f t="shared" ca="1" si="419"/>
        <v>106.29813571821123</v>
      </c>
      <c r="J916" s="306">
        <f t="shared" ca="1" si="420"/>
        <v>798.52327976967274</v>
      </c>
      <c r="K916" s="307">
        <f t="shared" ca="1" si="421"/>
        <v>-8.5188358211734947</v>
      </c>
      <c r="L916" s="304">
        <f t="shared" ca="1" si="406"/>
        <v>798.5687189577759</v>
      </c>
      <c r="M916" s="306">
        <f t="shared" ca="1" si="422"/>
        <v>-1.4912926983177208</v>
      </c>
      <c r="N916" s="304">
        <f t="shared" ca="1" si="423"/>
        <v>-85.444777632281728</v>
      </c>
      <c r="P916" s="310">
        <f t="shared" ca="1" si="424"/>
        <v>23</v>
      </c>
      <c r="Q916" s="304">
        <f t="shared" ca="1" si="425"/>
        <v>0</v>
      </c>
      <c r="R916" s="306">
        <f t="shared" ca="1" si="426"/>
        <v>0</v>
      </c>
      <c r="S916" s="307">
        <f t="shared" ca="1" si="427"/>
        <v>3.1859948540257217</v>
      </c>
      <c r="T916" s="304">
        <f t="shared" ca="1" si="407"/>
        <v>31.254609517992332</v>
      </c>
      <c r="U916" s="311">
        <f t="shared" ca="1" si="408"/>
        <v>0</v>
      </c>
      <c r="V916" s="306">
        <f t="shared" ca="1" si="409"/>
        <v>1.2260440020722063</v>
      </c>
      <c r="W916" s="304">
        <f t="shared" ca="1" si="410"/>
        <v>28.268353529160091</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0.90634385517148708</v>
      </c>
      <c r="AH916" s="304">
        <f t="shared" ca="1" si="434"/>
        <v>-8.8726682449172696</v>
      </c>
    </row>
    <row r="917" spans="1:34" x14ac:dyDescent="0.2">
      <c r="A917" s="347">
        <f t="shared" ca="1" si="412"/>
        <v>1E-4</v>
      </c>
      <c r="B917" s="304">
        <f t="shared" ca="1" si="413"/>
        <v>35.442500000001608</v>
      </c>
      <c r="D917" s="306">
        <f t="shared" ca="1" si="414"/>
        <v>-0.70466837453968334</v>
      </c>
      <c r="E917" s="307">
        <f t="shared" ca="1" si="415"/>
        <v>-0.96533383340278078</v>
      </c>
      <c r="F917" s="304">
        <f t="shared" ca="1" si="416"/>
        <v>1.1951681588749372</v>
      </c>
      <c r="G917" s="306">
        <f t="shared" ca="1" si="417"/>
        <v>8.4421168594904241</v>
      </c>
      <c r="H917" s="307">
        <f t="shared" ca="1" si="418"/>
        <v>-105.96246310904284</v>
      </c>
      <c r="I917" s="304">
        <f t="shared" ca="1" si="419"/>
        <v>106.29822635022919</v>
      </c>
      <c r="J917" s="306">
        <f t="shared" ca="1" si="420"/>
        <v>798.52327976967274</v>
      </c>
      <c r="K917" s="307">
        <f t="shared" ca="1" si="421"/>
        <v>-8.5294320626577296</v>
      </c>
      <c r="L917" s="304">
        <f t="shared" ca="1" si="406"/>
        <v>798.56883206485497</v>
      </c>
      <c r="M917" s="306">
        <f t="shared" ca="1" si="422"/>
        <v>-1.4912934312643065</v>
      </c>
      <c r="N917" s="304">
        <f t="shared" ca="1" si="423"/>
        <v>-85.444819627027698</v>
      </c>
      <c r="P917" s="310">
        <f t="shared" ca="1" si="424"/>
        <v>23</v>
      </c>
      <c r="Q917" s="304">
        <f t="shared" ca="1" si="425"/>
        <v>0</v>
      </c>
      <c r="R917" s="306">
        <f t="shared" ca="1" si="426"/>
        <v>0</v>
      </c>
      <c r="S917" s="307">
        <f t="shared" ca="1" si="427"/>
        <v>3.1859948540257217</v>
      </c>
      <c r="T917" s="304">
        <f t="shared" ca="1" si="407"/>
        <v>31.254609517992332</v>
      </c>
      <c r="U917" s="311">
        <f t="shared" ca="1" si="408"/>
        <v>0</v>
      </c>
      <c r="V917" s="306">
        <f t="shared" ca="1" si="409"/>
        <v>1.226045301218962</v>
      </c>
      <c r="W917" s="304">
        <f t="shared" ca="1" si="410"/>
        <v>28.268431687464211</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0.90631989405251723</v>
      </c>
      <c r="AH917" s="304">
        <f t="shared" ca="1" si="434"/>
        <v>-8.8726927770900499</v>
      </c>
    </row>
    <row r="918" spans="1:34" x14ac:dyDescent="0.2">
      <c r="A918" s="347">
        <f t="shared" ca="1" si="412"/>
        <v>1E-4</v>
      </c>
      <c r="B918" s="304">
        <f t="shared" ca="1" si="413"/>
        <v>35.442600000001612</v>
      </c>
      <c r="D918" s="306">
        <f t="shared" ca="1" si="414"/>
        <v>-0.70466384016968986</v>
      </c>
      <c r="E918" s="307">
        <f t="shared" ca="1" si="415"/>
        <v>-0.96530886257309412</v>
      </c>
      <c r="F918" s="304">
        <f t="shared" ca="1" si="416"/>
        <v>1.1951453166058323</v>
      </c>
      <c r="G918" s="306">
        <f t="shared" ca="1" si="417"/>
        <v>8.4420463931064074</v>
      </c>
      <c r="H918" s="307">
        <f t="shared" ca="1" si="418"/>
        <v>-105.9625596399291</v>
      </c>
      <c r="I918" s="304">
        <f t="shared" ca="1" si="419"/>
        <v>106.29831697985107</v>
      </c>
      <c r="J918" s="306">
        <f t="shared" ca="1" si="420"/>
        <v>798.52327976967274</v>
      </c>
      <c r="K918" s="307">
        <f t="shared" ca="1" si="421"/>
        <v>-8.5400283137951778</v>
      </c>
      <c r="L918" s="304">
        <f t="shared" ca="1" si="406"/>
        <v>798.56894531262333</v>
      </c>
      <c r="M918" s="306">
        <f t="shared" ca="1" si="422"/>
        <v>-1.4912941642035245</v>
      </c>
      <c r="N918" s="304">
        <f t="shared" ca="1" si="423"/>
        <v>-85.444861621351521</v>
      </c>
      <c r="P918" s="310">
        <f t="shared" ca="1" si="424"/>
        <v>23</v>
      </c>
      <c r="Q918" s="304">
        <f t="shared" ca="1" si="425"/>
        <v>0</v>
      </c>
      <c r="R918" s="306">
        <f t="shared" ca="1" si="426"/>
        <v>0</v>
      </c>
      <c r="S918" s="307">
        <f t="shared" ca="1" si="427"/>
        <v>3.1859948540257217</v>
      </c>
      <c r="T918" s="304">
        <f t="shared" ca="1" si="407"/>
        <v>31.254609517992332</v>
      </c>
      <c r="U918" s="311">
        <f t="shared" ca="1" si="408"/>
        <v>0</v>
      </c>
      <c r="V918" s="306">
        <f t="shared" ca="1" si="409"/>
        <v>1.2260466003682793</v>
      </c>
      <c r="W918" s="304">
        <f t="shared" ca="1" si="410"/>
        <v>28.268509844696244</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0.90629593325905944</v>
      </c>
      <c r="AH918" s="304">
        <f t="shared" ca="1" si="434"/>
        <v>-8.8727173089263225</v>
      </c>
    </row>
    <row r="919" spans="1:34" x14ac:dyDescent="0.2">
      <c r="A919" s="347">
        <f t="shared" ca="1" si="412"/>
        <v>1E-4</v>
      </c>
      <c r="B919" s="304">
        <f t="shared" ca="1" si="413"/>
        <v>35.442700000001615</v>
      </c>
      <c r="D919" s="306">
        <f t="shared" ca="1" si="414"/>
        <v>-0.70465930580191094</v>
      </c>
      <c r="E919" s="307">
        <f t="shared" ca="1" si="415"/>
        <v>-0.96528389208593346</v>
      </c>
      <c r="F919" s="304">
        <f t="shared" ca="1" si="416"/>
        <v>1.1951224747170472</v>
      </c>
      <c r="G919" s="306">
        <f t="shared" ca="1" si="417"/>
        <v>8.441975927175827</v>
      </c>
      <c r="H919" s="307">
        <f t="shared" ca="1" si="418"/>
        <v>-105.9626561683183</v>
      </c>
      <c r="I919" s="304">
        <f t="shared" ca="1" si="419"/>
        <v>106.29840760707688</v>
      </c>
      <c r="J919" s="306">
        <f t="shared" ca="1" si="420"/>
        <v>798.52327976967274</v>
      </c>
      <c r="K919" s="307">
        <f t="shared" ca="1" si="421"/>
        <v>-8.5506245745855907</v>
      </c>
      <c r="L919" s="304">
        <f t="shared" ca="1" si="406"/>
        <v>798.56905870108096</v>
      </c>
      <c r="M919" s="306">
        <f t="shared" ca="1" si="422"/>
        <v>-1.4912948971353746</v>
      </c>
      <c r="N919" s="304">
        <f t="shared" ca="1" si="423"/>
        <v>-85.44490361525321</v>
      </c>
      <c r="P919" s="310">
        <f t="shared" ca="1" si="424"/>
        <v>23</v>
      </c>
      <c r="Q919" s="304">
        <f t="shared" ca="1" si="425"/>
        <v>0</v>
      </c>
      <c r="R919" s="306">
        <f t="shared" ca="1" si="426"/>
        <v>0</v>
      </c>
      <c r="S919" s="307">
        <f t="shared" ca="1" si="427"/>
        <v>3.1859948540257217</v>
      </c>
      <c r="T919" s="304">
        <f t="shared" ca="1" si="407"/>
        <v>31.254609517992332</v>
      </c>
      <c r="U919" s="311">
        <f t="shared" ca="1" si="408"/>
        <v>0</v>
      </c>
      <c r="V919" s="306">
        <f t="shared" ca="1" si="409"/>
        <v>1.2260478995201562</v>
      </c>
      <c r="W919" s="304">
        <f t="shared" ca="1" si="410"/>
        <v>28.268588000856141</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0.90627197279111193</v>
      </c>
      <c r="AH919" s="304">
        <f t="shared" ca="1" si="434"/>
        <v>-8.8727418404260927</v>
      </c>
    </row>
    <row r="920" spans="1:34" x14ac:dyDescent="0.2">
      <c r="A920" s="347">
        <f t="shared" ca="1" si="412"/>
        <v>1E-4</v>
      </c>
      <c r="B920" s="304">
        <f t="shared" ca="1" si="413"/>
        <v>35.442800000001618</v>
      </c>
      <c r="D920" s="306">
        <f t="shared" ca="1" si="414"/>
        <v>-0.70465477143634858</v>
      </c>
      <c r="E920" s="307">
        <f t="shared" ca="1" si="415"/>
        <v>-0.96525892194130947</v>
      </c>
      <c r="F920" s="304">
        <f t="shared" ca="1" si="416"/>
        <v>1.1950996332085921</v>
      </c>
      <c r="G920" s="306">
        <f t="shared" ca="1" si="417"/>
        <v>8.4419054616986831</v>
      </c>
      <c r="H920" s="307">
        <f t="shared" ca="1" si="418"/>
        <v>-105.96275269421049</v>
      </c>
      <c r="I920" s="304">
        <f t="shared" ca="1" si="419"/>
        <v>106.29849823190669</v>
      </c>
      <c r="J920" s="306">
        <f t="shared" ca="1" si="420"/>
        <v>798.52327976967274</v>
      </c>
      <c r="K920" s="307">
        <f t="shared" ca="1" si="421"/>
        <v>-8.5612208450287177</v>
      </c>
      <c r="L920" s="304">
        <f t="shared" ca="1" si="406"/>
        <v>798.56917223022856</v>
      </c>
      <c r="M920" s="306">
        <f t="shared" ca="1" si="422"/>
        <v>-1.4912956300598574</v>
      </c>
      <c r="N920" s="304">
        <f t="shared" ca="1" si="423"/>
        <v>-85.44494560873278</v>
      </c>
      <c r="P920" s="310">
        <f t="shared" ca="1" si="424"/>
        <v>23</v>
      </c>
      <c r="Q920" s="304">
        <f t="shared" ca="1" si="425"/>
        <v>0</v>
      </c>
      <c r="R920" s="306">
        <f t="shared" ca="1" si="426"/>
        <v>0</v>
      </c>
      <c r="S920" s="307">
        <f t="shared" ca="1" si="427"/>
        <v>3.1859948540257217</v>
      </c>
      <c r="T920" s="304">
        <f t="shared" ca="1" si="407"/>
        <v>31.254609517992332</v>
      </c>
      <c r="U920" s="311">
        <f t="shared" ca="1" si="408"/>
        <v>0</v>
      </c>
      <c r="V920" s="306">
        <f t="shared" ca="1" si="409"/>
        <v>1.2260491986745943</v>
      </c>
      <c r="W920" s="304">
        <f t="shared" ca="1" si="410"/>
        <v>28.268666155943972</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0.90624801264868537</v>
      </c>
      <c r="AH920" s="304">
        <f t="shared" ca="1" si="434"/>
        <v>-8.8727663715893499</v>
      </c>
    </row>
    <row r="921" spans="1:34" x14ac:dyDescent="0.2">
      <c r="A921" s="347">
        <f t="shared" ca="1" si="412"/>
        <v>1E-4</v>
      </c>
      <c r="B921" s="304">
        <f t="shared" ca="1" si="413"/>
        <v>35.442900000001622</v>
      </c>
      <c r="D921" s="306">
        <f t="shared" ca="1" si="414"/>
        <v>-0.70465023707300001</v>
      </c>
      <c r="E921" s="307">
        <f t="shared" ca="1" si="415"/>
        <v>-0.96523395213920438</v>
      </c>
      <c r="F921" s="304">
        <f t="shared" ca="1" si="416"/>
        <v>1.1950767920804517</v>
      </c>
      <c r="G921" s="306">
        <f t="shared" ca="1" si="417"/>
        <v>8.4418349966749755</v>
      </c>
      <c r="H921" s="307">
        <f t="shared" ca="1" si="418"/>
        <v>-105.96284921760571</v>
      </c>
      <c r="I921" s="304">
        <f t="shared" ca="1" si="419"/>
        <v>106.29858885434054</v>
      </c>
      <c r="J921" s="306">
        <f t="shared" ca="1" si="420"/>
        <v>798.52327976967274</v>
      </c>
      <c r="K921" s="307">
        <f t="shared" ca="1" si="421"/>
        <v>-8.5718171251243085</v>
      </c>
      <c r="L921" s="304">
        <f t="shared" ca="1" si="406"/>
        <v>798.56928590006623</v>
      </c>
      <c r="M921" s="306">
        <f t="shared" ca="1" si="422"/>
        <v>-1.4912963629769727</v>
      </c>
      <c r="N921" s="304">
        <f t="shared" ca="1" si="423"/>
        <v>-85.444987601790203</v>
      </c>
      <c r="P921" s="310">
        <f t="shared" ca="1" si="424"/>
        <v>23</v>
      </c>
      <c r="Q921" s="304">
        <f t="shared" ca="1" si="425"/>
        <v>0</v>
      </c>
      <c r="R921" s="306">
        <f t="shared" ca="1" si="426"/>
        <v>0</v>
      </c>
      <c r="S921" s="307">
        <f t="shared" ca="1" si="427"/>
        <v>3.1859948540257217</v>
      </c>
      <c r="T921" s="304">
        <f t="shared" ca="1" si="407"/>
        <v>31.254609517992332</v>
      </c>
      <c r="U921" s="311">
        <f t="shared" ca="1" si="408"/>
        <v>0</v>
      </c>
      <c r="V921" s="306">
        <f t="shared" ca="1" si="409"/>
        <v>1.2260504978315929</v>
      </c>
      <c r="W921" s="304">
        <f t="shared" ca="1" si="410"/>
        <v>28.268744309959729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0.90622405283176022</v>
      </c>
      <c r="AH921" s="304">
        <f t="shared" ca="1" si="434"/>
        <v>-8.8727909024161118</v>
      </c>
    </row>
    <row r="922" spans="1:34" x14ac:dyDescent="0.2">
      <c r="A922" s="347">
        <f t="shared" ca="1" si="412"/>
        <v>1E-4</v>
      </c>
      <c r="B922" s="304">
        <f t="shared" ca="1" si="413"/>
        <v>35.443000000001625</v>
      </c>
      <c r="D922" s="306">
        <f t="shared" ca="1" si="414"/>
        <v>-0.7046457027118701</v>
      </c>
      <c r="E922" s="307">
        <f t="shared" ca="1" si="415"/>
        <v>-0.96520898267961996</v>
      </c>
      <c r="F922" s="304">
        <f t="shared" ca="1" si="416"/>
        <v>1.1950539513326299</v>
      </c>
      <c r="G922" s="306">
        <f t="shared" ca="1" si="417"/>
        <v>8.4417645321047043</v>
      </c>
      <c r="H922" s="307">
        <f t="shared" ca="1" si="418"/>
        <v>-105.96294573850398</v>
      </c>
      <c r="I922" s="304">
        <f t="shared" ca="1" si="419"/>
        <v>106.29867947437842</v>
      </c>
      <c r="J922" s="306">
        <f t="shared" ca="1" si="420"/>
        <v>798.52327976967274</v>
      </c>
      <c r="K922" s="307">
        <f t="shared" ca="1" si="421"/>
        <v>-8.5824134148721143</v>
      </c>
      <c r="L922" s="304">
        <f t="shared" ca="1" si="406"/>
        <v>798.56939971059433</v>
      </c>
      <c r="M922" s="306">
        <f t="shared" ca="1" si="422"/>
        <v>-1.4912970958867207</v>
      </c>
      <c r="N922" s="304">
        <f t="shared" ca="1" si="423"/>
        <v>-85.445029594425534</v>
      </c>
      <c r="P922" s="310">
        <f t="shared" ca="1" si="424"/>
        <v>23</v>
      </c>
      <c r="Q922" s="304">
        <f t="shared" ca="1" si="425"/>
        <v>0</v>
      </c>
      <c r="R922" s="306">
        <f t="shared" ca="1" si="426"/>
        <v>0</v>
      </c>
      <c r="S922" s="307">
        <f t="shared" ca="1" si="427"/>
        <v>3.1859948540257217</v>
      </c>
      <c r="T922" s="304">
        <f t="shared" ca="1" si="407"/>
        <v>31.254609517992332</v>
      </c>
      <c r="U922" s="311">
        <f t="shared" ca="1" si="408"/>
        <v>0</v>
      </c>
      <c r="V922" s="306">
        <f t="shared" ca="1" si="409"/>
        <v>1.2260517969911522</v>
      </c>
      <c r="W922" s="304">
        <f t="shared" ca="1" si="410"/>
        <v>28.268822462903412</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0.90620009334033647</v>
      </c>
      <c r="AH922" s="304">
        <f t="shared" ca="1" si="434"/>
        <v>-8.8728154329063784</v>
      </c>
    </row>
    <row r="923" spans="1:34" x14ac:dyDescent="0.2">
      <c r="A923" s="347">
        <f t="shared" ca="1" si="412"/>
        <v>1E-4</v>
      </c>
      <c r="B923" s="304">
        <f t="shared" ca="1" si="413"/>
        <v>35.443100000001628</v>
      </c>
      <c r="D923" s="306">
        <f t="shared" ca="1" si="414"/>
        <v>-0.70464116835295643</v>
      </c>
      <c r="E923" s="307">
        <f t="shared" ca="1" si="415"/>
        <v>-0.96518401356255445</v>
      </c>
      <c r="F923" s="304">
        <f t="shared" ca="1" si="416"/>
        <v>1.195031110965125</v>
      </c>
      <c r="G923" s="306">
        <f t="shared" ca="1" si="417"/>
        <v>8.4416940679878696</v>
      </c>
      <c r="H923" s="307">
        <f t="shared" ca="1" si="418"/>
        <v>-105.96304225690533</v>
      </c>
      <c r="I923" s="304">
        <f t="shared" ca="1" si="419"/>
        <v>106.29877009202038</v>
      </c>
      <c r="J923" s="306">
        <f t="shared" ca="1" si="420"/>
        <v>798.52327976967274</v>
      </c>
      <c r="K923" s="307">
        <f t="shared" ca="1" si="421"/>
        <v>-8.5930097142718846</v>
      </c>
      <c r="L923" s="304">
        <f t="shared" ca="1" si="406"/>
        <v>798.56951366181306</v>
      </c>
      <c r="M923" s="306">
        <f t="shared" ca="1" si="422"/>
        <v>-1.4912978287891014</v>
      </c>
      <c r="N923" s="304">
        <f t="shared" ca="1" si="423"/>
        <v>-85.445071586638747</v>
      </c>
      <c r="P923" s="310">
        <f t="shared" ca="1" si="424"/>
        <v>23</v>
      </c>
      <c r="Q923" s="304">
        <f t="shared" ca="1" si="425"/>
        <v>0</v>
      </c>
      <c r="R923" s="306">
        <f t="shared" ca="1" si="426"/>
        <v>0</v>
      </c>
      <c r="S923" s="307">
        <f t="shared" ca="1" si="427"/>
        <v>3.1859948540257217</v>
      </c>
      <c r="T923" s="304">
        <f t="shared" ca="1" si="407"/>
        <v>31.254609517992332</v>
      </c>
      <c r="U923" s="311">
        <f t="shared" ca="1" si="408"/>
        <v>0</v>
      </c>
      <c r="V923" s="306">
        <f t="shared" ca="1" si="409"/>
        <v>1.2260530961532725</v>
      </c>
      <c r="W923" s="304">
        <f t="shared" ca="1" si="410"/>
        <v>28.268900614775049</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0.90617613417441589</v>
      </c>
      <c r="AH923" s="304">
        <f t="shared" ca="1" si="434"/>
        <v>-8.8728399630601498</v>
      </c>
    </row>
    <row r="924" spans="1:34" x14ac:dyDescent="0.2">
      <c r="A924" s="347">
        <f t="shared" ca="1" si="412"/>
        <v>1E-4</v>
      </c>
      <c r="B924" s="304">
        <f t="shared" ca="1" si="413"/>
        <v>35.443200000001632</v>
      </c>
      <c r="D924" s="306">
        <f t="shared" ca="1" si="414"/>
        <v>-0.70463663399626086</v>
      </c>
      <c r="E924" s="307">
        <f t="shared" ca="1" si="415"/>
        <v>-0.96515904478799897</v>
      </c>
      <c r="F924" s="304">
        <f t="shared" ca="1" si="416"/>
        <v>1.1950082709779306</v>
      </c>
      <c r="G924" s="306">
        <f t="shared" ca="1" si="417"/>
        <v>8.4416236043244695</v>
      </c>
      <c r="H924" s="307">
        <f t="shared" ca="1" si="418"/>
        <v>-105.9631387728098</v>
      </c>
      <c r="I924" s="304">
        <f t="shared" ca="1" si="419"/>
        <v>106.29886070726646</v>
      </c>
      <c r="J924" s="306">
        <f t="shared" ca="1" si="420"/>
        <v>798.52327976967274</v>
      </c>
      <c r="K924" s="307">
        <f t="shared" ca="1" si="421"/>
        <v>-8.6036060233233709</v>
      </c>
      <c r="L924" s="304">
        <f t="shared" ca="1" si="406"/>
        <v>798.56962775372301</v>
      </c>
      <c r="M924" s="306">
        <f t="shared" ca="1" si="422"/>
        <v>-1.491298561684115</v>
      </c>
      <c r="N924" s="304">
        <f t="shared" ca="1" si="423"/>
        <v>-85.445113578429854</v>
      </c>
      <c r="P924" s="310">
        <f t="shared" ca="1" si="424"/>
        <v>23</v>
      </c>
      <c r="Q924" s="304">
        <f t="shared" ca="1" si="425"/>
        <v>0</v>
      </c>
      <c r="R924" s="306">
        <f t="shared" ca="1" si="426"/>
        <v>0</v>
      </c>
      <c r="S924" s="307">
        <f t="shared" ca="1" si="427"/>
        <v>3.1859948540257217</v>
      </c>
      <c r="T924" s="304">
        <f t="shared" ca="1" si="407"/>
        <v>31.254609517992332</v>
      </c>
      <c r="U924" s="311">
        <f t="shared" ca="1" si="408"/>
        <v>0</v>
      </c>
      <c r="V924" s="306">
        <f t="shared" ca="1" si="409"/>
        <v>1.2260543953179526</v>
      </c>
      <c r="W924" s="304">
        <f t="shared" ca="1" si="410"/>
        <v>28.268978765574616</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0.90615217533398962</v>
      </c>
      <c r="AH924" s="304">
        <f t="shared" ca="1" si="434"/>
        <v>-8.8728644928774347</v>
      </c>
    </row>
    <row r="925" spans="1:34" x14ac:dyDescent="0.2">
      <c r="A925" s="347">
        <f t="shared" ca="1" si="412"/>
        <v>1E-4</v>
      </c>
      <c r="B925" s="304">
        <f t="shared" ca="1" si="413"/>
        <v>35.443300000001635</v>
      </c>
      <c r="D925" s="306">
        <f t="shared" ca="1" si="414"/>
        <v>-0.70463209964178397</v>
      </c>
      <c r="E925" s="307">
        <f t="shared" ca="1" si="415"/>
        <v>-0.96513407635596415</v>
      </c>
      <c r="F925" s="304">
        <f t="shared" ca="1" si="416"/>
        <v>1.1949854313710562</v>
      </c>
      <c r="G925" s="306">
        <f t="shared" ca="1" si="417"/>
        <v>8.4415531411145057</v>
      </c>
      <c r="H925" s="307">
        <f t="shared" ca="1" si="418"/>
        <v>-105.96323528621744</v>
      </c>
      <c r="I925" s="304">
        <f t="shared" ca="1" si="419"/>
        <v>106.29895132011669</v>
      </c>
      <c r="J925" s="306">
        <f t="shared" ca="1" si="420"/>
        <v>798.52327976967274</v>
      </c>
      <c r="K925" s="307">
        <f t="shared" ca="1" si="421"/>
        <v>-8.6142023420263225</v>
      </c>
      <c r="L925" s="304">
        <f t="shared" ca="1" si="406"/>
        <v>798.56974198632417</v>
      </c>
      <c r="M925" s="306">
        <f t="shared" ca="1" si="422"/>
        <v>-1.4912992945717616</v>
      </c>
      <c r="N925" s="304">
        <f t="shared" ca="1" si="423"/>
        <v>-85.445155569798857</v>
      </c>
      <c r="P925" s="310">
        <f t="shared" ca="1" si="424"/>
        <v>23</v>
      </c>
      <c r="Q925" s="304">
        <f t="shared" ca="1" si="425"/>
        <v>0</v>
      </c>
      <c r="R925" s="306">
        <f t="shared" ca="1" si="426"/>
        <v>0</v>
      </c>
      <c r="S925" s="307">
        <f t="shared" ca="1" si="427"/>
        <v>3.1859948540257217</v>
      </c>
      <c r="T925" s="304">
        <f t="shared" ca="1" si="407"/>
        <v>31.254609517992332</v>
      </c>
      <c r="U925" s="311">
        <f t="shared" ca="1" si="408"/>
        <v>0</v>
      </c>
      <c r="V925" s="306">
        <f t="shared" ca="1" si="409"/>
        <v>1.2260556944851935</v>
      </c>
      <c r="W925" s="304">
        <f t="shared" ca="1" si="410"/>
        <v>28.269056915302155</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0.9061282168190683</v>
      </c>
      <c r="AH925" s="304">
        <f t="shared" ca="1" si="434"/>
        <v>-8.8728890223582226</v>
      </c>
    </row>
    <row r="926" spans="1:34" x14ac:dyDescent="0.2">
      <c r="A926" s="347">
        <f t="shared" ca="1" si="412"/>
        <v>1E-4</v>
      </c>
      <c r="B926" s="304">
        <f t="shared" ca="1" si="413"/>
        <v>35.443400000001638</v>
      </c>
      <c r="D926" s="306">
        <f t="shared" ca="1" si="414"/>
        <v>-0.70462756528952641</v>
      </c>
      <c r="E926" s="307">
        <f t="shared" ca="1" si="415"/>
        <v>-0.96510910826643403</v>
      </c>
      <c r="F926" s="304">
        <f t="shared" ca="1" si="416"/>
        <v>1.1949625921444895</v>
      </c>
      <c r="G926" s="306">
        <f t="shared" ca="1" si="417"/>
        <v>8.4414826783579766</v>
      </c>
      <c r="H926" s="307">
        <f t="shared" ca="1" si="418"/>
        <v>-105.96333179712826</v>
      </c>
      <c r="I926" s="304">
        <f t="shared" ca="1" si="419"/>
        <v>106.29904193057109</v>
      </c>
      <c r="J926" s="306">
        <f t="shared" ca="1" si="420"/>
        <v>798.52327976967274</v>
      </c>
      <c r="K926" s="307">
        <f t="shared" ca="1" si="421"/>
        <v>-8.6247986703804891</v>
      </c>
      <c r="L926" s="304">
        <f t="shared" ca="1" si="406"/>
        <v>798.56985635961723</v>
      </c>
      <c r="M926" s="306">
        <f t="shared" ca="1" si="422"/>
        <v>-1.4913000274520412</v>
      </c>
      <c r="N926" s="304">
        <f t="shared" ca="1" si="423"/>
        <v>-85.445197560745768</v>
      </c>
      <c r="P926" s="310">
        <f t="shared" ca="1" si="424"/>
        <v>23</v>
      </c>
      <c r="Q926" s="304">
        <f t="shared" ca="1" si="425"/>
        <v>0</v>
      </c>
      <c r="R926" s="306">
        <f t="shared" ca="1" si="426"/>
        <v>0</v>
      </c>
      <c r="S926" s="307">
        <f t="shared" ca="1" si="427"/>
        <v>3.1859948540257217</v>
      </c>
      <c r="T926" s="304">
        <f t="shared" ca="1" si="407"/>
        <v>31.254609517992332</v>
      </c>
      <c r="U926" s="311">
        <f t="shared" ca="1" si="408"/>
        <v>0</v>
      </c>
      <c r="V926" s="306">
        <f t="shared" ca="1" si="409"/>
        <v>1.2260569936549954</v>
      </c>
      <c r="W926" s="304">
        <f t="shared" ca="1" si="410"/>
        <v>28.269135063957677</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0.90610425862963417</v>
      </c>
      <c r="AH926" s="304">
        <f t="shared" ca="1" si="434"/>
        <v>-8.8729135515025312</v>
      </c>
    </row>
    <row r="927" spans="1:34" x14ac:dyDescent="0.2">
      <c r="A927" s="347">
        <f t="shared" ca="1" si="412"/>
        <v>1E-4</v>
      </c>
      <c r="B927" s="304">
        <f t="shared" ca="1" si="413"/>
        <v>35.443500000001642</v>
      </c>
      <c r="D927" s="306">
        <f t="shared" ca="1" si="414"/>
        <v>-0.70462303093948953</v>
      </c>
      <c r="E927" s="307">
        <f t="shared" ca="1" si="415"/>
        <v>-0.96508414051940505</v>
      </c>
      <c r="F927" s="304">
        <f t="shared" ca="1" si="416"/>
        <v>1.1949397532982287</v>
      </c>
      <c r="G927" s="306">
        <f t="shared" ca="1" si="417"/>
        <v>8.4414122160548821</v>
      </c>
      <c r="H927" s="307">
        <f t="shared" ca="1" si="418"/>
        <v>-105.96342830554231</v>
      </c>
      <c r="I927" s="304">
        <f t="shared" ca="1" si="419"/>
        <v>106.29913253862971</v>
      </c>
      <c r="J927" s="306">
        <f t="shared" ca="1" si="420"/>
        <v>798.52327976967274</v>
      </c>
      <c r="K927" s="307">
        <f t="shared" ca="1" si="421"/>
        <v>-8.6353950083856219</v>
      </c>
      <c r="L927" s="304">
        <f t="shared" ca="1" si="406"/>
        <v>798.56997087360219</v>
      </c>
      <c r="M927" s="306">
        <f t="shared" ca="1" si="422"/>
        <v>-1.491300760324954</v>
      </c>
      <c r="N927" s="304">
        <f t="shared" ca="1" si="423"/>
        <v>-85.445239551270589</v>
      </c>
      <c r="P927" s="310">
        <f t="shared" ca="1" si="424"/>
        <v>23</v>
      </c>
      <c r="Q927" s="304">
        <f t="shared" ca="1" si="425"/>
        <v>0</v>
      </c>
      <c r="R927" s="306">
        <f t="shared" ca="1" si="426"/>
        <v>0</v>
      </c>
      <c r="S927" s="307">
        <f t="shared" ca="1" si="427"/>
        <v>3.1859948540257217</v>
      </c>
      <c r="T927" s="304">
        <f t="shared" ca="1" si="407"/>
        <v>31.254609517992332</v>
      </c>
      <c r="U927" s="311">
        <f t="shared" ca="1" si="408"/>
        <v>0</v>
      </c>
      <c r="V927" s="306">
        <f t="shared" ca="1" si="409"/>
        <v>1.2260582928273573</v>
      </c>
      <c r="W927" s="304">
        <f t="shared" ca="1" si="410"/>
        <v>28.269213211541167</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0.90608030076568724</v>
      </c>
      <c r="AH927" s="304">
        <f t="shared" ca="1" si="434"/>
        <v>-8.8729380803103606</v>
      </c>
    </row>
    <row r="928" spans="1:34" x14ac:dyDescent="0.2">
      <c r="A928" s="347">
        <f t="shared" ca="1" si="412"/>
        <v>1E-4</v>
      </c>
      <c r="B928" s="304">
        <f t="shared" ca="1" si="413"/>
        <v>35.443600000001645</v>
      </c>
      <c r="D928" s="306">
        <f t="shared" ca="1" si="414"/>
        <v>-0.70461849659167242</v>
      </c>
      <c r="E928" s="307">
        <f t="shared" ca="1" si="415"/>
        <v>-0.96505917311488254</v>
      </c>
      <c r="F928" s="304">
        <f t="shared" ca="1" si="416"/>
        <v>1.194916914832278</v>
      </c>
      <c r="G928" s="306">
        <f t="shared" ca="1" si="417"/>
        <v>8.4413417542052223</v>
      </c>
      <c r="H928" s="307">
        <f t="shared" ca="1" si="418"/>
        <v>-105.96352481145962</v>
      </c>
      <c r="I928" s="304">
        <f t="shared" ca="1" si="419"/>
        <v>106.29922314429258</v>
      </c>
      <c r="J928" s="306">
        <f t="shared" ca="1" si="420"/>
        <v>798.52327976967274</v>
      </c>
      <c r="K928" s="307">
        <f t="shared" ca="1" si="421"/>
        <v>-8.6459913560414723</v>
      </c>
      <c r="L928" s="304">
        <f t="shared" ca="1" si="406"/>
        <v>798.57008552827961</v>
      </c>
      <c r="M928" s="306">
        <f t="shared" ca="1" si="422"/>
        <v>-1.4913014931905</v>
      </c>
      <c r="N928" s="304">
        <f t="shared" ca="1" si="423"/>
        <v>-85.445281541373319</v>
      </c>
      <c r="P928" s="310">
        <f t="shared" ca="1" si="424"/>
        <v>23</v>
      </c>
      <c r="Q928" s="304">
        <f t="shared" ca="1" si="425"/>
        <v>0</v>
      </c>
      <c r="R928" s="306">
        <f t="shared" ca="1" si="426"/>
        <v>0</v>
      </c>
      <c r="S928" s="307">
        <f t="shared" ca="1" si="427"/>
        <v>3.1859948540257217</v>
      </c>
      <c r="T928" s="304">
        <f t="shared" ca="1" si="407"/>
        <v>31.254609517992332</v>
      </c>
      <c r="U928" s="311">
        <f t="shared" ca="1" si="408"/>
        <v>0</v>
      </c>
      <c r="V928" s="306">
        <f t="shared" ca="1" si="409"/>
        <v>1.2260595920022801</v>
      </c>
      <c r="W928" s="304">
        <f t="shared" ca="1" si="410"/>
        <v>28.269291358052666</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0.90605634322723105</v>
      </c>
      <c r="AH928" s="304">
        <f t="shared" ca="1" si="434"/>
        <v>-8.8729626087817088</v>
      </c>
    </row>
    <row r="929" spans="1:34" x14ac:dyDescent="0.2">
      <c r="A929" s="347">
        <f t="shared" ca="1" si="412"/>
        <v>1E-4</v>
      </c>
      <c r="B929" s="304">
        <f t="shared" ca="1" si="413"/>
        <v>35.443700000001648</v>
      </c>
      <c r="D929" s="306">
        <f t="shared" ca="1" si="414"/>
        <v>-0.70461396224607709</v>
      </c>
      <c r="E929" s="307">
        <f t="shared" ca="1" si="415"/>
        <v>-0.96503420605285228</v>
      </c>
      <c r="F929" s="304">
        <f t="shared" ca="1" si="416"/>
        <v>1.1948940767466274</v>
      </c>
      <c r="G929" s="306">
        <f t="shared" ca="1" si="417"/>
        <v>8.441271292808997</v>
      </c>
      <c r="H929" s="307">
        <f t="shared" ca="1" si="418"/>
        <v>-105.96362131488023</v>
      </c>
      <c r="I929" s="304">
        <f t="shared" ca="1" si="419"/>
        <v>106.29931374755972</v>
      </c>
      <c r="J929" s="306">
        <f t="shared" ca="1" si="420"/>
        <v>798.52327976967274</v>
      </c>
      <c r="K929" s="307">
        <f t="shared" ca="1" si="421"/>
        <v>-8.6565877133477898</v>
      </c>
      <c r="L929" s="304">
        <f t="shared" ca="1" si="406"/>
        <v>798.57020032364971</v>
      </c>
      <c r="M929" s="306">
        <f t="shared" ca="1" si="422"/>
        <v>-1.4913022260486795</v>
      </c>
      <c r="N929" s="304">
        <f t="shared" ca="1" si="423"/>
        <v>-85.445323531053987</v>
      </c>
      <c r="P929" s="310">
        <f t="shared" ca="1" si="424"/>
        <v>23</v>
      </c>
      <c r="Q929" s="304">
        <f t="shared" ca="1" si="425"/>
        <v>0</v>
      </c>
      <c r="R929" s="306">
        <f t="shared" ca="1" si="426"/>
        <v>0</v>
      </c>
      <c r="S929" s="307">
        <f t="shared" ca="1" si="427"/>
        <v>3.1859948540257217</v>
      </c>
      <c r="T929" s="304">
        <f t="shared" ca="1" si="407"/>
        <v>31.254609517992332</v>
      </c>
      <c r="U929" s="311">
        <f t="shared" ca="1" si="408"/>
        <v>0</v>
      </c>
      <c r="V929" s="306">
        <f t="shared" ca="1" si="409"/>
        <v>1.2260608911797628</v>
      </c>
      <c r="W929" s="304">
        <f t="shared" ca="1" si="410"/>
        <v>28.26936950349214</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0.90603238601425318</v>
      </c>
      <c r="AH929" s="304">
        <f t="shared" ca="1" si="434"/>
        <v>-8.8729871369165867</v>
      </c>
    </row>
    <row r="930" spans="1:34" x14ac:dyDescent="0.2">
      <c r="A930" s="347">
        <f t="shared" ca="1" si="412"/>
        <v>1E-4</v>
      </c>
      <c r="B930" s="304">
        <f t="shared" ca="1" si="413"/>
        <v>35.443800000001652</v>
      </c>
      <c r="D930" s="306">
        <f t="shared" ca="1" si="414"/>
        <v>-0.70460942790270242</v>
      </c>
      <c r="E930" s="307">
        <f t="shared" ca="1" si="415"/>
        <v>-0.96500923933332849</v>
      </c>
      <c r="F930" s="304">
        <f t="shared" ca="1" si="416"/>
        <v>1.1948712390412881</v>
      </c>
      <c r="G930" s="306">
        <f t="shared" ca="1" si="417"/>
        <v>8.4412008318662064</v>
      </c>
      <c r="H930" s="307">
        <f t="shared" ca="1" si="418"/>
        <v>-105.96371781580416</v>
      </c>
      <c r="I930" s="304">
        <f t="shared" ca="1" si="419"/>
        <v>106.29940434843118</v>
      </c>
      <c r="J930" s="306">
        <f t="shared" ca="1" si="420"/>
        <v>798.52327976967274</v>
      </c>
      <c r="K930" s="307">
        <f t="shared" ca="1" si="421"/>
        <v>-8.6671840803043239</v>
      </c>
      <c r="L930" s="304">
        <f t="shared" ca="1" si="406"/>
        <v>798.57031525971274</v>
      </c>
      <c r="M930" s="306">
        <f t="shared" ca="1" si="422"/>
        <v>-1.4913029588994922</v>
      </c>
      <c r="N930" s="304">
        <f t="shared" ca="1" si="423"/>
        <v>-85.445365520312578</v>
      </c>
      <c r="P930" s="310">
        <f t="shared" ca="1" si="424"/>
        <v>23</v>
      </c>
      <c r="Q930" s="304">
        <f t="shared" ca="1" si="425"/>
        <v>0</v>
      </c>
      <c r="R930" s="306">
        <f t="shared" ca="1" si="426"/>
        <v>0</v>
      </c>
      <c r="S930" s="307">
        <f t="shared" ca="1" si="427"/>
        <v>3.1859948540257217</v>
      </c>
      <c r="T930" s="304">
        <f t="shared" ca="1" si="407"/>
        <v>31.254609517992332</v>
      </c>
      <c r="U930" s="311">
        <f t="shared" ca="1" si="408"/>
        <v>0</v>
      </c>
      <c r="V930" s="306">
        <f t="shared" ca="1" si="409"/>
        <v>1.2260621903598059</v>
      </c>
      <c r="W930" s="304">
        <f t="shared" ca="1" si="410"/>
        <v>28.269447647859636</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0.90600842912676605</v>
      </c>
      <c r="AH930" s="304">
        <f t="shared" ca="1" si="434"/>
        <v>-8.8730116647149835</v>
      </c>
    </row>
    <row r="931" spans="1:34" x14ac:dyDescent="0.2">
      <c r="A931" s="347">
        <f t="shared" ca="1" si="412"/>
        <v>1E-4</v>
      </c>
      <c r="B931" s="304">
        <f t="shared" ca="1" si="413"/>
        <v>35.443900000001655</v>
      </c>
      <c r="D931" s="306">
        <f t="shared" ca="1" si="414"/>
        <v>-0.70460489356155254</v>
      </c>
      <c r="E931" s="307">
        <f t="shared" ca="1" si="415"/>
        <v>-0.96498427295629341</v>
      </c>
      <c r="F931" s="304">
        <f t="shared" ca="1" si="416"/>
        <v>1.1948484017162482</v>
      </c>
      <c r="G931" s="306">
        <f t="shared" ca="1" si="417"/>
        <v>8.4411303713768504</v>
      </c>
      <c r="H931" s="307">
        <f t="shared" ca="1" si="418"/>
        <v>-105.96381431423146</v>
      </c>
      <c r="I931" s="304">
        <f t="shared" ca="1" si="419"/>
        <v>106.29949494690699</v>
      </c>
      <c r="J931" s="306">
        <f t="shared" ca="1" si="420"/>
        <v>798.52327976967274</v>
      </c>
      <c r="K931" s="307">
        <f t="shared" ca="1" si="421"/>
        <v>-8.6777804569108259</v>
      </c>
      <c r="L931" s="304">
        <f t="shared" ca="1" si="406"/>
        <v>798.57043033646903</v>
      </c>
      <c r="M931" s="306">
        <f t="shared" ca="1" si="422"/>
        <v>-1.4913036917429385</v>
      </c>
      <c r="N931" s="304">
        <f t="shared" ca="1" si="423"/>
        <v>-85.445407509149092</v>
      </c>
      <c r="P931" s="310">
        <f t="shared" ca="1" si="424"/>
        <v>23</v>
      </c>
      <c r="Q931" s="304">
        <f t="shared" ca="1" si="425"/>
        <v>0</v>
      </c>
      <c r="R931" s="306">
        <f t="shared" ca="1" si="426"/>
        <v>0</v>
      </c>
      <c r="S931" s="307">
        <f t="shared" ca="1" si="427"/>
        <v>3.1859948540257217</v>
      </c>
      <c r="T931" s="304">
        <f t="shared" ca="1" si="407"/>
        <v>31.254609517992332</v>
      </c>
      <c r="U931" s="311">
        <f t="shared" ca="1" si="408"/>
        <v>0</v>
      </c>
      <c r="V931" s="306">
        <f t="shared" ca="1" si="409"/>
        <v>1.2260634895424098</v>
      </c>
      <c r="W931" s="304">
        <f t="shared" ca="1" si="410"/>
        <v>28.269525791155164</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0.90598447256475367</v>
      </c>
      <c r="AH931" s="304">
        <f t="shared" ca="1" si="434"/>
        <v>-8.8730361921769152</v>
      </c>
    </row>
    <row r="932" spans="1:34" x14ac:dyDescent="0.2">
      <c r="A932" s="347">
        <f t="shared" ca="1" si="412"/>
        <v>1E-4</v>
      </c>
      <c r="B932" s="304">
        <f t="shared" ca="1" si="413"/>
        <v>35.444000000001658</v>
      </c>
      <c r="D932" s="306">
        <f t="shared" ca="1" si="414"/>
        <v>-0.70460035922262532</v>
      </c>
      <c r="E932" s="307">
        <f t="shared" ca="1" si="415"/>
        <v>-0.96495930692174525</v>
      </c>
      <c r="F932" s="304">
        <f t="shared" ca="1" si="416"/>
        <v>1.1948255647715056</v>
      </c>
      <c r="G932" s="306">
        <f t="shared" ca="1" si="417"/>
        <v>8.4410599113409273</v>
      </c>
      <c r="H932" s="307">
        <f t="shared" ca="1" si="418"/>
        <v>-105.96391081016215</v>
      </c>
      <c r="I932" s="304">
        <f t="shared" ca="1" si="419"/>
        <v>106.29958554298716</v>
      </c>
      <c r="J932" s="306">
        <f t="shared" ca="1" si="420"/>
        <v>798.52327976967274</v>
      </c>
      <c r="K932" s="307">
        <f t="shared" ca="1" si="421"/>
        <v>-8.6883768431670454</v>
      </c>
      <c r="L932" s="304">
        <f t="shared" ca="1" si="406"/>
        <v>798.57054555391915</v>
      </c>
      <c r="M932" s="306">
        <f t="shared" ca="1" si="422"/>
        <v>-1.4913044245790186</v>
      </c>
      <c r="N932" s="304">
        <f t="shared" ca="1" si="423"/>
        <v>-85.445449497563558</v>
      </c>
      <c r="P932" s="310">
        <f t="shared" ca="1" si="424"/>
        <v>23</v>
      </c>
      <c r="Q932" s="304">
        <f t="shared" ca="1" si="425"/>
        <v>0</v>
      </c>
      <c r="R932" s="306">
        <f t="shared" ca="1" si="426"/>
        <v>0</v>
      </c>
      <c r="S932" s="307">
        <f t="shared" ca="1" si="427"/>
        <v>3.1859948540257217</v>
      </c>
      <c r="T932" s="304">
        <f t="shared" ca="1" si="407"/>
        <v>31.254609517992332</v>
      </c>
      <c r="U932" s="311">
        <f t="shared" ca="1" si="408"/>
        <v>0</v>
      </c>
      <c r="V932" s="306">
        <f t="shared" ca="1" si="409"/>
        <v>1.226064788727574</v>
      </c>
      <c r="W932" s="304">
        <f t="shared" ca="1" si="410"/>
        <v>28.269603933378708</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0.90596051632821251</v>
      </c>
      <c r="AH932" s="304">
        <f t="shared" ca="1" si="434"/>
        <v>-8.8730607193023836</v>
      </c>
    </row>
    <row r="933" spans="1:34" x14ac:dyDescent="0.2">
      <c r="A933" s="347">
        <f t="shared" ca="1" si="412"/>
        <v>1E-4</v>
      </c>
      <c r="B933" s="304">
        <f t="shared" ca="1" si="413"/>
        <v>35.444100000001661</v>
      </c>
      <c r="D933" s="306">
        <f t="shared" ca="1" si="414"/>
        <v>-0.70459582488592143</v>
      </c>
      <c r="E933" s="307">
        <f t="shared" ca="1" si="415"/>
        <v>-0.9649343412296858</v>
      </c>
      <c r="F933" s="304">
        <f t="shared" ca="1" si="416"/>
        <v>1.1948027282070626</v>
      </c>
      <c r="G933" s="306">
        <f t="shared" ca="1" si="417"/>
        <v>8.4409894517584387</v>
      </c>
      <c r="H933" s="307">
        <f t="shared" ca="1" si="418"/>
        <v>-105.96400730359628</v>
      </c>
      <c r="I933" s="304">
        <f t="shared" ca="1" si="419"/>
        <v>106.29967613667175</v>
      </c>
      <c r="J933" s="306">
        <f t="shared" ca="1" si="420"/>
        <v>798.52327976967274</v>
      </c>
      <c r="K933" s="307">
        <f t="shared" ca="1" si="421"/>
        <v>-8.6989732390727337</v>
      </c>
      <c r="L933" s="304">
        <f t="shared" ca="1" si="406"/>
        <v>798.57066091206309</v>
      </c>
      <c r="M933" s="306">
        <f t="shared" ca="1" si="422"/>
        <v>-1.4913051574077323</v>
      </c>
      <c r="N933" s="304">
        <f t="shared" ca="1" si="423"/>
        <v>-85.445491485555962</v>
      </c>
      <c r="P933" s="310">
        <f t="shared" ca="1" si="424"/>
        <v>23</v>
      </c>
      <c r="Q933" s="304">
        <f t="shared" ca="1" si="425"/>
        <v>0</v>
      </c>
      <c r="R933" s="306">
        <f t="shared" ca="1" si="426"/>
        <v>0</v>
      </c>
      <c r="S933" s="307">
        <f t="shared" ca="1" si="427"/>
        <v>3.1859948540257217</v>
      </c>
      <c r="T933" s="304">
        <f t="shared" ca="1" si="407"/>
        <v>31.254609517992332</v>
      </c>
      <c r="U933" s="311">
        <f t="shared" ca="1" si="408"/>
        <v>0</v>
      </c>
      <c r="V933" s="306">
        <f t="shared" ca="1" si="409"/>
        <v>1.2260660879152987</v>
      </c>
      <c r="W933" s="304">
        <f t="shared" ca="1" si="410"/>
        <v>28.269682074530312</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0.90593656041714787</v>
      </c>
      <c r="AH933" s="304">
        <f t="shared" ca="1" si="434"/>
        <v>-8.8730852460913852</v>
      </c>
    </row>
    <row r="934" spans="1:34" x14ac:dyDescent="0.2">
      <c r="A934" s="347">
        <f t="shared" ca="1" si="412"/>
        <v>1E-4</v>
      </c>
      <c r="B934" s="304">
        <f t="shared" ca="1" si="413"/>
        <v>35.444200000001665</v>
      </c>
      <c r="D934" s="306">
        <f t="shared" ca="1" si="414"/>
        <v>-0.70459129055144332</v>
      </c>
      <c r="E934" s="307">
        <f t="shared" ca="1" si="415"/>
        <v>-0.96490937588010439</v>
      </c>
      <c r="F934" s="304">
        <f t="shared" ca="1" si="416"/>
        <v>1.1947798920229118</v>
      </c>
      <c r="G934" s="306">
        <f t="shared" ca="1" si="417"/>
        <v>8.4409189926293831</v>
      </c>
      <c r="H934" s="307">
        <f t="shared" ca="1" si="418"/>
        <v>-105.96410379453387</v>
      </c>
      <c r="I934" s="304">
        <f t="shared" ca="1" si="419"/>
        <v>106.29976672796079</v>
      </c>
      <c r="J934" s="306">
        <f t="shared" ca="1" si="420"/>
        <v>798.52327976967274</v>
      </c>
      <c r="K934" s="307">
        <f t="shared" ca="1" si="421"/>
        <v>-8.7095696446276403</v>
      </c>
      <c r="L934" s="304">
        <f t="shared" ca="1" si="406"/>
        <v>798.57077641090132</v>
      </c>
      <c r="M934" s="306">
        <f t="shared" ca="1" si="422"/>
        <v>-1.4913058902290797</v>
      </c>
      <c r="N934" s="304">
        <f t="shared" ca="1" si="423"/>
        <v>-85.445533473126304</v>
      </c>
      <c r="P934" s="310">
        <f t="shared" ca="1" si="424"/>
        <v>23</v>
      </c>
      <c r="Q934" s="304">
        <f t="shared" ca="1" si="425"/>
        <v>0</v>
      </c>
      <c r="R934" s="306">
        <f t="shared" ca="1" si="426"/>
        <v>0</v>
      </c>
      <c r="S934" s="307">
        <f t="shared" ca="1" si="427"/>
        <v>3.1859948540257217</v>
      </c>
      <c r="T934" s="304">
        <f t="shared" ca="1" si="407"/>
        <v>31.254609517992332</v>
      </c>
      <c r="U934" s="311">
        <f t="shared" ca="1" si="408"/>
        <v>0</v>
      </c>
      <c r="V934" s="306">
        <f t="shared" ca="1" si="409"/>
        <v>1.2260673871055836</v>
      </c>
      <c r="W934" s="304">
        <f t="shared" ca="1" si="410"/>
        <v>28.26976021460996</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0.90591260483155089</v>
      </c>
      <c r="AH934" s="304">
        <f t="shared" ca="1" si="434"/>
        <v>-8.8731097725439323</v>
      </c>
    </row>
    <row r="935" spans="1:34" x14ac:dyDescent="0.2">
      <c r="A935" s="347">
        <f t="shared" ca="1" si="412"/>
        <v>1E-4</v>
      </c>
      <c r="B935" s="304">
        <f t="shared" ca="1" si="413"/>
        <v>35.444300000001668</v>
      </c>
      <c r="D935" s="306">
        <f t="shared" ca="1" si="414"/>
        <v>-0.70458675621919187</v>
      </c>
      <c r="E935" s="307">
        <f t="shared" ca="1" si="415"/>
        <v>-0.96488441087300636</v>
      </c>
      <c r="F935" s="304">
        <f t="shared" ca="1" si="416"/>
        <v>1.1947570562190588</v>
      </c>
      <c r="G935" s="306">
        <f t="shared" ca="1" si="417"/>
        <v>8.440848533953762</v>
      </c>
      <c r="H935" s="307">
        <f t="shared" ca="1" si="418"/>
        <v>-105.96420028297496</v>
      </c>
      <c r="I935" s="304">
        <f t="shared" ca="1" si="419"/>
        <v>106.29985731685429</v>
      </c>
      <c r="J935" s="306">
        <f t="shared" ca="1" si="420"/>
        <v>798.52327976967274</v>
      </c>
      <c r="K935" s="307">
        <f t="shared" ca="1" si="421"/>
        <v>-8.7201660598315165</v>
      </c>
      <c r="L935" s="304">
        <f t="shared" ca="1" si="406"/>
        <v>798.57089205043417</v>
      </c>
      <c r="M935" s="306">
        <f t="shared" ca="1" si="422"/>
        <v>-1.4913066230430612</v>
      </c>
      <c r="N935" s="304">
        <f t="shared" ca="1" si="423"/>
        <v>-85.445575460274611</v>
      </c>
      <c r="P935" s="310">
        <f t="shared" ca="1" si="424"/>
        <v>23</v>
      </c>
      <c r="Q935" s="304">
        <f t="shared" ca="1" si="425"/>
        <v>0</v>
      </c>
      <c r="R935" s="306">
        <f t="shared" ca="1" si="426"/>
        <v>0</v>
      </c>
      <c r="S935" s="307">
        <f t="shared" ca="1" si="427"/>
        <v>3.1859948540257217</v>
      </c>
      <c r="T935" s="304">
        <f t="shared" ca="1" si="407"/>
        <v>31.254609517992332</v>
      </c>
      <c r="U935" s="311">
        <f t="shared" ca="1" si="408"/>
        <v>0</v>
      </c>
      <c r="V935" s="306">
        <f t="shared" ca="1" si="409"/>
        <v>1.2260686862984291</v>
      </c>
      <c r="W935" s="304">
        <f t="shared" ca="1" si="410"/>
        <v>28.269838353617676</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0.90588864957141801</v>
      </c>
      <c r="AH935" s="304">
        <f t="shared" ca="1" si="434"/>
        <v>-8.8731342986600215</v>
      </c>
    </row>
    <row r="936" spans="1:34" x14ac:dyDescent="0.2">
      <c r="A936" s="347">
        <f t="shared" ca="1" si="412"/>
        <v>1E-4</v>
      </c>
      <c r="B936" s="304">
        <f t="shared" ca="1" si="413"/>
        <v>35.444400000001671</v>
      </c>
      <c r="D936" s="306">
        <f t="shared" ca="1" si="414"/>
        <v>-0.70458222188916519</v>
      </c>
      <c r="E936" s="307">
        <f t="shared" ca="1" si="415"/>
        <v>-0.96485944620837927</v>
      </c>
      <c r="F936" s="304">
        <f t="shared" ca="1" si="416"/>
        <v>1.1947342207954927</v>
      </c>
      <c r="G936" s="306">
        <f t="shared" ca="1" si="417"/>
        <v>8.4407780757315738</v>
      </c>
      <c r="H936" s="307">
        <f t="shared" ca="1" si="418"/>
        <v>-105.96429676891958</v>
      </c>
      <c r="I936" s="304">
        <f t="shared" ca="1" si="419"/>
        <v>106.29994790335229</v>
      </c>
      <c r="J936" s="306">
        <f t="shared" ca="1" si="420"/>
        <v>798.52327976967274</v>
      </c>
      <c r="K936" s="307">
        <f t="shared" ca="1" si="421"/>
        <v>-8.7307624846841119</v>
      </c>
      <c r="L936" s="304">
        <f t="shared" ca="1" si="406"/>
        <v>798.57100783066187</v>
      </c>
      <c r="M936" s="306">
        <f t="shared" ca="1" si="422"/>
        <v>-1.4913073558496766</v>
      </c>
      <c r="N936" s="304">
        <f t="shared" ca="1" si="423"/>
        <v>-85.44561744700087</v>
      </c>
      <c r="P936" s="310">
        <f t="shared" ca="1" si="424"/>
        <v>23</v>
      </c>
      <c r="Q936" s="304">
        <f t="shared" ca="1" si="425"/>
        <v>0</v>
      </c>
      <c r="R936" s="306">
        <f t="shared" ca="1" si="426"/>
        <v>0</v>
      </c>
      <c r="S936" s="307">
        <f t="shared" ca="1" si="427"/>
        <v>3.1859948540257217</v>
      </c>
      <c r="T936" s="304">
        <f t="shared" ca="1" si="407"/>
        <v>31.254609517992332</v>
      </c>
      <c r="U936" s="311">
        <f t="shared" ca="1" si="408"/>
        <v>0</v>
      </c>
      <c r="V936" s="306">
        <f t="shared" ca="1" si="409"/>
        <v>1.2260699854938342</v>
      </c>
      <c r="W936" s="304">
        <f t="shared" ca="1" si="410"/>
        <v>28.269916491553445</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0.90586469463674746</v>
      </c>
      <c r="AH936" s="304">
        <f t="shared" ca="1" si="434"/>
        <v>-8.8731588244396598</v>
      </c>
    </row>
    <row r="937" spans="1:34" x14ac:dyDescent="0.2">
      <c r="A937" s="347">
        <f t="shared" ca="1" si="412"/>
        <v>1E-4</v>
      </c>
      <c r="B937" s="304">
        <f t="shared" ca="1" si="413"/>
        <v>35.444500000001675</v>
      </c>
      <c r="D937" s="306">
        <f t="shared" ca="1" si="414"/>
        <v>-0.70457768756136574</v>
      </c>
      <c r="E937" s="307">
        <f t="shared" ca="1" si="415"/>
        <v>-0.96483448188623555</v>
      </c>
      <c r="F937" s="304">
        <f t="shared" ca="1" si="416"/>
        <v>1.1947113857522251</v>
      </c>
      <c r="G937" s="306">
        <f t="shared" ca="1" si="417"/>
        <v>8.4407076179628184</v>
      </c>
      <c r="H937" s="307">
        <f t="shared" ca="1" si="418"/>
        <v>-105.96439325236777</v>
      </c>
      <c r="I937" s="304">
        <f t="shared" ca="1" si="419"/>
        <v>106.30003848745484</v>
      </c>
      <c r="J937" s="306">
        <f t="shared" ca="1" si="420"/>
        <v>798.52327976967274</v>
      </c>
      <c r="K937" s="307">
        <f t="shared" ca="1" si="421"/>
        <v>-8.7413589191851759</v>
      </c>
      <c r="L937" s="304">
        <f t="shared" ca="1" si="406"/>
        <v>798.57112375158488</v>
      </c>
      <c r="M937" s="306">
        <f t="shared" ca="1" si="422"/>
        <v>-1.4913080886489263</v>
      </c>
      <c r="N937" s="304">
        <f t="shared" ca="1" si="423"/>
        <v>-85.44565943330511</v>
      </c>
      <c r="P937" s="310">
        <f t="shared" ca="1" si="424"/>
        <v>23</v>
      </c>
      <c r="Q937" s="304">
        <f t="shared" ca="1" si="425"/>
        <v>0</v>
      </c>
      <c r="R937" s="306">
        <f t="shared" ca="1" si="426"/>
        <v>0</v>
      </c>
      <c r="S937" s="307">
        <f t="shared" ca="1" si="427"/>
        <v>3.1859948540257217</v>
      </c>
      <c r="T937" s="304">
        <f t="shared" ca="1" si="407"/>
        <v>31.254609517992332</v>
      </c>
      <c r="U937" s="311">
        <f t="shared" ca="1" si="408"/>
        <v>0</v>
      </c>
      <c r="V937" s="306">
        <f t="shared" ca="1" si="409"/>
        <v>1.2260712846918003</v>
      </c>
      <c r="W937" s="304">
        <f t="shared" ca="1" si="410"/>
        <v>28.269994628417312</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0.90584074002754633</v>
      </c>
      <c r="AH937" s="304">
        <f t="shared" ca="1" si="434"/>
        <v>-8.8731833498828401</v>
      </c>
    </row>
    <row r="938" spans="1:34" x14ac:dyDescent="0.2">
      <c r="A938" s="347">
        <f t="shared" ca="1" si="412"/>
        <v>1E-4</v>
      </c>
      <c r="B938" s="304">
        <f t="shared" ca="1" si="413"/>
        <v>35.444600000001678</v>
      </c>
      <c r="D938" s="306">
        <f t="shared" ca="1" si="414"/>
        <v>-0.7045731532357925</v>
      </c>
      <c r="E938" s="307">
        <f t="shared" ca="1" si="415"/>
        <v>-0.96480951790655567</v>
      </c>
      <c r="F938" s="304">
        <f t="shared" ca="1" si="416"/>
        <v>1.1946885510892402</v>
      </c>
      <c r="G938" s="306">
        <f t="shared" ca="1" si="417"/>
        <v>8.4406371606474941</v>
      </c>
      <c r="H938" s="307">
        <f t="shared" ca="1" si="418"/>
        <v>-105.96448973331957</v>
      </c>
      <c r="I938" s="304">
        <f t="shared" ca="1" si="419"/>
        <v>106.30012906916197</v>
      </c>
      <c r="J938" s="306">
        <f t="shared" ca="1" si="420"/>
        <v>798.52327976967274</v>
      </c>
      <c r="K938" s="307">
        <f t="shared" ca="1" si="421"/>
        <v>-8.75195536333446</v>
      </c>
      <c r="L938" s="304">
        <f t="shared" ca="1" si="406"/>
        <v>798.57123981320342</v>
      </c>
      <c r="M938" s="306">
        <f t="shared" ca="1" si="422"/>
        <v>-1.4913088214408099</v>
      </c>
      <c r="N938" s="304">
        <f t="shared" ca="1" si="423"/>
        <v>-85.445701419187301</v>
      </c>
      <c r="P938" s="310">
        <f t="shared" ca="1" si="424"/>
        <v>23</v>
      </c>
      <c r="Q938" s="304">
        <f t="shared" ca="1" si="425"/>
        <v>0</v>
      </c>
      <c r="R938" s="306">
        <f t="shared" ca="1" si="426"/>
        <v>0</v>
      </c>
      <c r="S938" s="307">
        <f t="shared" ca="1" si="427"/>
        <v>3.1859948540257217</v>
      </c>
      <c r="T938" s="304">
        <f t="shared" ca="1" si="407"/>
        <v>31.254609517992332</v>
      </c>
      <c r="U938" s="311">
        <f t="shared" ca="1" si="408"/>
        <v>0</v>
      </c>
      <c r="V938" s="306">
        <f t="shared" ca="1" si="409"/>
        <v>1.2260725838923261</v>
      </c>
      <c r="W938" s="304">
        <f t="shared" ca="1" si="410"/>
        <v>28.270072764209264</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0.90581678574379509</v>
      </c>
      <c r="AH938" s="304">
        <f t="shared" ca="1" si="434"/>
        <v>-8.8732078749895802</v>
      </c>
    </row>
    <row r="939" spans="1:34" x14ac:dyDescent="0.2">
      <c r="A939" s="347">
        <f t="shared" ca="1" si="412"/>
        <v>1E-4</v>
      </c>
      <c r="B939" s="304">
        <f t="shared" ca="1" si="413"/>
        <v>35.444700000001681</v>
      </c>
      <c r="D939" s="306">
        <f t="shared" ca="1" si="414"/>
        <v>-0.70456861891245026</v>
      </c>
      <c r="E939" s="307">
        <f t="shared" ca="1" si="415"/>
        <v>-0.96478455426934318</v>
      </c>
      <c r="F939" s="304">
        <f t="shared" ca="1" si="416"/>
        <v>1.1946657168065435</v>
      </c>
      <c r="G939" s="306">
        <f t="shared" ca="1" si="417"/>
        <v>8.4405667037856027</v>
      </c>
      <c r="H939" s="307">
        <f t="shared" ca="1" si="418"/>
        <v>-105.964586211775</v>
      </c>
      <c r="I939" s="304">
        <f t="shared" ca="1" si="419"/>
        <v>106.30021964847369</v>
      </c>
      <c r="J939" s="306">
        <f t="shared" ca="1" si="420"/>
        <v>798.52327976967274</v>
      </c>
      <c r="K939" s="307">
        <f t="shared" ca="1" si="421"/>
        <v>-8.7625518171317154</v>
      </c>
      <c r="L939" s="304">
        <f t="shared" ca="1" si="406"/>
        <v>798.57135601551784</v>
      </c>
      <c r="M939" s="306">
        <f t="shared" ca="1" si="422"/>
        <v>-1.4913095542253281</v>
      </c>
      <c r="N939" s="304">
        <f t="shared" ca="1" si="423"/>
        <v>-85.445743404647487</v>
      </c>
      <c r="P939" s="310">
        <f t="shared" ca="1" si="424"/>
        <v>23</v>
      </c>
      <c r="Q939" s="304">
        <f t="shared" ca="1" si="425"/>
        <v>0</v>
      </c>
      <c r="R939" s="306">
        <f t="shared" ca="1" si="426"/>
        <v>0</v>
      </c>
      <c r="S939" s="307">
        <f t="shared" ca="1" si="427"/>
        <v>3.1859948540257217</v>
      </c>
      <c r="T939" s="304">
        <f t="shared" ca="1" si="407"/>
        <v>31.254609517992332</v>
      </c>
      <c r="U939" s="311">
        <f t="shared" ca="1" si="408"/>
        <v>0</v>
      </c>
      <c r="V939" s="306">
        <f t="shared" ca="1" si="409"/>
        <v>1.2260738830954123</v>
      </c>
      <c r="W939" s="304">
        <f t="shared" ca="1" si="410"/>
        <v>28.270150898929309</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0.90579283178550263</v>
      </c>
      <c r="AH939" s="304">
        <f t="shared" ca="1" si="434"/>
        <v>-8.8732323997598748</v>
      </c>
    </row>
    <row r="940" spans="1:34" x14ac:dyDescent="0.2">
      <c r="A940" s="347">
        <f t="shared" ca="1" si="412"/>
        <v>1E-4</v>
      </c>
      <c r="B940" s="304">
        <f t="shared" ca="1" si="413"/>
        <v>35.444800000001685</v>
      </c>
      <c r="D940" s="306">
        <f t="shared" ca="1" si="414"/>
        <v>-0.70456408459133424</v>
      </c>
      <c r="E940" s="307">
        <f t="shared" ca="1" si="415"/>
        <v>-0.96475959097459985</v>
      </c>
      <c r="F940" s="304">
        <f t="shared" ca="1" si="416"/>
        <v>1.1946428829041347</v>
      </c>
      <c r="G940" s="306">
        <f t="shared" ca="1" si="417"/>
        <v>8.4404962473771441</v>
      </c>
      <c r="H940" s="307">
        <f t="shared" ca="1" si="418"/>
        <v>-105.9646826877341</v>
      </c>
      <c r="I940" s="304">
        <f t="shared" ca="1" si="419"/>
        <v>106.30031022539004</v>
      </c>
      <c r="J940" s="306">
        <f t="shared" ca="1" si="420"/>
        <v>798.52327976967274</v>
      </c>
      <c r="K940" s="307">
        <f t="shared" ca="1" si="421"/>
        <v>-8.7731482805766916</v>
      </c>
      <c r="L940" s="304">
        <f t="shared" ca="1" si="406"/>
        <v>798.57147235852858</v>
      </c>
      <c r="M940" s="306">
        <f t="shared" ca="1" si="422"/>
        <v>-1.4913102870024806</v>
      </c>
      <c r="N940" s="304">
        <f t="shared" ca="1" si="423"/>
        <v>-85.445785389685639</v>
      </c>
      <c r="P940" s="310">
        <f t="shared" ca="1" si="424"/>
        <v>23</v>
      </c>
      <c r="Q940" s="304">
        <f t="shared" ca="1" si="425"/>
        <v>0</v>
      </c>
      <c r="R940" s="306">
        <f t="shared" ca="1" si="426"/>
        <v>0</v>
      </c>
      <c r="S940" s="307">
        <f t="shared" ca="1" si="427"/>
        <v>3.1859948540257217</v>
      </c>
      <c r="T940" s="304">
        <f t="shared" ca="1" si="407"/>
        <v>31.254609517992332</v>
      </c>
      <c r="U940" s="311">
        <f t="shared" ca="1" si="408"/>
        <v>0</v>
      </c>
      <c r="V940" s="306">
        <f t="shared" ca="1" si="409"/>
        <v>1.2260751823010583</v>
      </c>
      <c r="W940" s="304">
        <f t="shared" ca="1" si="410"/>
        <v>28.270229032577454</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0.90576887815266538</v>
      </c>
      <c r="AH940" s="304">
        <f t="shared" ca="1" si="434"/>
        <v>-8.8732569241937238</v>
      </c>
    </row>
    <row r="941" spans="1:34" x14ac:dyDescent="0.2">
      <c r="A941" s="347">
        <f t="shared" ca="1" si="412"/>
        <v>1E-4</v>
      </c>
      <c r="B941" s="304">
        <f t="shared" ca="1" si="413"/>
        <v>35.444900000001688</v>
      </c>
      <c r="D941" s="306">
        <f t="shared" ca="1" si="414"/>
        <v>-0.70455955027244843</v>
      </c>
      <c r="E941" s="307">
        <f t="shared" ca="1" si="415"/>
        <v>-0.96473462802232035</v>
      </c>
      <c r="F941" s="304">
        <f t="shared" ca="1" si="416"/>
        <v>1.1946200493820116</v>
      </c>
      <c r="G941" s="306">
        <f t="shared" ca="1" si="417"/>
        <v>8.4404257914221166</v>
      </c>
      <c r="H941" s="307">
        <f t="shared" ca="1" si="418"/>
        <v>-105.9647791611969</v>
      </c>
      <c r="I941" s="304">
        <f t="shared" ca="1" si="419"/>
        <v>106.30040079991106</v>
      </c>
      <c r="J941" s="306">
        <f t="shared" ca="1" si="420"/>
        <v>798.52327976967274</v>
      </c>
      <c r="K941" s="307">
        <f t="shared" ca="1" si="421"/>
        <v>-8.7837447536691382</v>
      </c>
      <c r="L941" s="304">
        <f t="shared" ca="1" si="406"/>
        <v>798.57158884223566</v>
      </c>
      <c r="M941" s="306">
        <f t="shared" ca="1" si="422"/>
        <v>-1.4913110197722677</v>
      </c>
      <c r="N941" s="304">
        <f t="shared" ca="1" si="423"/>
        <v>-85.4458273743018</v>
      </c>
      <c r="P941" s="310">
        <f t="shared" ca="1" si="424"/>
        <v>23</v>
      </c>
      <c r="Q941" s="304">
        <f t="shared" ca="1" si="425"/>
        <v>0</v>
      </c>
      <c r="R941" s="306">
        <f t="shared" ca="1" si="426"/>
        <v>0</v>
      </c>
      <c r="S941" s="307">
        <f t="shared" ca="1" si="427"/>
        <v>3.1859948540257217</v>
      </c>
      <c r="T941" s="304">
        <f t="shared" ca="1" si="407"/>
        <v>31.254609517992332</v>
      </c>
      <c r="U941" s="311">
        <f t="shared" ca="1" si="408"/>
        <v>0</v>
      </c>
      <c r="V941" s="306">
        <f t="shared" ca="1" si="409"/>
        <v>1.2260764815092651</v>
      </c>
      <c r="W941" s="304">
        <f t="shared" ca="1" si="410"/>
        <v>28.270307165153746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0.9057449248452798</v>
      </c>
      <c r="AH941" s="304">
        <f t="shared" ca="1" si="434"/>
        <v>-8.8732814482911326</v>
      </c>
    </row>
    <row r="942" spans="1:34" x14ac:dyDescent="0.2">
      <c r="A942" s="347">
        <f t="shared" ca="1" si="412"/>
        <v>1E-4</v>
      </c>
      <c r="B942" s="304">
        <f t="shared" ca="1" si="413"/>
        <v>35.445000000001691</v>
      </c>
      <c r="D942" s="306">
        <f t="shared" ca="1" si="414"/>
        <v>-0.70455501595579284</v>
      </c>
      <c r="E942" s="307">
        <f t="shared" ca="1" si="415"/>
        <v>-0.96470966541248693</v>
      </c>
      <c r="F942" s="304">
        <f t="shared" ca="1" si="416"/>
        <v>1.1945972162401601</v>
      </c>
      <c r="G942" s="306">
        <f t="shared" ca="1" si="417"/>
        <v>8.4403553359205201</v>
      </c>
      <c r="H942" s="307">
        <f t="shared" ca="1" si="418"/>
        <v>-105.96487563216344</v>
      </c>
      <c r="I942" s="304">
        <f t="shared" ca="1" si="419"/>
        <v>106.30049137203679</v>
      </c>
      <c r="J942" s="306">
        <f t="shared" ca="1" si="420"/>
        <v>798.52327976967274</v>
      </c>
      <c r="K942" s="307">
        <f t="shared" ca="1" si="421"/>
        <v>-8.7943412364088065</v>
      </c>
      <c r="L942" s="304">
        <f t="shared" ca="1" si="406"/>
        <v>798.57170546663963</v>
      </c>
      <c r="M942" s="306">
        <f t="shared" ca="1" si="422"/>
        <v>-1.4913117525346893</v>
      </c>
      <c r="N942" s="304">
        <f t="shared" ca="1" si="423"/>
        <v>-85.445869358495941</v>
      </c>
      <c r="P942" s="310">
        <f t="shared" ca="1" si="424"/>
        <v>23</v>
      </c>
      <c r="Q942" s="304">
        <f t="shared" ca="1" si="425"/>
        <v>0</v>
      </c>
      <c r="R942" s="306">
        <f t="shared" ca="1" si="426"/>
        <v>0</v>
      </c>
      <c r="S942" s="307">
        <f t="shared" ca="1" si="427"/>
        <v>3.1859948540257217</v>
      </c>
      <c r="T942" s="304">
        <f t="shared" ca="1" si="407"/>
        <v>31.254609517992332</v>
      </c>
      <c r="U942" s="311">
        <f t="shared" ca="1" si="408"/>
        <v>0</v>
      </c>
      <c r="V942" s="306">
        <f t="shared" ca="1" si="409"/>
        <v>1.2260777807200316</v>
      </c>
      <c r="W942" s="304">
        <f t="shared" ca="1" si="410"/>
        <v>28.270385296658148</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0.90572097186333345</v>
      </c>
      <c r="AH942" s="304">
        <f t="shared" ca="1" si="434"/>
        <v>-8.8733059720521155</v>
      </c>
    </row>
    <row r="943" spans="1:34" x14ac:dyDescent="0.2">
      <c r="A943" s="347">
        <f t="shared" ca="1" si="412"/>
        <v>1E-4</v>
      </c>
      <c r="B943" s="304">
        <f t="shared" ca="1" si="413"/>
        <v>35.445100000001695</v>
      </c>
      <c r="D943" s="306">
        <f t="shared" ca="1" si="414"/>
        <v>-0.70455048164136802</v>
      </c>
      <c r="E943" s="307">
        <f t="shared" ca="1" si="415"/>
        <v>-0.96468470314511734</v>
      </c>
      <c r="F943" s="304">
        <f t="shared" ca="1" si="416"/>
        <v>1.1945743834785956</v>
      </c>
      <c r="G943" s="306">
        <f t="shared" ca="1" si="417"/>
        <v>8.4402848808723565</v>
      </c>
      <c r="H943" s="307">
        <f t="shared" ca="1" si="418"/>
        <v>-105.96497210063376</v>
      </c>
      <c r="I943" s="304">
        <f t="shared" ca="1" si="419"/>
        <v>106.30058194176725</v>
      </c>
      <c r="J943" s="306">
        <f t="shared" ca="1" si="420"/>
        <v>798.52327976967274</v>
      </c>
      <c r="K943" s="307">
        <f t="shared" ca="1" si="421"/>
        <v>-8.804937728795446</v>
      </c>
      <c r="L943" s="304">
        <f t="shared" ca="1" si="406"/>
        <v>798.57182223174084</v>
      </c>
      <c r="M943" s="306">
        <f t="shared" ca="1" si="422"/>
        <v>-1.4913124852897455</v>
      </c>
      <c r="N943" s="304">
        <f t="shared" ca="1" si="423"/>
        <v>-85.445911342268076</v>
      </c>
      <c r="P943" s="310">
        <f t="shared" ca="1" si="424"/>
        <v>23</v>
      </c>
      <c r="Q943" s="304">
        <f t="shared" ca="1" si="425"/>
        <v>0</v>
      </c>
      <c r="R943" s="306">
        <f t="shared" ca="1" si="426"/>
        <v>0</v>
      </c>
      <c r="S943" s="307">
        <f t="shared" ca="1" si="427"/>
        <v>3.1859948540257217</v>
      </c>
      <c r="T943" s="304">
        <f t="shared" ca="1" si="407"/>
        <v>31.254609517992332</v>
      </c>
      <c r="U943" s="311">
        <f t="shared" ca="1" si="408"/>
        <v>0</v>
      </c>
      <c r="V943" s="306">
        <f t="shared" ca="1" si="409"/>
        <v>1.2260790799333587</v>
      </c>
      <c r="W943" s="304">
        <f t="shared" ca="1" si="410"/>
        <v>28.2704634270907</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0.90569701920683698</v>
      </c>
      <c r="AH943" s="304">
        <f t="shared" ca="1" si="434"/>
        <v>-8.8733304954766599</v>
      </c>
    </row>
    <row r="944" spans="1:34" x14ac:dyDescent="0.2">
      <c r="A944" s="347">
        <f t="shared" ca="1" si="412"/>
        <v>1E-4</v>
      </c>
      <c r="B944" s="304">
        <f t="shared" ca="1" si="413"/>
        <v>35.445200000001698</v>
      </c>
      <c r="D944" s="306">
        <f t="shared" ca="1" si="414"/>
        <v>-0.70454594732917641</v>
      </c>
      <c r="E944" s="307">
        <f t="shared" ca="1" si="415"/>
        <v>-0.96465974122019382</v>
      </c>
      <c r="F944" s="304">
        <f t="shared" ca="1" si="416"/>
        <v>1.1945515510973053</v>
      </c>
      <c r="G944" s="306">
        <f t="shared" ca="1" si="417"/>
        <v>8.440214426277624</v>
      </c>
      <c r="H944" s="307">
        <f t="shared" ca="1" si="418"/>
        <v>-105.96506856660788</v>
      </c>
      <c r="I944" s="304">
        <f t="shared" ca="1" si="419"/>
        <v>106.30067250910248</v>
      </c>
      <c r="J944" s="306">
        <f t="shared" ca="1" si="420"/>
        <v>798.52327976967274</v>
      </c>
      <c r="K944" s="307">
        <f t="shared" ca="1" si="421"/>
        <v>-8.815534230828808</v>
      </c>
      <c r="L944" s="304">
        <f t="shared" ca="1" si="406"/>
        <v>798.57193913753952</v>
      </c>
      <c r="M944" s="306">
        <f t="shared" ca="1" si="422"/>
        <v>-1.4913132180374364</v>
      </c>
      <c r="N944" s="304">
        <f t="shared" ca="1" si="423"/>
        <v>-85.44595332561822</v>
      </c>
      <c r="P944" s="310">
        <f t="shared" ca="1" si="424"/>
        <v>23</v>
      </c>
      <c r="Q944" s="304">
        <f t="shared" ca="1" si="425"/>
        <v>0</v>
      </c>
      <c r="R944" s="306">
        <f t="shared" ca="1" si="426"/>
        <v>0</v>
      </c>
      <c r="S944" s="307">
        <f t="shared" ca="1" si="427"/>
        <v>3.1859948540257217</v>
      </c>
      <c r="T944" s="304">
        <f t="shared" ca="1" si="407"/>
        <v>31.254609517992332</v>
      </c>
      <c r="U944" s="311">
        <f t="shared" ca="1" si="408"/>
        <v>0</v>
      </c>
      <c r="V944" s="306">
        <f t="shared" ca="1" si="409"/>
        <v>1.2260803791492449</v>
      </c>
      <c r="W944" s="304">
        <f t="shared" ca="1" si="410"/>
        <v>28.270541556451388</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0.9056730668757762</v>
      </c>
      <c r="AH944" s="304">
        <f t="shared" ca="1" si="434"/>
        <v>-8.87335501856478</v>
      </c>
    </row>
    <row r="945" spans="1:34" x14ac:dyDescent="0.2">
      <c r="A945" s="347">
        <f t="shared" ca="1" si="412"/>
        <v>1E-4</v>
      </c>
      <c r="B945" s="304">
        <f t="shared" ca="1" si="413"/>
        <v>35.445300000001701</v>
      </c>
      <c r="D945" s="306">
        <f t="shared" ca="1" si="414"/>
        <v>-0.7045414130192168</v>
      </c>
      <c r="E945" s="307">
        <f t="shared" ca="1" si="415"/>
        <v>-0.96463477963772526</v>
      </c>
      <c r="F945" s="304">
        <f t="shared" ca="1" si="416"/>
        <v>1.1945287190962959</v>
      </c>
      <c r="G945" s="306">
        <f t="shared" ca="1" si="417"/>
        <v>8.4401439721363225</v>
      </c>
      <c r="H945" s="307">
        <f t="shared" ca="1" si="418"/>
        <v>-105.96516503008584</v>
      </c>
      <c r="I945" s="304">
        <f t="shared" ca="1" si="419"/>
        <v>106.30076307404249</v>
      </c>
      <c r="J945" s="306">
        <f t="shared" ca="1" si="420"/>
        <v>798.52327976967274</v>
      </c>
      <c r="K945" s="307">
        <f t="shared" ca="1" si="421"/>
        <v>-8.8261307425086422</v>
      </c>
      <c r="L945" s="304">
        <f t="shared" ca="1" si="406"/>
        <v>798.57205618403589</v>
      </c>
      <c r="M945" s="306">
        <f t="shared" ca="1" si="422"/>
        <v>-1.4913139507777624</v>
      </c>
      <c r="N945" s="304">
        <f t="shared" ca="1" si="423"/>
        <v>-85.445995308546372</v>
      </c>
      <c r="P945" s="310">
        <f t="shared" ca="1" si="424"/>
        <v>23</v>
      </c>
      <c r="Q945" s="304">
        <f t="shared" ca="1" si="425"/>
        <v>0</v>
      </c>
      <c r="R945" s="306">
        <f t="shared" ca="1" si="426"/>
        <v>0</v>
      </c>
      <c r="S945" s="307">
        <f t="shared" ca="1" si="427"/>
        <v>3.1859948540257217</v>
      </c>
      <c r="T945" s="304">
        <f t="shared" ca="1" si="407"/>
        <v>31.254609517992332</v>
      </c>
      <c r="U945" s="311">
        <f t="shared" ca="1" si="408"/>
        <v>0</v>
      </c>
      <c r="V945" s="306">
        <f t="shared" ca="1" si="409"/>
        <v>1.2260816783676922</v>
      </c>
      <c r="W945" s="304">
        <f t="shared" ca="1" si="410"/>
        <v>28.270619684740243</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0.90564911487015998</v>
      </c>
      <c r="AH945" s="304">
        <f t="shared" ca="1" si="434"/>
        <v>-8.8733795413164689</v>
      </c>
    </row>
    <row r="946" spans="1:34" x14ac:dyDescent="0.2">
      <c r="A946" s="347">
        <f t="shared" ca="1" si="412"/>
        <v>1E-4</v>
      </c>
      <c r="B946" s="304">
        <f t="shared" ca="1" si="413"/>
        <v>35.445400000001705</v>
      </c>
      <c r="D946" s="306">
        <f t="shared" ca="1" si="414"/>
        <v>-0.70453687871148929</v>
      </c>
      <c r="E946" s="307">
        <f t="shared" ca="1" si="415"/>
        <v>-0.96460981839770099</v>
      </c>
      <c r="F946" s="304">
        <f t="shared" ca="1" si="416"/>
        <v>1.1945058874755592</v>
      </c>
      <c r="G946" s="306">
        <f t="shared" ca="1" si="417"/>
        <v>8.4400735184484521</v>
      </c>
      <c r="H946" s="307">
        <f t="shared" ca="1" si="418"/>
        <v>-105.96526149106768</v>
      </c>
      <c r="I946" s="304">
        <f t="shared" ca="1" si="419"/>
        <v>106.30085363658735</v>
      </c>
      <c r="J946" s="306">
        <f t="shared" ca="1" si="420"/>
        <v>798.52327976967274</v>
      </c>
      <c r="K946" s="307">
        <f t="shared" ca="1" si="421"/>
        <v>-8.8367272638346996</v>
      </c>
      <c r="L946" s="304">
        <f t="shared" ca="1" si="406"/>
        <v>798.57217337123041</v>
      </c>
      <c r="M946" s="306">
        <f t="shared" ca="1" si="422"/>
        <v>-1.4913146835107234</v>
      </c>
      <c r="N946" s="304">
        <f t="shared" ca="1" si="423"/>
        <v>-85.446037291052548</v>
      </c>
      <c r="P946" s="310">
        <f t="shared" ca="1" si="424"/>
        <v>23</v>
      </c>
      <c r="Q946" s="304">
        <f t="shared" ca="1" si="425"/>
        <v>0</v>
      </c>
      <c r="R946" s="306">
        <f t="shared" ca="1" si="426"/>
        <v>0</v>
      </c>
      <c r="S946" s="307">
        <f t="shared" ca="1" si="427"/>
        <v>3.1859948540257217</v>
      </c>
      <c r="T946" s="304">
        <f t="shared" ca="1" si="407"/>
        <v>31.254609517992332</v>
      </c>
      <c r="U946" s="311">
        <f t="shared" ca="1" si="408"/>
        <v>0</v>
      </c>
      <c r="V946" s="306">
        <f t="shared" ca="1" si="409"/>
        <v>1.226082977588699</v>
      </c>
      <c r="W946" s="304">
        <f t="shared" ca="1" si="410"/>
        <v>28.270697811957266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0.90562516318997766</v>
      </c>
      <c r="AH946" s="304">
        <f t="shared" ca="1" si="434"/>
        <v>-8.8734040637317371</v>
      </c>
    </row>
    <row r="947" spans="1:34" x14ac:dyDescent="0.2">
      <c r="A947" s="347">
        <f t="shared" ca="1" si="412"/>
        <v>1E-4</v>
      </c>
      <c r="B947" s="304">
        <f t="shared" ca="1" si="413"/>
        <v>35.445500000001708</v>
      </c>
      <c r="D947" s="306">
        <f t="shared" ca="1" si="414"/>
        <v>-0.70453234440599533</v>
      </c>
      <c r="E947" s="307">
        <f t="shared" ca="1" si="415"/>
        <v>-0.96458485750011569</v>
      </c>
      <c r="F947" s="304">
        <f t="shared" ca="1" si="416"/>
        <v>1.1944830562350923</v>
      </c>
      <c r="G947" s="306">
        <f t="shared" ca="1" si="417"/>
        <v>8.440003065214011</v>
      </c>
      <c r="H947" s="307">
        <f t="shared" ca="1" si="418"/>
        <v>-105.96535794955344</v>
      </c>
      <c r="I947" s="304">
        <f t="shared" ca="1" si="419"/>
        <v>106.30094419673708</v>
      </c>
      <c r="J947" s="306">
        <f t="shared" ca="1" si="420"/>
        <v>798.52327976967274</v>
      </c>
      <c r="K947" s="307">
        <f t="shared" ca="1" si="421"/>
        <v>-8.84732379480673</v>
      </c>
      <c r="L947" s="304">
        <f t="shared" ca="1" si="406"/>
        <v>798.57229069912341</v>
      </c>
      <c r="M947" s="306">
        <f t="shared" ca="1" si="422"/>
        <v>-1.4913154162363194</v>
      </c>
      <c r="N947" s="304">
        <f t="shared" ca="1" si="423"/>
        <v>-85.446079273136746</v>
      </c>
      <c r="P947" s="310">
        <f t="shared" ca="1" si="424"/>
        <v>23</v>
      </c>
      <c r="Q947" s="304">
        <f t="shared" ca="1" si="425"/>
        <v>0</v>
      </c>
      <c r="R947" s="306">
        <f t="shared" ca="1" si="426"/>
        <v>0</v>
      </c>
      <c r="S947" s="307">
        <f t="shared" ca="1" si="427"/>
        <v>3.1859948540257217</v>
      </c>
      <c r="T947" s="304">
        <f t="shared" ca="1" si="407"/>
        <v>31.254609517992332</v>
      </c>
      <c r="U947" s="311">
        <f t="shared" ca="1" si="408"/>
        <v>0</v>
      </c>
      <c r="V947" s="306">
        <f t="shared" ca="1" si="409"/>
        <v>1.2260842768122657</v>
      </c>
      <c r="W947" s="304">
        <f t="shared" ca="1" si="410"/>
        <v>28.270775938102471</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0.90560121183522568</v>
      </c>
      <c r="AH947" s="304">
        <f t="shared" ca="1" si="434"/>
        <v>-8.8734285858105864</v>
      </c>
    </row>
    <row r="948" spans="1:34" x14ac:dyDescent="0.2">
      <c r="A948" s="347">
        <f t="shared" ca="1" si="412"/>
        <v>1E-4</v>
      </c>
      <c r="B948" s="304">
        <f t="shared" ca="1" si="413"/>
        <v>35.445600000001711</v>
      </c>
      <c r="D948" s="306">
        <f t="shared" ca="1" si="414"/>
        <v>-0.70452781010273646</v>
      </c>
      <c r="E948" s="307">
        <f t="shared" ca="1" si="415"/>
        <v>-0.96455989694496935</v>
      </c>
      <c r="F948" s="304">
        <f t="shared" ca="1" si="416"/>
        <v>1.1944602253748962</v>
      </c>
      <c r="G948" s="306">
        <f t="shared" ca="1" si="417"/>
        <v>8.439932612433001</v>
      </c>
      <c r="H948" s="307">
        <f t="shared" ca="1" si="418"/>
        <v>-105.96545440554313</v>
      </c>
      <c r="I948" s="304">
        <f t="shared" ca="1" si="419"/>
        <v>106.3010347544917</v>
      </c>
      <c r="J948" s="306">
        <f t="shared" ca="1" si="420"/>
        <v>798.52327976967274</v>
      </c>
      <c r="K948" s="307">
        <f t="shared" ca="1" si="421"/>
        <v>-8.8579203354244846</v>
      </c>
      <c r="L948" s="304">
        <f t="shared" ca="1" si="406"/>
        <v>798.57240816771514</v>
      </c>
      <c r="M948" s="306">
        <f t="shared" ca="1" si="422"/>
        <v>-1.4913161489545506</v>
      </c>
      <c r="N948" s="304">
        <f t="shared" ca="1" si="423"/>
        <v>-85.446121254798967</v>
      </c>
      <c r="P948" s="310">
        <f t="shared" ca="1" si="424"/>
        <v>23</v>
      </c>
      <c r="Q948" s="304">
        <f t="shared" ca="1" si="425"/>
        <v>0</v>
      </c>
      <c r="R948" s="306">
        <f t="shared" ca="1" si="426"/>
        <v>0</v>
      </c>
      <c r="S948" s="307">
        <f t="shared" ca="1" si="427"/>
        <v>3.1859948540257217</v>
      </c>
      <c r="T948" s="304">
        <f t="shared" ca="1" si="407"/>
        <v>31.254609517992332</v>
      </c>
      <c r="U948" s="311">
        <f t="shared" ca="1" si="408"/>
        <v>0</v>
      </c>
      <c r="V948" s="306">
        <f t="shared" ca="1" si="409"/>
        <v>1.2260855760383929</v>
      </c>
      <c r="W948" s="304">
        <f t="shared" ca="1" si="410"/>
        <v>28.270854063175868</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0.90557726080590406</v>
      </c>
      <c r="AH948" s="304">
        <f t="shared" ca="1" si="434"/>
        <v>-8.8734531075530203</v>
      </c>
    </row>
    <row r="949" spans="1:34" x14ac:dyDescent="0.2">
      <c r="A949" s="347">
        <f t="shared" ca="1" si="412"/>
        <v>1E-4</v>
      </c>
      <c r="B949" s="304">
        <f t="shared" ca="1" si="413"/>
        <v>35.445700000001715</v>
      </c>
      <c r="D949" s="306">
        <f t="shared" ca="1" si="414"/>
        <v>-0.70452327580171215</v>
      </c>
      <c r="E949" s="307">
        <f t="shared" ca="1" si="415"/>
        <v>-0.96453493673226021</v>
      </c>
      <c r="F949" s="304">
        <f t="shared" ca="1" si="416"/>
        <v>1.1944373948949691</v>
      </c>
      <c r="G949" s="306">
        <f t="shared" ca="1" si="417"/>
        <v>8.4398621601054202</v>
      </c>
      <c r="H949" s="307">
        <f t="shared" ca="1" si="418"/>
        <v>-105.9655508590368</v>
      </c>
      <c r="I949" s="304">
        <f t="shared" ca="1" si="419"/>
        <v>106.30112530985123</v>
      </c>
      <c r="J949" s="306">
        <f t="shared" ca="1" si="420"/>
        <v>798.52327976967274</v>
      </c>
      <c r="K949" s="307">
        <f t="shared" ca="1" si="421"/>
        <v>-8.868516885687713</v>
      </c>
      <c r="L949" s="304">
        <f t="shared" ca="1" si="406"/>
        <v>798.57252577700592</v>
      </c>
      <c r="M949" s="306">
        <f t="shared" ca="1" si="422"/>
        <v>-1.491316881665417</v>
      </c>
      <c r="N949" s="304">
        <f t="shared" ca="1" si="423"/>
        <v>-85.446163236039212</v>
      </c>
      <c r="P949" s="310">
        <f t="shared" ca="1" si="424"/>
        <v>23</v>
      </c>
      <c r="Q949" s="304">
        <f t="shared" ca="1" si="425"/>
        <v>0</v>
      </c>
      <c r="R949" s="306">
        <f t="shared" ca="1" si="426"/>
        <v>0</v>
      </c>
      <c r="S949" s="307">
        <f t="shared" ca="1" si="427"/>
        <v>3.1859948540257217</v>
      </c>
      <c r="T949" s="304">
        <f t="shared" ca="1" si="407"/>
        <v>31.254609517992332</v>
      </c>
      <c r="U949" s="311">
        <f t="shared" ca="1" si="408"/>
        <v>0</v>
      </c>
      <c r="V949" s="306">
        <f t="shared" ca="1" si="409"/>
        <v>1.2260868752670795</v>
      </c>
      <c r="W949" s="304">
        <f t="shared" ca="1" si="410"/>
        <v>28.270932187177447</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0.90555331010200923</v>
      </c>
      <c r="AH949" s="304">
        <f t="shared" ca="1" si="434"/>
        <v>-8.8734776289590407</v>
      </c>
    </row>
    <row r="950" spans="1:34" x14ac:dyDescent="0.2">
      <c r="A950" s="347">
        <f t="shared" ca="1" si="412"/>
        <v>1E-4</v>
      </c>
      <c r="B950" s="304">
        <f t="shared" ca="1" si="413"/>
        <v>35.445800000001718</v>
      </c>
      <c r="D950" s="306">
        <f t="shared" ca="1" si="414"/>
        <v>-0.70451874150292371</v>
      </c>
      <c r="E950" s="307">
        <f t="shared" ca="1" si="415"/>
        <v>-0.9645099768619847</v>
      </c>
      <c r="F950" s="304">
        <f t="shared" ca="1" si="416"/>
        <v>1.1944145647953099</v>
      </c>
      <c r="G950" s="306">
        <f t="shared" ca="1" si="417"/>
        <v>8.4397917082312706</v>
      </c>
      <c r="H950" s="307">
        <f t="shared" ca="1" si="418"/>
        <v>-105.96564731003448</v>
      </c>
      <c r="I950" s="304">
        <f t="shared" ca="1" si="419"/>
        <v>106.30121586281574</v>
      </c>
      <c r="J950" s="306">
        <f t="shared" ca="1" si="420"/>
        <v>798.52327976967274</v>
      </c>
      <c r="K950" s="307">
        <f t="shared" ca="1" si="421"/>
        <v>-8.8791134455961664</v>
      </c>
      <c r="L950" s="304">
        <f t="shared" ca="1" si="406"/>
        <v>798.5726435269961</v>
      </c>
      <c r="M950" s="306">
        <f t="shared" ca="1" si="422"/>
        <v>-1.4913176143689189</v>
      </c>
      <c r="N950" s="304">
        <f t="shared" ca="1" si="423"/>
        <v>-85.446205216857507</v>
      </c>
      <c r="P950" s="310">
        <f t="shared" ca="1" si="424"/>
        <v>23</v>
      </c>
      <c r="Q950" s="304">
        <f t="shared" ca="1" si="425"/>
        <v>0</v>
      </c>
      <c r="R950" s="306">
        <f t="shared" ca="1" si="426"/>
        <v>0</v>
      </c>
      <c r="S950" s="307">
        <f t="shared" ca="1" si="427"/>
        <v>3.1859948540257217</v>
      </c>
      <c r="T950" s="304">
        <f t="shared" ca="1" si="407"/>
        <v>31.254609517992332</v>
      </c>
      <c r="U950" s="311">
        <f t="shared" ca="1" si="408"/>
        <v>0</v>
      </c>
      <c r="V950" s="306">
        <f t="shared" ca="1" si="409"/>
        <v>1.2260881744983265</v>
      </c>
      <c r="W950" s="304">
        <f t="shared" ca="1" si="410"/>
        <v>28.271010310107261</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0.90552935972354121</v>
      </c>
      <c r="AH950" s="304">
        <f t="shared" ca="1" si="434"/>
        <v>-8.8735021500286475</v>
      </c>
    </row>
    <row r="951" spans="1:34" x14ac:dyDescent="0.2">
      <c r="A951" s="347">
        <f t="shared" ca="1" si="412"/>
        <v>1E-4</v>
      </c>
      <c r="B951" s="304">
        <f t="shared" ca="1" si="413"/>
        <v>35.445900000001721</v>
      </c>
      <c r="D951" s="306">
        <f t="shared" ca="1" si="414"/>
        <v>-0.70451420720637137</v>
      </c>
      <c r="E951" s="307">
        <f t="shared" ca="1" si="415"/>
        <v>-0.96448501733413394</v>
      </c>
      <c r="F951" s="304">
        <f t="shared" ca="1" si="416"/>
        <v>1.1943917350759117</v>
      </c>
      <c r="G951" s="306">
        <f t="shared" ca="1" si="417"/>
        <v>8.4397212568105502</v>
      </c>
      <c r="H951" s="307">
        <f t="shared" ca="1" si="418"/>
        <v>-105.96574375853622</v>
      </c>
      <c r="I951" s="304">
        <f t="shared" ca="1" si="419"/>
        <v>106.30130641338523</v>
      </c>
      <c r="J951" s="306">
        <f t="shared" ca="1" si="420"/>
        <v>798.52327976967274</v>
      </c>
      <c r="K951" s="307">
        <f t="shared" ca="1" si="421"/>
        <v>-8.8897100151495945</v>
      </c>
      <c r="L951" s="304">
        <f t="shared" ca="1" si="406"/>
        <v>798.57276141768602</v>
      </c>
      <c r="M951" s="306">
        <f t="shared" ca="1" si="422"/>
        <v>-1.4913183470650562</v>
      </c>
      <c r="N951" s="304">
        <f t="shared" ca="1" si="423"/>
        <v>-85.44624719725384</v>
      </c>
      <c r="P951" s="310">
        <f t="shared" ca="1" si="424"/>
        <v>23</v>
      </c>
      <c r="Q951" s="304">
        <f t="shared" ca="1" si="425"/>
        <v>0</v>
      </c>
      <c r="R951" s="306">
        <f t="shared" ca="1" si="426"/>
        <v>0</v>
      </c>
      <c r="S951" s="307">
        <f t="shared" ca="1" si="427"/>
        <v>3.1859948540257217</v>
      </c>
      <c r="T951" s="304">
        <f t="shared" ca="1" si="407"/>
        <v>31.254609517992332</v>
      </c>
      <c r="U951" s="311">
        <f t="shared" ca="1" si="408"/>
        <v>0</v>
      </c>
      <c r="V951" s="306">
        <f t="shared" ca="1" si="409"/>
        <v>1.2260894737321331</v>
      </c>
      <c r="W951" s="304">
        <f t="shared" ca="1" si="410"/>
        <v>28.271088431965271</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0.90550540967048754</v>
      </c>
      <c r="AH951" s="304">
        <f t="shared" ca="1" si="434"/>
        <v>-8.8735266707618532</v>
      </c>
    </row>
    <row r="952" spans="1:34" x14ac:dyDescent="0.2">
      <c r="A952" s="347">
        <f t="shared" ca="1" si="412"/>
        <v>1E-4</v>
      </c>
      <c r="B952" s="304">
        <f t="shared" ca="1" si="413"/>
        <v>35.446000000001725</v>
      </c>
      <c r="D952" s="306">
        <f t="shared" ca="1" si="414"/>
        <v>-0.70450967291205602</v>
      </c>
      <c r="E952" s="307">
        <f t="shared" ca="1" si="415"/>
        <v>-0.96446005814871505</v>
      </c>
      <c r="F952" s="304">
        <f t="shared" ca="1" si="416"/>
        <v>1.1943689057367808</v>
      </c>
      <c r="G952" s="306">
        <f t="shared" ca="1" si="417"/>
        <v>8.4396508058432591</v>
      </c>
      <c r="H952" s="307">
        <f t="shared" ca="1" si="418"/>
        <v>-105.96584020454203</v>
      </c>
      <c r="I952" s="304">
        <f t="shared" ca="1" si="419"/>
        <v>106.30139696155976</v>
      </c>
      <c r="J952" s="306">
        <f t="shared" ca="1" si="420"/>
        <v>798.52327976967274</v>
      </c>
      <c r="K952" s="307">
        <f t="shared" ca="1" si="421"/>
        <v>-8.9003065943477484</v>
      </c>
      <c r="L952" s="304">
        <f t="shared" ca="1" si="406"/>
        <v>798.57287944907603</v>
      </c>
      <c r="M952" s="306">
        <f t="shared" ca="1" si="422"/>
        <v>-1.4913190797538292</v>
      </c>
      <c r="N952" s="304">
        <f t="shared" ca="1" si="423"/>
        <v>-85.446289177228223</v>
      </c>
      <c r="P952" s="310">
        <f t="shared" ca="1" si="424"/>
        <v>23</v>
      </c>
      <c r="Q952" s="304">
        <f t="shared" ca="1" si="425"/>
        <v>0</v>
      </c>
      <c r="R952" s="306">
        <f t="shared" ca="1" si="426"/>
        <v>0</v>
      </c>
      <c r="S952" s="307">
        <f t="shared" ca="1" si="427"/>
        <v>3.1859948540257217</v>
      </c>
      <c r="T952" s="304">
        <f t="shared" ca="1" si="407"/>
        <v>31.254609517992332</v>
      </c>
      <c r="U952" s="311">
        <f t="shared" ca="1" si="408"/>
        <v>0</v>
      </c>
      <c r="V952" s="306">
        <f t="shared" ca="1" si="409"/>
        <v>1.2260907729685</v>
      </c>
      <c r="W952" s="304">
        <f t="shared" ca="1" si="410"/>
        <v>28.271166552751524</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0.90548145994285711</v>
      </c>
      <c r="AH952" s="304">
        <f t="shared" ca="1" si="434"/>
        <v>-8.8735511911586507</v>
      </c>
    </row>
    <row r="953" spans="1:34" x14ac:dyDescent="0.2">
      <c r="A953" s="347">
        <f t="shared" ca="1" si="412"/>
        <v>1E-4</v>
      </c>
      <c r="B953" s="304">
        <f t="shared" ca="1" si="413"/>
        <v>35.446100000001728</v>
      </c>
      <c r="D953" s="306">
        <f t="shared" ca="1" si="414"/>
        <v>-0.70450513861997754</v>
      </c>
      <c r="E953" s="307">
        <f t="shared" ca="1" si="415"/>
        <v>-0.96443509930571558</v>
      </c>
      <c r="F953" s="304">
        <f t="shared" ca="1" si="416"/>
        <v>1.1943460767779075</v>
      </c>
      <c r="G953" s="306">
        <f t="shared" ca="1" si="417"/>
        <v>8.4395803553293973</v>
      </c>
      <c r="H953" s="307">
        <f t="shared" ca="1" si="418"/>
        <v>-105.96593664805197</v>
      </c>
      <c r="I953" s="304">
        <f t="shared" ca="1" si="419"/>
        <v>106.30148750733936</v>
      </c>
      <c r="J953" s="306">
        <f t="shared" ca="1" si="420"/>
        <v>798.52327976967274</v>
      </c>
      <c r="K953" s="307">
        <f t="shared" ca="1" si="421"/>
        <v>-8.9109031831903778</v>
      </c>
      <c r="L953" s="304">
        <f t="shared" ca="1" si="406"/>
        <v>798.57299762116634</v>
      </c>
      <c r="M953" s="306">
        <f t="shared" ca="1" si="422"/>
        <v>-1.4913198124352376</v>
      </c>
      <c r="N953" s="304">
        <f t="shared" ca="1" si="423"/>
        <v>-85.446331156780658</v>
      </c>
      <c r="P953" s="310">
        <f t="shared" ca="1" si="424"/>
        <v>23</v>
      </c>
      <c r="Q953" s="304">
        <f t="shared" ca="1" si="425"/>
        <v>0</v>
      </c>
      <c r="R953" s="306">
        <f t="shared" ca="1" si="426"/>
        <v>0</v>
      </c>
      <c r="S953" s="307">
        <f t="shared" ca="1" si="427"/>
        <v>3.1859948540257217</v>
      </c>
      <c r="T953" s="304">
        <f t="shared" ca="1" si="407"/>
        <v>31.254609517992332</v>
      </c>
      <c r="U953" s="311">
        <f t="shared" ca="1" si="408"/>
        <v>0</v>
      </c>
      <c r="V953" s="306">
        <f t="shared" ca="1" si="409"/>
        <v>1.2260920722074264</v>
      </c>
      <c r="W953" s="304">
        <f t="shared" ca="1" si="410"/>
        <v>28.271244672466015</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0.90545751054064105</v>
      </c>
      <c r="AH953" s="304">
        <f t="shared" ca="1" si="434"/>
        <v>-8.8735757112190488</v>
      </c>
    </row>
    <row r="954" spans="1:34" x14ac:dyDescent="0.2">
      <c r="A954" s="347">
        <f t="shared" ca="1" si="412"/>
        <v>1E-4</v>
      </c>
      <c r="B954" s="304">
        <f t="shared" ca="1" si="413"/>
        <v>35.446200000001731</v>
      </c>
      <c r="D954" s="306">
        <f t="shared" ca="1" si="414"/>
        <v>-0.70450060433013961</v>
      </c>
      <c r="E954" s="307">
        <f t="shared" ca="1" si="415"/>
        <v>-0.96441014080513554</v>
      </c>
      <c r="F954" s="304">
        <f t="shared" ca="1" si="416"/>
        <v>1.1943232481992945</v>
      </c>
      <c r="G954" s="306">
        <f t="shared" ca="1" si="417"/>
        <v>8.4395099052689648</v>
      </c>
      <c r="H954" s="307">
        <f t="shared" ca="1" si="418"/>
        <v>-105.96603308906604</v>
      </c>
      <c r="I954" s="304">
        <f t="shared" ca="1" si="419"/>
        <v>106.30157805072402</v>
      </c>
      <c r="J954" s="306">
        <f t="shared" ca="1" si="420"/>
        <v>798.52327976967274</v>
      </c>
      <c r="K954" s="307">
        <f t="shared" ca="1" si="421"/>
        <v>-8.9214997816772339</v>
      </c>
      <c r="L954" s="304">
        <f t="shared" ca="1" si="406"/>
        <v>798.5731159339573</v>
      </c>
      <c r="M954" s="306">
        <f t="shared" ca="1" si="422"/>
        <v>-1.4913205451092819</v>
      </c>
      <c r="N954" s="304">
        <f t="shared" ca="1" si="423"/>
        <v>-85.446373135911159</v>
      </c>
      <c r="P954" s="310">
        <f t="shared" ca="1" si="424"/>
        <v>23</v>
      </c>
      <c r="Q954" s="304">
        <f t="shared" ca="1" si="425"/>
        <v>0</v>
      </c>
      <c r="R954" s="306">
        <f t="shared" ca="1" si="426"/>
        <v>0</v>
      </c>
      <c r="S954" s="307">
        <f t="shared" ca="1" si="427"/>
        <v>3.1859948540257217</v>
      </c>
      <c r="T954" s="304">
        <f t="shared" ca="1" si="407"/>
        <v>31.254609517992332</v>
      </c>
      <c r="U954" s="311">
        <f t="shared" ca="1" si="408"/>
        <v>0</v>
      </c>
      <c r="V954" s="306">
        <f t="shared" ca="1" si="409"/>
        <v>1.2260933714489128</v>
      </c>
      <c r="W954" s="304">
        <f t="shared" ca="1" si="410"/>
        <v>28.271322791108737</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0.90543356146383402</v>
      </c>
      <c r="AH954" s="304">
        <f t="shared" ca="1" si="434"/>
        <v>-8.8736002309430511</v>
      </c>
    </row>
    <row r="955" spans="1:34" x14ac:dyDescent="0.2">
      <c r="A955" s="347">
        <f t="shared" ca="1" si="412"/>
        <v>1E-4</v>
      </c>
      <c r="B955" s="304">
        <f t="shared" ca="1" si="413"/>
        <v>35.446300000001735</v>
      </c>
      <c r="D955" s="306">
        <f t="shared" ca="1" si="414"/>
        <v>-0.704496070042539</v>
      </c>
      <c r="E955" s="307">
        <f t="shared" ca="1" si="415"/>
        <v>-0.96438518264697848</v>
      </c>
      <c r="F955" s="304">
        <f t="shared" ca="1" si="416"/>
        <v>1.1943004200009426</v>
      </c>
      <c r="G955" s="306">
        <f t="shared" ca="1" si="417"/>
        <v>8.4394394556619599</v>
      </c>
      <c r="H955" s="307">
        <f t="shared" ca="1" si="418"/>
        <v>-105.96612952758431</v>
      </c>
      <c r="I955" s="304">
        <f t="shared" ca="1" si="419"/>
        <v>106.30166859171383</v>
      </c>
      <c r="J955" s="306">
        <f t="shared" ca="1" si="420"/>
        <v>798.52327976967274</v>
      </c>
      <c r="K955" s="307">
        <f t="shared" ca="1" si="421"/>
        <v>-8.9320963898080663</v>
      </c>
      <c r="L955" s="304">
        <f t="shared" ca="1" si="406"/>
        <v>798.57323438744925</v>
      </c>
      <c r="M955" s="306">
        <f t="shared" ca="1" si="422"/>
        <v>-1.4913212777759619</v>
      </c>
      <c r="N955" s="304">
        <f t="shared" ca="1" si="423"/>
        <v>-85.446415114619711</v>
      </c>
      <c r="P955" s="310">
        <f t="shared" ca="1" si="424"/>
        <v>23</v>
      </c>
      <c r="Q955" s="304">
        <f t="shared" ca="1" si="425"/>
        <v>0</v>
      </c>
      <c r="R955" s="306">
        <f t="shared" ca="1" si="426"/>
        <v>0</v>
      </c>
      <c r="S955" s="307">
        <f t="shared" ca="1" si="427"/>
        <v>3.1859948540257217</v>
      </c>
      <c r="T955" s="304">
        <f t="shared" ca="1" si="407"/>
        <v>31.254609517992332</v>
      </c>
      <c r="U955" s="311">
        <f t="shared" ca="1" si="408"/>
        <v>0</v>
      </c>
      <c r="V955" s="306">
        <f t="shared" ca="1" si="409"/>
        <v>1.2260946706929585</v>
      </c>
      <c r="W955" s="304">
        <f t="shared" ca="1" si="410"/>
        <v>28.271400908679734</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0.90540961271244313</v>
      </c>
      <c r="AH955" s="304">
        <f t="shared" ca="1" si="434"/>
        <v>-8.8736247503306522</v>
      </c>
    </row>
    <row r="956" spans="1:34" x14ac:dyDescent="0.2">
      <c r="A956" s="347">
        <f t="shared" ca="1" si="412"/>
        <v>1E-4</v>
      </c>
      <c r="B956" s="304">
        <f t="shared" ca="1" si="413"/>
        <v>35.446400000001738</v>
      </c>
      <c r="D956" s="306">
        <f t="shared" ca="1" si="414"/>
        <v>-0.70449153575718026</v>
      </c>
      <c r="E956" s="307">
        <f t="shared" ca="1" si="415"/>
        <v>-0.96436022483123018</v>
      </c>
      <c r="F956" s="304">
        <f t="shared" ca="1" si="416"/>
        <v>1.1942775921828439</v>
      </c>
      <c r="G956" s="306">
        <f t="shared" ca="1" si="417"/>
        <v>8.4393690065083842</v>
      </c>
      <c r="H956" s="307">
        <f t="shared" ca="1" si="418"/>
        <v>-105.9662259636068</v>
      </c>
      <c r="I956" s="304">
        <f t="shared" ca="1" si="419"/>
        <v>106.30175913030881</v>
      </c>
      <c r="J956" s="306">
        <f t="shared" ca="1" si="420"/>
        <v>798.52327976967274</v>
      </c>
      <c r="K956" s="307">
        <f t="shared" ca="1" si="421"/>
        <v>-8.9426930075826263</v>
      </c>
      <c r="L956" s="304">
        <f t="shared" ca="1" si="406"/>
        <v>798.57335298164253</v>
      </c>
      <c r="M956" s="306">
        <f t="shared" ca="1" si="422"/>
        <v>-1.491322010435278</v>
      </c>
      <c r="N956" s="304">
        <f t="shared" ca="1" si="423"/>
        <v>-85.446457092906343</v>
      </c>
      <c r="P956" s="310">
        <f t="shared" ca="1" si="424"/>
        <v>23</v>
      </c>
      <c r="Q956" s="304">
        <f t="shared" ca="1" si="425"/>
        <v>0</v>
      </c>
      <c r="R956" s="306">
        <f t="shared" ca="1" si="426"/>
        <v>0</v>
      </c>
      <c r="S956" s="307">
        <f t="shared" ca="1" si="427"/>
        <v>3.1859948540257217</v>
      </c>
      <c r="T956" s="304">
        <f t="shared" ca="1" si="407"/>
        <v>31.254609517992332</v>
      </c>
      <c r="U956" s="311">
        <f t="shared" ca="1" si="408"/>
        <v>0</v>
      </c>
      <c r="V956" s="306">
        <f t="shared" ca="1" si="409"/>
        <v>1.2260959699395646</v>
      </c>
      <c r="W956" s="304">
        <f t="shared" ca="1" si="410"/>
        <v>28.271479025179001</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0.90538566428645595</v>
      </c>
      <c r="AH956" s="304">
        <f t="shared" ca="1" si="434"/>
        <v>-8.8736492693818665</v>
      </c>
    </row>
    <row r="957" spans="1:34" x14ac:dyDescent="0.2">
      <c r="A957" s="347">
        <f t="shared" ca="1" si="412"/>
        <v>1E-4</v>
      </c>
      <c r="B957" s="304">
        <f t="shared" ca="1" si="413"/>
        <v>35.446500000001741</v>
      </c>
      <c r="D957" s="306">
        <f t="shared" ca="1" si="414"/>
        <v>-0.70448700147406063</v>
      </c>
      <c r="E957" s="307">
        <f t="shared" ca="1" si="415"/>
        <v>-0.96433526735789066</v>
      </c>
      <c r="F957" s="304">
        <f t="shared" ca="1" si="416"/>
        <v>1.1942547647449968</v>
      </c>
      <c r="G957" s="306">
        <f t="shared" ca="1" si="417"/>
        <v>8.439298557808236</v>
      </c>
      <c r="H957" s="307">
        <f t="shared" ca="1" si="418"/>
        <v>-105.96632239713354</v>
      </c>
      <c r="I957" s="304">
        <f t="shared" ca="1" si="419"/>
        <v>106.30184966650894</v>
      </c>
      <c r="J957" s="306">
        <f t="shared" ca="1" si="420"/>
        <v>798.52327976967274</v>
      </c>
      <c r="K957" s="307">
        <f t="shared" ca="1" si="421"/>
        <v>-8.9532896350006634</v>
      </c>
      <c r="L957" s="304">
        <f t="shared" ca="1" si="406"/>
        <v>798.57347171653737</v>
      </c>
      <c r="M957" s="306">
        <f t="shared" ca="1" si="422"/>
        <v>-1.4913227430872302</v>
      </c>
      <c r="N957" s="304">
        <f t="shared" ca="1" si="423"/>
        <v>-85.446499070771054</v>
      </c>
      <c r="P957" s="310">
        <f t="shared" ca="1" si="424"/>
        <v>23</v>
      </c>
      <c r="Q957" s="304">
        <f t="shared" ca="1" si="425"/>
        <v>0</v>
      </c>
      <c r="R957" s="306">
        <f t="shared" ca="1" si="426"/>
        <v>0</v>
      </c>
      <c r="S957" s="307">
        <f t="shared" ca="1" si="427"/>
        <v>3.1859948540257217</v>
      </c>
      <c r="T957" s="304">
        <f t="shared" ca="1" si="407"/>
        <v>31.254609517992332</v>
      </c>
      <c r="U957" s="311">
        <f t="shared" ca="1" si="408"/>
        <v>0</v>
      </c>
      <c r="V957" s="306">
        <f t="shared" ca="1" si="409"/>
        <v>1.2260972691887302</v>
      </c>
      <c r="W957" s="304">
        <f t="shared" ca="1" si="410"/>
        <v>28.271557140606532</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0.90536171618586891</v>
      </c>
      <c r="AH957" s="304">
        <f t="shared" ca="1" si="434"/>
        <v>-8.8736737880966938</v>
      </c>
    </row>
    <row r="958" spans="1:34" x14ac:dyDescent="0.2">
      <c r="A958" s="347">
        <f t="shared" ca="1" si="412"/>
        <v>1E-4</v>
      </c>
      <c r="B958" s="304">
        <f t="shared" ca="1" si="413"/>
        <v>35.446600000001744</v>
      </c>
      <c r="D958" s="306">
        <f t="shared" ca="1" si="414"/>
        <v>-0.70448246719318119</v>
      </c>
      <c r="E958" s="307">
        <f t="shared" ca="1" si="415"/>
        <v>-0.96431031022696168</v>
      </c>
      <c r="F958" s="304">
        <f t="shared" ca="1" si="416"/>
        <v>1.1942319376874038</v>
      </c>
      <c r="G958" s="306">
        <f t="shared" ca="1" si="417"/>
        <v>8.4392281095615171</v>
      </c>
      <c r="H958" s="307">
        <f t="shared" ca="1" si="418"/>
        <v>-105.96641882816456</v>
      </c>
      <c r="I958" s="304">
        <f t="shared" ca="1" si="419"/>
        <v>106.30194020031432</v>
      </c>
      <c r="J958" s="306">
        <f t="shared" ca="1" si="420"/>
        <v>798.52327976967274</v>
      </c>
      <c r="K958" s="307">
        <f t="shared" ca="1" si="421"/>
        <v>-8.963886272061929</v>
      </c>
      <c r="L958" s="304">
        <f t="shared" ca="1" si="406"/>
        <v>798.57359059213422</v>
      </c>
      <c r="M958" s="306">
        <f t="shared" ca="1" si="422"/>
        <v>-1.4913234757318183</v>
      </c>
      <c r="N958" s="304">
        <f t="shared" ca="1" si="423"/>
        <v>-85.446541048213845</v>
      </c>
      <c r="P958" s="310">
        <f t="shared" ca="1" si="424"/>
        <v>23</v>
      </c>
      <c r="Q958" s="304">
        <f t="shared" ca="1" si="425"/>
        <v>0</v>
      </c>
      <c r="R958" s="306">
        <f t="shared" ca="1" si="426"/>
        <v>0</v>
      </c>
      <c r="S958" s="307">
        <f t="shared" ca="1" si="427"/>
        <v>3.1859948540257217</v>
      </c>
      <c r="T958" s="304">
        <f t="shared" ca="1" si="407"/>
        <v>31.254609517992332</v>
      </c>
      <c r="U958" s="311">
        <f t="shared" ca="1" si="408"/>
        <v>0</v>
      </c>
      <c r="V958" s="306">
        <f t="shared" ca="1" si="409"/>
        <v>1.2260985684404557</v>
      </c>
      <c r="W958" s="304">
        <f t="shared" ca="1" si="410"/>
        <v>28.271635254962366</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0.90533776841068736</v>
      </c>
      <c r="AH958" s="304">
        <f t="shared" ca="1" si="434"/>
        <v>-8.8736983064751325</v>
      </c>
    </row>
    <row r="959" spans="1:34" x14ac:dyDescent="0.2">
      <c r="A959" s="347">
        <f t="shared" ca="1" si="412"/>
        <v>1E-4</v>
      </c>
      <c r="B959" s="304">
        <f t="shared" ca="1" si="413"/>
        <v>35.446700000001748</v>
      </c>
      <c r="D959" s="306">
        <f t="shared" ca="1" si="414"/>
        <v>-0.70447793291454608</v>
      </c>
      <c r="E959" s="307">
        <f t="shared" ca="1" si="415"/>
        <v>-0.96428535343843436</v>
      </c>
      <c r="F959" s="304">
        <f t="shared" ca="1" si="416"/>
        <v>1.1942091110100601</v>
      </c>
      <c r="G959" s="306">
        <f t="shared" ca="1" si="417"/>
        <v>8.4391576617682258</v>
      </c>
      <c r="H959" s="307">
        <f t="shared" ca="1" si="418"/>
        <v>-105.96651525669991</v>
      </c>
      <c r="I959" s="304">
        <f t="shared" ca="1" si="419"/>
        <v>106.30203073172494</v>
      </c>
      <c r="J959" s="306">
        <f t="shared" ca="1" si="420"/>
        <v>798.52327976967274</v>
      </c>
      <c r="K959" s="307">
        <f t="shared" ca="1" si="421"/>
        <v>-8.9744829187661725</v>
      </c>
      <c r="L959" s="304">
        <f t="shared" ca="1" si="406"/>
        <v>798.57370960843332</v>
      </c>
      <c r="M959" s="306">
        <f t="shared" ca="1" si="422"/>
        <v>-1.4913242083690428</v>
      </c>
      <c r="N959" s="304">
        <f t="shared" ca="1" si="423"/>
        <v>-85.446583025234716</v>
      </c>
      <c r="P959" s="310">
        <f t="shared" ca="1" si="424"/>
        <v>23</v>
      </c>
      <c r="Q959" s="304">
        <f t="shared" ca="1" si="425"/>
        <v>0</v>
      </c>
      <c r="R959" s="306">
        <f t="shared" ca="1" si="426"/>
        <v>0</v>
      </c>
      <c r="S959" s="307">
        <f t="shared" ca="1" si="427"/>
        <v>3.1859948540257217</v>
      </c>
      <c r="T959" s="304">
        <f t="shared" ca="1" si="407"/>
        <v>31.254609517992332</v>
      </c>
      <c r="U959" s="311">
        <f t="shared" ca="1" si="408"/>
        <v>0</v>
      </c>
      <c r="V959" s="306">
        <f t="shared" ca="1" si="409"/>
        <v>1.2260998676947408</v>
      </c>
      <c r="W959" s="304">
        <f t="shared" ca="1" si="410"/>
        <v>28.271713368246481</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0.90531382096090063</v>
      </c>
      <c r="AH959" s="304">
        <f t="shared" ca="1" si="434"/>
        <v>-8.8737228245171913</v>
      </c>
    </row>
    <row r="960" spans="1:34" x14ac:dyDescent="0.2">
      <c r="A960" s="347">
        <f t="shared" ca="1" si="412"/>
        <v>1E-4</v>
      </c>
      <c r="B960" s="304">
        <f t="shared" ca="1" si="413"/>
        <v>35.446800000001751</v>
      </c>
      <c r="D960" s="306">
        <f t="shared" ca="1" si="414"/>
        <v>-0.70447339863815239</v>
      </c>
      <c r="E960" s="307">
        <f t="shared" ca="1" si="415"/>
        <v>-0.96426039699231225</v>
      </c>
      <c r="F960" s="304">
        <f t="shared" ca="1" si="416"/>
        <v>1.1941862847129676</v>
      </c>
      <c r="G960" s="306">
        <f t="shared" ca="1" si="417"/>
        <v>8.439087214428362</v>
      </c>
      <c r="H960" s="307">
        <f t="shared" ca="1" si="418"/>
        <v>-105.96661168273961</v>
      </c>
      <c r="I960" s="304">
        <f t="shared" ca="1" si="419"/>
        <v>106.30212126074086</v>
      </c>
      <c r="J960" s="306">
        <f t="shared" ca="1" si="420"/>
        <v>798.52327976967274</v>
      </c>
      <c r="K960" s="307">
        <f t="shared" ca="1" si="421"/>
        <v>-8.9850795751131454</v>
      </c>
      <c r="L960" s="304">
        <f t="shared" ca="1" si="406"/>
        <v>798.573828765435</v>
      </c>
      <c r="M960" s="306">
        <f t="shared" ca="1" si="422"/>
        <v>-1.4913249409989036</v>
      </c>
      <c r="N960" s="304">
        <f t="shared" ca="1" si="423"/>
        <v>-85.446625001833681</v>
      </c>
      <c r="P960" s="310">
        <f t="shared" ca="1" si="424"/>
        <v>23</v>
      </c>
      <c r="Q960" s="304">
        <f t="shared" ca="1" si="425"/>
        <v>0</v>
      </c>
      <c r="R960" s="306">
        <f t="shared" ca="1" si="426"/>
        <v>0</v>
      </c>
      <c r="S960" s="307">
        <f t="shared" ca="1" si="427"/>
        <v>3.1859948540257217</v>
      </c>
      <c r="T960" s="304">
        <f t="shared" ca="1" si="407"/>
        <v>31.254609517992332</v>
      </c>
      <c r="U960" s="311">
        <f t="shared" ca="1" si="408"/>
        <v>0</v>
      </c>
      <c r="V960" s="306">
        <f t="shared" ca="1" si="409"/>
        <v>1.2261011669515856</v>
      </c>
      <c r="W960" s="304">
        <f t="shared" ca="1" si="410"/>
        <v>28.271791480458919</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0.90528987383651227</v>
      </c>
      <c r="AH960" s="304">
        <f t="shared" ca="1" si="434"/>
        <v>-8.8737473422228668</v>
      </c>
    </row>
    <row r="961" spans="1:34" x14ac:dyDescent="0.2">
      <c r="A961" s="347">
        <f t="shared" ca="1" si="412"/>
        <v>1E-4</v>
      </c>
      <c r="B961" s="304">
        <f t="shared" ca="1" si="413"/>
        <v>35.446900000001754</v>
      </c>
      <c r="D961" s="306">
        <f t="shared" ca="1" si="414"/>
        <v>-0.70446886436400225</v>
      </c>
      <c r="E961" s="307">
        <f t="shared" ca="1" si="415"/>
        <v>-0.96423544088858471</v>
      </c>
      <c r="F961" s="304">
        <f t="shared" ca="1" si="416"/>
        <v>1.194163458796119</v>
      </c>
      <c r="G961" s="306">
        <f t="shared" ca="1" si="417"/>
        <v>8.4390167675419256</v>
      </c>
      <c r="H961" s="307">
        <f t="shared" ca="1" si="418"/>
        <v>-105.9667081062837</v>
      </c>
      <c r="I961" s="304">
        <f t="shared" ca="1" si="419"/>
        <v>106.30221178736211</v>
      </c>
      <c r="J961" s="306">
        <f t="shared" ca="1" si="420"/>
        <v>798.52327976967274</v>
      </c>
      <c r="K961" s="307">
        <f t="shared" ca="1" si="421"/>
        <v>-8.995676241102597</v>
      </c>
      <c r="L961" s="304">
        <f t="shared" ca="1" si="406"/>
        <v>798.57394806313948</v>
      </c>
      <c r="M961" s="306">
        <f t="shared" ca="1" si="422"/>
        <v>-1.4913256736214009</v>
      </c>
      <c r="N961" s="304">
        <f t="shared" ca="1" si="423"/>
        <v>-85.446666978010754</v>
      </c>
      <c r="P961" s="310">
        <f t="shared" ca="1" si="424"/>
        <v>23</v>
      </c>
      <c r="Q961" s="304">
        <f t="shared" ca="1" si="425"/>
        <v>0</v>
      </c>
      <c r="R961" s="306">
        <f t="shared" ca="1" si="426"/>
        <v>0</v>
      </c>
      <c r="S961" s="307">
        <f t="shared" ca="1" si="427"/>
        <v>3.1859948540257217</v>
      </c>
      <c r="T961" s="304">
        <f t="shared" ca="1" si="407"/>
        <v>31.254609517992332</v>
      </c>
      <c r="U961" s="311">
        <f t="shared" ca="1" si="408"/>
        <v>0</v>
      </c>
      <c r="V961" s="306">
        <f t="shared" ca="1" si="409"/>
        <v>1.2261024662109901</v>
      </c>
      <c r="W961" s="304">
        <f t="shared" ca="1" si="410"/>
        <v>28.271869591599675</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0.90526592703751163</v>
      </c>
      <c r="AH961" s="304">
        <f t="shared" ca="1" si="434"/>
        <v>-8.8737718595921713</v>
      </c>
    </row>
    <row r="962" spans="1:34" x14ac:dyDescent="0.2">
      <c r="A962" s="347">
        <f t="shared" ca="1" si="412"/>
        <v>1E-4</v>
      </c>
      <c r="B962" s="304">
        <f t="shared" ca="1" si="413"/>
        <v>35.447000000001758</v>
      </c>
      <c r="D962" s="306">
        <f t="shared" ca="1" si="414"/>
        <v>-0.70446433009209475</v>
      </c>
      <c r="E962" s="307">
        <f t="shared" ca="1" si="415"/>
        <v>-0.96421048512724816</v>
      </c>
      <c r="F962" s="304">
        <f t="shared" ca="1" si="416"/>
        <v>1.1941406332595115</v>
      </c>
      <c r="G962" s="306">
        <f t="shared" ca="1" si="417"/>
        <v>8.4389463211089168</v>
      </c>
      <c r="H962" s="307">
        <f t="shared" ca="1" si="418"/>
        <v>-105.96680452733222</v>
      </c>
      <c r="I962" s="304">
        <f t="shared" ca="1" si="419"/>
        <v>106.30230231158868</v>
      </c>
      <c r="J962" s="306">
        <f t="shared" ca="1" si="420"/>
        <v>798.52327976967274</v>
      </c>
      <c r="K962" s="307">
        <f t="shared" ca="1" si="421"/>
        <v>-9.006272916734277</v>
      </c>
      <c r="L962" s="304">
        <f t="shared" ca="1" si="406"/>
        <v>798.57406750154735</v>
      </c>
      <c r="M962" s="306">
        <f t="shared" ca="1" si="422"/>
        <v>-1.4913264062365346</v>
      </c>
      <c r="N962" s="304">
        <f t="shared" ca="1" si="423"/>
        <v>-85.446708953765921</v>
      </c>
      <c r="P962" s="310">
        <f t="shared" ca="1" si="424"/>
        <v>23</v>
      </c>
      <c r="Q962" s="304">
        <f t="shared" ca="1" si="425"/>
        <v>0</v>
      </c>
      <c r="R962" s="306">
        <f t="shared" ca="1" si="426"/>
        <v>0</v>
      </c>
      <c r="S962" s="307">
        <f t="shared" ca="1" si="427"/>
        <v>3.1859948540257217</v>
      </c>
      <c r="T962" s="304">
        <f t="shared" ca="1" si="407"/>
        <v>31.254609517992332</v>
      </c>
      <c r="U962" s="311">
        <f t="shared" ca="1" si="408"/>
        <v>0</v>
      </c>
      <c r="V962" s="306">
        <f t="shared" ca="1" si="409"/>
        <v>1.2261037654729541</v>
      </c>
      <c r="W962" s="304">
        <f t="shared" ca="1" si="410"/>
        <v>28.271947701668736</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0.90524198056390226</v>
      </c>
      <c r="AH962" s="304">
        <f t="shared" ca="1" si="434"/>
        <v>-8.8737963766251031</v>
      </c>
    </row>
    <row r="963" spans="1:34" x14ac:dyDescent="0.2">
      <c r="A963" s="347">
        <f t="shared" ca="1" si="412"/>
        <v>1E-4</v>
      </c>
      <c r="B963" s="304">
        <f t="shared" ca="1" si="413"/>
        <v>35.447100000001761</v>
      </c>
      <c r="D963" s="306">
        <f t="shared" ca="1" si="414"/>
        <v>-0.70445979582243312</v>
      </c>
      <c r="E963" s="307">
        <f t="shared" ca="1" si="415"/>
        <v>-0.96418552970831151</v>
      </c>
      <c r="F963" s="304">
        <f t="shared" ca="1" si="416"/>
        <v>1.1941178081031543</v>
      </c>
      <c r="G963" s="306">
        <f t="shared" ca="1" si="417"/>
        <v>8.4388758751293338</v>
      </c>
      <c r="H963" s="307">
        <f t="shared" ca="1" si="418"/>
        <v>-105.96690094588519</v>
      </c>
      <c r="I963" s="304">
        <f t="shared" ca="1" si="419"/>
        <v>106.30239283342065</v>
      </c>
      <c r="J963" s="306">
        <f t="shared" ca="1" si="420"/>
        <v>798.52327976967274</v>
      </c>
      <c r="K963" s="307">
        <f t="shared" ca="1" si="421"/>
        <v>-9.0168696020079384</v>
      </c>
      <c r="L963" s="304">
        <f t="shared" ca="1" si="406"/>
        <v>798.57418708065859</v>
      </c>
      <c r="M963" s="306">
        <f t="shared" ca="1" si="422"/>
        <v>-1.491327138844305</v>
      </c>
      <c r="N963" s="304">
        <f t="shared" ca="1" si="423"/>
        <v>-85.44675092909921</v>
      </c>
      <c r="P963" s="310">
        <f t="shared" ca="1" si="424"/>
        <v>23</v>
      </c>
      <c r="Q963" s="304">
        <f t="shared" ca="1" si="425"/>
        <v>0</v>
      </c>
      <c r="R963" s="306">
        <f t="shared" ca="1" si="426"/>
        <v>0</v>
      </c>
      <c r="S963" s="307">
        <f t="shared" ca="1" si="427"/>
        <v>3.1859948540257217</v>
      </c>
      <c r="T963" s="304">
        <f t="shared" ca="1" si="407"/>
        <v>31.254609517992332</v>
      </c>
      <c r="U963" s="311">
        <f t="shared" ca="1" si="408"/>
        <v>0</v>
      </c>
      <c r="V963" s="306">
        <f t="shared" ca="1" si="409"/>
        <v>1.2261050647374783</v>
      </c>
      <c r="W963" s="304">
        <f t="shared" ca="1" si="410"/>
        <v>28.272025810666165</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0.90521803441568593</v>
      </c>
      <c r="AH963" s="304">
        <f t="shared" ca="1" si="434"/>
        <v>-8.8738208933216587</v>
      </c>
    </row>
    <row r="964" spans="1:34" x14ac:dyDescent="0.2">
      <c r="A964" s="347">
        <f t="shared" ca="1" si="412"/>
        <v>1E-4</v>
      </c>
      <c r="B964" s="304">
        <f t="shared" ca="1" si="413"/>
        <v>35.447200000001764</v>
      </c>
      <c r="D964" s="306">
        <f t="shared" ca="1" si="414"/>
        <v>-0.70445526155501614</v>
      </c>
      <c r="E964" s="307">
        <f t="shared" ca="1" si="415"/>
        <v>-0.9641605746317552</v>
      </c>
      <c r="F964" s="304">
        <f t="shared" ca="1" si="416"/>
        <v>1.1940949833270311</v>
      </c>
      <c r="G964" s="306">
        <f t="shared" ca="1" si="417"/>
        <v>8.4388054296031783</v>
      </c>
      <c r="H964" s="307">
        <f t="shared" ca="1" si="418"/>
        <v>-105.96699736194265</v>
      </c>
      <c r="I964" s="304">
        <f t="shared" ca="1" si="419"/>
        <v>106.30248335285805</v>
      </c>
      <c r="J964" s="306">
        <f t="shared" ca="1" si="420"/>
        <v>798.52327976967274</v>
      </c>
      <c r="K964" s="307">
        <f t="shared" ca="1" si="421"/>
        <v>-9.027466296923329</v>
      </c>
      <c r="L964" s="304">
        <f t="shared" ref="L964:L1004" ca="1" si="435">SQRT(pos_x^2+pos_z^2)</f>
        <v>798.57430680047378</v>
      </c>
      <c r="M964" s="306">
        <f t="shared" ca="1" si="422"/>
        <v>-1.4913278714447122</v>
      </c>
      <c r="N964" s="304">
        <f t="shared" ca="1" si="423"/>
        <v>-85.446792904010607</v>
      </c>
      <c r="P964" s="310">
        <f t="shared" ca="1" si="424"/>
        <v>23</v>
      </c>
      <c r="Q964" s="304">
        <f t="shared" ca="1" si="425"/>
        <v>0</v>
      </c>
      <c r="R964" s="306">
        <f t="shared" ca="1" si="426"/>
        <v>0</v>
      </c>
      <c r="S964" s="307">
        <f t="shared" ca="1" si="427"/>
        <v>3.1859948540257217</v>
      </c>
      <c r="T964" s="304">
        <f t="shared" ref="T964:T1004" ca="1" si="436">m*g</f>
        <v>31.254609517992332</v>
      </c>
      <c r="U964" s="311">
        <f t="shared" ref="U964:U1004" ca="1" si="437">IF(pos_xz&lt;L_rampe,Poids*COS(Beta),0)</f>
        <v>0</v>
      </c>
      <c r="V964" s="306">
        <f t="shared" ref="V964:V1004" ca="1" si="438">Rho_moyen*(20000-Alt_rampe-pos_z)/(20000+Alt_rampe+pos_z)</f>
        <v>1.2261063640045613</v>
      </c>
      <c r="W964" s="304">
        <f t="shared" ref="W964:W1003" ca="1" si="439">1/2*Rho*Sref*Cx*vit_xz^2</f>
        <v>28.27210391859192</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0.90519408859284312</v>
      </c>
      <c r="AH964" s="304">
        <f t="shared" ca="1" si="434"/>
        <v>-8.8738454096818558</v>
      </c>
    </row>
    <row r="965" spans="1:34" x14ac:dyDescent="0.2">
      <c r="A965" s="347">
        <f t="shared" ref="A965:A1004" ca="1" si="441">IF(B964+0.01&lt;=T_ini+ROUNDUP(Temps_fin_propu,0), 0.01, IF(K964&gt;0, 0.1, 0.0001))</f>
        <v>1E-4</v>
      </c>
      <c r="B965" s="304">
        <f t="shared" ref="B965:B1004" ca="1" si="442">B964+pas</f>
        <v>35.447300000001768</v>
      </c>
      <c r="D965" s="306">
        <f t="shared" ref="D965:D1004" ca="1" si="443">IF(AND(L964&lt;L_rampe,Poussee&lt;Poids*SIN(M964)),0,(-W964+Poussee)/m*COS(M964)-U964/m*SIN(M964))</f>
        <v>-0.70445072728984393</v>
      </c>
      <c r="E965" s="307">
        <f t="shared" ref="E965:E1004" ca="1" si="444">IF(AND(L964&lt;L_rampe,Poussee&lt;Poids*SIN(M964)),0,(-W964+Poussee)/m*SIN(M964)+U964/m*COS(M964)-Poids/m)</f>
        <v>-0.96413561989758989</v>
      </c>
      <c r="F965" s="304">
        <f t="shared" ref="F965:F1004" ca="1" si="445">SQRT(acc_x^2+acc_z^2)</f>
        <v>1.1940721589311512</v>
      </c>
      <c r="G965" s="306">
        <f t="shared" ref="G965:G1004" ca="1" si="446">G964+acc_x*pas</f>
        <v>8.4387349845304485</v>
      </c>
      <c r="H965" s="307">
        <f t="shared" ref="H965:H1004" ca="1" si="447">H964+acc_z*pas</f>
        <v>-105.96709377550464</v>
      </c>
      <c r="I965" s="304">
        <f t="shared" ref="I965:I1004" ca="1" si="448">SQRT(vit_x^2+vit_z^2)</f>
        <v>106.30257386990087</v>
      </c>
      <c r="J965" s="306">
        <f t="shared" ref="J965:J1004" ca="1" si="449">J964+0.5*(vit_x+G964)*pas*(K964&gt;=0)</f>
        <v>798.52327976967274</v>
      </c>
      <c r="K965" s="307">
        <f t="shared" ref="K965:K1004" ca="1" si="450">K964+0.5*(vit_z+H964)*pas</f>
        <v>-9.0380630014802019</v>
      </c>
      <c r="L965" s="304">
        <f t="shared" ca="1" si="435"/>
        <v>798.57442666099303</v>
      </c>
      <c r="M965" s="306">
        <f t="shared" ref="M965:M1004" ca="1" si="451">IF(AND(L964&gt;L_rampe,G965&gt;0),ATAN2(G965,H965),$M$4)</f>
        <v>-1.491328604037756</v>
      </c>
      <c r="N965" s="304">
        <f t="shared" ref="N965:N1004" ca="1" si="452">DEGREES(Beta)</f>
        <v>-85.446834878500127</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3.1859948540257217</v>
      </c>
      <c r="T965" s="304">
        <f t="shared" ca="1" si="436"/>
        <v>31.254609517992332</v>
      </c>
      <c r="U965" s="311">
        <f t="shared" ca="1" si="437"/>
        <v>0</v>
      </c>
      <c r="V965" s="306">
        <f t="shared" ca="1" si="438"/>
        <v>1.2261076632742043</v>
      </c>
      <c r="W965" s="304">
        <f t="shared" ca="1" si="439"/>
        <v>28.272182025446028</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0.90517014309538624</v>
      </c>
      <c r="AH965" s="304">
        <f t="shared" ref="AH965:AH1004" ca="1" si="463">IF(AND(L964&lt;L_rampe,Poussee&lt;Poids*SIN(M964)), g*SIN(M964), (-W964+Poussee)/m)</f>
        <v>-8.8738699257056837</v>
      </c>
    </row>
    <row r="966" spans="1:34" x14ac:dyDescent="0.2">
      <c r="A966" s="347">
        <f t="shared" ca="1" si="441"/>
        <v>1E-4</v>
      </c>
      <c r="B966" s="304">
        <f t="shared" ca="1" si="442"/>
        <v>35.447400000001771</v>
      </c>
      <c r="D966" s="306">
        <f t="shared" ca="1" si="443"/>
        <v>-0.70444619302692069</v>
      </c>
      <c r="E966" s="307">
        <f t="shared" ca="1" si="444"/>
        <v>-0.96411066550580848</v>
      </c>
      <c r="F966" s="304">
        <f t="shared" ca="1" si="445"/>
        <v>1.194049334915511</v>
      </c>
      <c r="G966" s="306">
        <f t="shared" ca="1" si="446"/>
        <v>8.4386645399111462</v>
      </c>
      <c r="H966" s="307">
        <f t="shared" ca="1" si="447"/>
        <v>-105.96719018657119</v>
      </c>
      <c r="I966" s="304">
        <f t="shared" ca="1" si="448"/>
        <v>106.30266438454919</v>
      </c>
      <c r="J966" s="306">
        <f t="shared" ca="1" si="449"/>
        <v>798.52327976967274</v>
      </c>
      <c r="K966" s="307">
        <f t="shared" ca="1" si="450"/>
        <v>-9.0486597156783048</v>
      </c>
      <c r="L966" s="304">
        <f t="shared" ca="1" si="435"/>
        <v>798.5745466622169</v>
      </c>
      <c r="M966" s="306">
        <f t="shared" ca="1" si="451"/>
        <v>-1.4913293366234368</v>
      </c>
      <c r="N966" s="304">
        <f t="shared" ca="1" si="452"/>
        <v>-85.446876852567755</v>
      </c>
      <c r="P966" s="310">
        <f t="shared" ca="1" si="453"/>
        <v>23</v>
      </c>
      <c r="Q966" s="304">
        <f t="shared" ca="1" si="454"/>
        <v>0</v>
      </c>
      <c r="R966" s="306">
        <f t="shared" ca="1" si="455"/>
        <v>0</v>
      </c>
      <c r="S966" s="307">
        <f t="shared" ca="1" si="456"/>
        <v>3.1859948540257217</v>
      </c>
      <c r="T966" s="304">
        <f t="shared" ca="1" si="436"/>
        <v>31.254609517992332</v>
      </c>
      <c r="U966" s="311">
        <f t="shared" ca="1" si="437"/>
        <v>0</v>
      </c>
      <c r="V966" s="306">
        <f t="shared" ca="1" si="438"/>
        <v>1.2261089625464068</v>
      </c>
      <c r="W966" s="304">
        <f t="shared" ca="1" si="439"/>
        <v>28.272260131228514</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0.90514619792330997</v>
      </c>
      <c r="AH966" s="304">
        <f t="shared" ca="1" si="463"/>
        <v>-8.8738944413931495</v>
      </c>
    </row>
    <row r="967" spans="1:34" x14ac:dyDescent="0.2">
      <c r="A967" s="347">
        <f t="shared" ca="1" si="441"/>
        <v>1E-4</v>
      </c>
      <c r="B967" s="304">
        <f t="shared" ca="1" si="442"/>
        <v>35.447500000001774</v>
      </c>
      <c r="D967" s="306">
        <f t="shared" ca="1" si="443"/>
        <v>-0.70444165876624398</v>
      </c>
      <c r="E967" s="307">
        <f t="shared" ca="1" si="444"/>
        <v>-0.96408571145640209</v>
      </c>
      <c r="F967" s="304">
        <f t="shared" ca="1" si="445"/>
        <v>1.1940265112801032</v>
      </c>
      <c r="G967" s="306">
        <f t="shared" ca="1" si="446"/>
        <v>8.4385940957452696</v>
      </c>
      <c r="H967" s="307">
        <f t="shared" ca="1" si="447"/>
        <v>-105.96728659514233</v>
      </c>
      <c r="I967" s="304">
        <f t="shared" ca="1" si="448"/>
        <v>106.30275489680301</v>
      </c>
      <c r="J967" s="306">
        <f t="shared" ca="1" si="449"/>
        <v>798.52327976967274</v>
      </c>
      <c r="K967" s="307">
        <f t="shared" ca="1" si="450"/>
        <v>-9.0592564395173909</v>
      </c>
      <c r="L967" s="304">
        <f t="shared" ca="1" si="435"/>
        <v>798.57466680414552</v>
      </c>
      <c r="M967" s="306">
        <f t="shared" ca="1" si="451"/>
        <v>-1.4913300692017546</v>
      </c>
      <c r="N967" s="304">
        <f t="shared" ca="1" si="452"/>
        <v>-85.446918826213533</v>
      </c>
      <c r="P967" s="310">
        <f t="shared" ca="1" si="453"/>
        <v>23</v>
      </c>
      <c r="Q967" s="304">
        <f t="shared" ca="1" si="454"/>
        <v>0</v>
      </c>
      <c r="R967" s="306">
        <f t="shared" ca="1" si="455"/>
        <v>0</v>
      </c>
      <c r="S967" s="307">
        <f t="shared" ca="1" si="456"/>
        <v>3.1859948540257217</v>
      </c>
      <c r="T967" s="304">
        <f t="shared" ca="1" si="436"/>
        <v>31.254609517992332</v>
      </c>
      <c r="U967" s="311">
        <f t="shared" ca="1" si="437"/>
        <v>0</v>
      </c>
      <c r="V967" s="306">
        <f t="shared" ca="1" si="438"/>
        <v>1.2261102618211683</v>
      </c>
      <c r="W967" s="304">
        <f t="shared" ca="1" si="439"/>
        <v>28.272338235939355</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0.90512225307660543</v>
      </c>
      <c r="AH967" s="304">
        <f t="shared" ca="1" si="463"/>
        <v>-8.8739189567442605</v>
      </c>
    </row>
    <row r="968" spans="1:34" x14ac:dyDescent="0.2">
      <c r="A968" s="347">
        <f t="shared" ca="1" si="441"/>
        <v>1E-4</v>
      </c>
      <c r="B968" s="304">
        <f t="shared" ca="1" si="442"/>
        <v>35.447600000001778</v>
      </c>
      <c r="D968" s="306">
        <f t="shared" ca="1" si="443"/>
        <v>-0.70443712450781493</v>
      </c>
      <c r="E968" s="307">
        <f t="shared" ca="1" si="444"/>
        <v>-0.96406075774937783</v>
      </c>
      <c r="F968" s="304">
        <f t="shared" ca="1" si="445"/>
        <v>1.1940036880249336</v>
      </c>
      <c r="G968" s="306">
        <f t="shared" ca="1" si="446"/>
        <v>8.4385236520328188</v>
      </c>
      <c r="H968" s="307">
        <f t="shared" ca="1" si="447"/>
        <v>-105.9673830012181</v>
      </c>
      <c r="I968" s="304">
        <f t="shared" ca="1" si="448"/>
        <v>106.30284540666239</v>
      </c>
      <c r="J968" s="306">
        <f t="shared" ca="1" si="449"/>
        <v>798.52327976967274</v>
      </c>
      <c r="K968" s="307">
        <f t="shared" ca="1" si="450"/>
        <v>-9.0698531729972096</v>
      </c>
      <c r="L968" s="304">
        <f t="shared" ca="1" si="435"/>
        <v>798.57478708677922</v>
      </c>
      <c r="M968" s="306">
        <f t="shared" ca="1" si="451"/>
        <v>-1.4913308017727096</v>
      </c>
      <c r="N968" s="304">
        <f t="shared" ca="1" si="452"/>
        <v>-85.446960799437448</v>
      </c>
      <c r="P968" s="310">
        <f t="shared" ca="1" si="453"/>
        <v>23</v>
      </c>
      <c r="Q968" s="304">
        <f t="shared" ca="1" si="454"/>
        <v>0</v>
      </c>
      <c r="R968" s="306">
        <f t="shared" ca="1" si="455"/>
        <v>0</v>
      </c>
      <c r="S968" s="307">
        <f t="shared" ca="1" si="456"/>
        <v>3.1859948540257217</v>
      </c>
      <c r="T968" s="304">
        <f t="shared" ca="1" si="436"/>
        <v>31.254609517992332</v>
      </c>
      <c r="U968" s="311">
        <f t="shared" ca="1" si="437"/>
        <v>0</v>
      </c>
      <c r="V968" s="306">
        <f t="shared" ca="1" si="438"/>
        <v>1.2261115610984901</v>
      </c>
      <c r="W968" s="304">
        <f t="shared" ca="1" si="439"/>
        <v>28.272416339578609</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0.90509830855527973</v>
      </c>
      <c r="AH968" s="304">
        <f t="shared" ca="1" si="463"/>
        <v>-8.8739434717590111</v>
      </c>
    </row>
    <row r="969" spans="1:34" x14ac:dyDescent="0.2">
      <c r="A969" s="347">
        <f t="shared" ca="1" si="441"/>
        <v>1E-4</v>
      </c>
      <c r="B969" s="304">
        <f t="shared" ca="1" si="442"/>
        <v>35.447700000001781</v>
      </c>
      <c r="D969" s="306">
        <f t="shared" ca="1" si="443"/>
        <v>-0.70443259025163396</v>
      </c>
      <c r="E969" s="307">
        <f t="shared" ca="1" si="444"/>
        <v>-0.96403580438471792</v>
      </c>
      <c r="F969" s="304">
        <f t="shared" ca="1" si="445"/>
        <v>1.193980865149989</v>
      </c>
      <c r="G969" s="306">
        <f t="shared" ca="1" si="446"/>
        <v>8.4384532087737938</v>
      </c>
      <c r="H969" s="307">
        <f t="shared" ca="1" si="447"/>
        <v>-105.96747940479854</v>
      </c>
      <c r="I969" s="304">
        <f t="shared" ca="1" si="448"/>
        <v>106.30293591412736</v>
      </c>
      <c r="J969" s="306">
        <f t="shared" ca="1" si="449"/>
        <v>798.52327976967274</v>
      </c>
      <c r="K969" s="307">
        <f t="shared" ca="1" si="450"/>
        <v>-9.0804499161175105</v>
      </c>
      <c r="L969" s="304">
        <f t="shared" ca="1" si="435"/>
        <v>798.57490751011846</v>
      </c>
      <c r="M969" s="306">
        <f t="shared" ca="1" si="451"/>
        <v>-1.4913315343363018</v>
      </c>
      <c r="N969" s="304">
        <f t="shared" ca="1" si="452"/>
        <v>-85.447002772239514</v>
      </c>
      <c r="P969" s="310">
        <f t="shared" ca="1" si="453"/>
        <v>23</v>
      </c>
      <c r="Q969" s="304">
        <f t="shared" ca="1" si="454"/>
        <v>0</v>
      </c>
      <c r="R969" s="306">
        <f t="shared" ca="1" si="455"/>
        <v>0</v>
      </c>
      <c r="S969" s="307">
        <f t="shared" ca="1" si="456"/>
        <v>3.1859948540257217</v>
      </c>
      <c r="T969" s="304">
        <f t="shared" ca="1" si="436"/>
        <v>31.254609517992332</v>
      </c>
      <c r="U969" s="311">
        <f t="shared" ca="1" si="437"/>
        <v>0</v>
      </c>
      <c r="V969" s="306">
        <f t="shared" ca="1" si="438"/>
        <v>1.2261128603783709</v>
      </c>
      <c r="W969" s="304">
        <f t="shared" ca="1" si="439"/>
        <v>28.272494442146254</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0.9050743643593151</v>
      </c>
      <c r="AH969" s="304">
        <f t="shared" ca="1" si="463"/>
        <v>-8.8739679864374175</v>
      </c>
    </row>
    <row r="970" spans="1:34" x14ac:dyDescent="0.2">
      <c r="A970" s="347">
        <f t="shared" ca="1" si="441"/>
        <v>1E-4</v>
      </c>
      <c r="B970" s="304">
        <f t="shared" ca="1" si="442"/>
        <v>35.447800000001784</v>
      </c>
      <c r="D970" s="306">
        <f t="shared" ca="1" si="443"/>
        <v>-0.70442805599770242</v>
      </c>
      <c r="E970" s="307">
        <f t="shared" ca="1" si="444"/>
        <v>-0.9640108513624277</v>
      </c>
      <c r="F970" s="304">
        <f t="shared" ca="1" si="445"/>
        <v>1.1939580426552747</v>
      </c>
      <c r="G970" s="306">
        <f t="shared" ca="1" si="446"/>
        <v>8.4383827659681945</v>
      </c>
      <c r="H970" s="307">
        <f t="shared" ca="1" si="447"/>
        <v>-105.96757580588367</v>
      </c>
      <c r="I970" s="304">
        <f t="shared" ca="1" si="448"/>
        <v>106.30302641919792</v>
      </c>
      <c r="J970" s="306">
        <f t="shared" ca="1" si="449"/>
        <v>798.52327976967274</v>
      </c>
      <c r="K970" s="307">
        <f t="shared" ca="1" si="450"/>
        <v>-9.0910466688780449</v>
      </c>
      <c r="L970" s="304">
        <f t="shared" ca="1" si="435"/>
        <v>798.57502807416336</v>
      </c>
      <c r="M970" s="306">
        <f t="shared" ca="1" si="451"/>
        <v>-1.4913322668925311</v>
      </c>
      <c r="N970" s="304">
        <f t="shared" ca="1" si="452"/>
        <v>-85.447044744619703</v>
      </c>
      <c r="P970" s="310">
        <f t="shared" ca="1" si="453"/>
        <v>23</v>
      </c>
      <c r="Q970" s="304">
        <f t="shared" ca="1" si="454"/>
        <v>0</v>
      </c>
      <c r="R970" s="306">
        <f t="shared" ca="1" si="455"/>
        <v>0</v>
      </c>
      <c r="S970" s="307">
        <f t="shared" ca="1" si="456"/>
        <v>3.1859948540257217</v>
      </c>
      <c r="T970" s="304">
        <f t="shared" ca="1" si="436"/>
        <v>31.254609517992332</v>
      </c>
      <c r="U970" s="311">
        <f t="shared" ca="1" si="437"/>
        <v>0</v>
      </c>
      <c r="V970" s="306">
        <f t="shared" ca="1" si="438"/>
        <v>1.2261141596608109</v>
      </c>
      <c r="W970" s="304">
        <f t="shared" ca="1" si="439"/>
        <v>28.272572543642291</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0.90505042048872042</v>
      </c>
      <c r="AH970" s="304">
        <f t="shared" ca="1" si="463"/>
        <v>-8.873992500779476</v>
      </c>
    </row>
    <row r="971" spans="1:34" x14ac:dyDescent="0.2">
      <c r="A971" s="347">
        <f t="shared" ca="1" si="441"/>
        <v>1E-4</v>
      </c>
      <c r="B971" s="304">
        <f t="shared" ca="1" si="442"/>
        <v>35.447900000001788</v>
      </c>
      <c r="D971" s="306">
        <f t="shared" ca="1" si="443"/>
        <v>-0.70442352174602285</v>
      </c>
      <c r="E971" s="307">
        <f t="shared" ca="1" si="444"/>
        <v>-0.9639858986825125</v>
      </c>
      <c r="F971" s="304">
        <f t="shared" ca="1" si="445"/>
        <v>1.1939352205407967</v>
      </c>
      <c r="G971" s="306">
        <f t="shared" ca="1" si="446"/>
        <v>8.4383123236160191</v>
      </c>
      <c r="H971" s="307">
        <f t="shared" ca="1" si="447"/>
        <v>-105.96767220447354</v>
      </c>
      <c r="I971" s="304">
        <f t="shared" ca="1" si="448"/>
        <v>106.30311692187415</v>
      </c>
      <c r="J971" s="306">
        <f t="shared" ca="1" si="449"/>
        <v>798.52327976967274</v>
      </c>
      <c r="K971" s="307">
        <f t="shared" ca="1" si="450"/>
        <v>-9.1016434312785623</v>
      </c>
      <c r="L971" s="304">
        <f t="shared" ca="1" si="435"/>
        <v>798.57514877891435</v>
      </c>
      <c r="M971" s="306">
        <f t="shared" ca="1" si="451"/>
        <v>-1.491332999441398</v>
      </c>
      <c r="N971" s="304">
        <f t="shared" ca="1" si="452"/>
        <v>-85.447086716578056</v>
      </c>
      <c r="P971" s="310">
        <f t="shared" ca="1" si="453"/>
        <v>23</v>
      </c>
      <c r="Q971" s="304">
        <f t="shared" ca="1" si="454"/>
        <v>0</v>
      </c>
      <c r="R971" s="306">
        <f t="shared" ca="1" si="455"/>
        <v>0</v>
      </c>
      <c r="S971" s="307">
        <f t="shared" ca="1" si="456"/>
        <v>3.1859948540257217</v>
      </c>
      <c r="T971" s="304">
        <f t="shared" ca="1" si="436"/>
        <v>31.254609517992332</v>
      </c>
      <c r="U971" s="311">
        <f t="shared" ca="1" si="437"/>
        <v>0</v>
      </c>
      <c r="V971" s="306">
        <f t="shared" ca="1" si="438"/>
        <v>1.2261154589458108</v>
      </c>
      <c r="W971" s="304">
        <f t="shared" ca="1" si="439"/>
        <v>28.272650644066761</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0.90502647694349214</v>
      </c>
      <c r="AH971" s="304">
        <f t="shared" ca="1" si="463"/>
        <v>-8.8740170147851831</v>
      </c>
    </row>
    <row r="972" spans="1:34" x14ac:dyDescent="0.2">
      <c r="A972" s="347">
        <f t="shared" ca="1" si="441"/>
        <v>1E-4</v>
      </c>
      <c r="B972" s="304">
        <f t="shared" ca="1" si="442"/>
        <v>35.448000000001791</v>
      </c>
      <c r="D972" s="306">
        <f t="shared" ca="1" si="443"/>
        <v>-0.70441898749659215</v>
      </c>
      <c r="E972" s="307">
        <f t="shared" ca="1" si="444"/>
        <v>-0.963960946344951</v>
      </c>
      <c r="F972" s="304">
        <f t="shared" ca="1" si="445"/>
        <v>1.1939123988065363</v>
      </c>
      <c r="G972" s="306">
        <f t="shared" ca="1" si="446"/>
        <v>8.4382418817172695</v>
      </c>
      <c r="H972" s="307">
        <f t="shared" ca="1" si="447"/>
        <v>-105.96776860056818</v>
      </c>
      <c r="I972" s="304">
        <f t="shared" ca="1" si="448"/>
        <v>106.30320742215604</v>
      </c>
      <c r="J972" s="306">
        <f t="shared" ca="1" si="449"/>
        <v>798.52327976967274</v>
      </c>
      <c r="K972" s="307">
        <f t="shared" ca="1" si="450"/>
        <v>-9.1122402033188141</v>
      </c>
      <c r="L972" s="304">
        <f t="shared" ca="1" si="435"/>
        <v>798.5752696243718</v>
      </c>
      <c r="M972" s="306">
        <f t="shared" ca="1" si="451"/>
        <v>-1.4913337319829023</v>
      </c>
      <c r="N972" s="304">
        <f t="shared" ca="1" si="452"/>
        <v>-85.447128688114574</v>
      </c>
      <c r="P972" s="310">
        <f t="shared" ca="1" si="453"/>
        <v>23</v>
      </c>
      <c r="Q972" s="304">
        <f t="shared" ca="1" si="454"/>
        <v>0</v>
      </c>
      <c r="R972" s="306">
        <f t="shared" ca="1" si="455"/>
        <v>0</v>
      </c>
      <c r="S972" s="307">
        <f t="shared" ca="1" si="456"/>
        <v>3.1859948540257217</v>
      </c>
      <c r="T972" s="304">
        <f t="shared" ca="1" si="436"/>
        <v>31.254609517992332</v>
      </c>
      <c r="U972" s="311">
        <f t="shared" ca="1" si="437"/>
        <v>0</v>
      </c>
      <c r="V972" s="306">
        <f t="shared" ca="1" si="438"/>
        <v>1.2261167582333701</v>
      </c>
      <c r="W972" s="304">
        <f t="shared" ca="1" si="439"/>
        <v>28.272728743419648</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0.90500253372361961</v>
      </c>
      <c r="AH972" s="304">
        <f t="shared" ca="1" si="463"/>
        <v>-8.8740415284545549</v>
      </c>
    </row>
    <row r="973" spans="1:34" x14ac:dyDescent="0.2">
      <c r="A973" s="347">
        <f t="shared" ca="1" si="441"/>
        <v>1E-4</v>
      </c>
      <c r="B973" s="304">
        <f t="shared" ca="1" si="442"/>
        <v>35.448100000001794</v>
      </c>
      <c r="D973" s="306">
        <f t="shared" ca="1" si="443"/>
        <v>-0.70441445324941276</v>
      </c>
      <c r="E973" s="307">
        <f t="shared" ca="1" si="444"/>
        <v>-0.96393599434975386</v>
      </c>
      <c r="F973" s="304">
        <f t="shared" ca="1" si="445"/>
        <v>1.1938895774525036</v>
      </c>
      <c r="G973" s="306">
        <f t="shared" ca="1" si="446"/>
        <v>8.4381714402719439</v>
      </c>
      <c r="H973" s="307">
        <f t="shared" ca="1" si="447"/>
        <v>-105.96786499416761</v>
      </c>
      <c r="I973" s="304">
        <f t="shared" ca="1" si="448"/>
        <v>106.30329792004363</v>
      </c>
      <c r="J973" s="306">
        <f t="shared" ca="1" si="449"/>
        <v>798.52327976967274</v>
      </c>
      <c r="K973" s="307">
        <f t="shared" ca="1" si="450"/>
        <v>-9.1228369849985516</v>
      </c>
      <c r="L973" s="304">
        <f t="shared" ca="1" si="435"/>
        <v>798.57539061053592</v>
      </c>
      <c r="M973" s="306">
        <f t="shared" ca="1" si="451"/>
        <v>-1.4913344645170441</v>
      </c>
      <c r="N973" s="304">
        <f t="shared" ca="1" si="452"/>
        <v>-85.447170659229258</v>
      </c>
      <c r="P973" s="310">
        <f t="shared" ca="1" si="453"/>
        <v>23</v>
      </c>
      <c r="Q973" s="304">
        <f t="shared" ca="1" si="454"/>
        <v>0</v>
      </c>
      <c r="R973" s="306">
        <f t="shared" ca="1" si="455"/>
        <v>0</v>
      </c>
      <c r="S973" s="307">
        <f t="shared" ca="1" si="456"/>
        <v>3.1859948540257217</v>
      </c>
      <c r="T973" s="304">
        <f t="shared" ca="1" si="436"/>
        <v>31.254609517992332</v>
      </c>
      <c r="U973" s="311">
        <f t="shared" ca="1" si="437"/>
        <v>0</v>
      </c>
      <c r="V973" s="306">
        <f t="shared" ca="1" si="438"/>
        <v>1.2261180575234889</v>
      </c>
      <c r="W973" s="304">
        <f t="shared" ca="1" si="439"/>
        <v>28.272806841700973</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0.90497859082910814</v>
      </c>
      <c r="AH973" s="304">
        <f t="shared" ca="1" si="463"/>
        <v>-8.8740660417875841</v>
      </c>
    </row>
    <row r="974" spans="1:34" x14ac:dyDescent="0.2">
      <c r="A974" s="347">
        <f t="shared" ca="1" si="441"/>
        <v>1E-4</v>
      </c>
      <c r="B974" s="304">
        <f t="shared" ca="1" si="442"/>
        <v>35.448200000001798</v>
      </c>
      <c r="D974" s="306">
        <f t="shared" ca="1" si="443"/>
        <v>-0.70440991900448691</v>
      </c>
      <c r="E974" s="307">
        <f t="shared" ca="1" si="444"/>
        <v>-0.96391104269691397</v>
      </c>
      <c r="F974" s="304">
        <f t="shared" ca="1" si="445"/>
        <v>1.1938667564786951</v>
      </c>
      <c r="G974" s="306">
        <f t="shared" ca="1" si="446"/>
        <v>8.438100999280044</v>
      </c>
      <c r="H974" s="307">
        <f t="shared" ca="1" si="447"/>
        <v>-105.96796138527188</v>
      </c>
      <c r="I974" s="304">
        <f t="shared" ca="1" si="448"/>
        <v>106.30338841553699</v>
      </c>
      <c r="J974" s="306">
        <f t="shared" ca="1" si="449"/>
        <v>798.52327976967274</v>
      </c>
      <c r="K974" s="307">
        <f t="shared" ca="1" si="450"/>
        <v>-9.1334337763175242</v>
      </c>
      <c r="L974" s="304">
        <f t="shared" ca="1" si="435"/>
        <v>798.57551173740694</v>
      </c>
      <c r="M974" s="306">
        <f t="shared" ca="1" si="451"/>
        <v>-1.4913351970438238</v>
      </c>
      <c r="N974" s="304">
        <f t="shared" ca="1" si="452"/>
        <v>-85.447212629922106</v>
      </c>
      <c r="P974" s="310">
        <f t="shared" ca="1" si="453"/>
        <v>23</v>
      </c>
      <c r="Q974" s="304">
        <f t="shared" ca="1" si="454"/>
        <v>0</v>
      </c>
      <c r="R974" s="306">
        <f t="shared" ca="1" si="455"/>
        <v>0</v>
      </c>
      <c r="S974" s="307">
        <f t="shared" ca="1" si="456"/>
        <v>3.1859948540257217</v>
      </c>
      <c r="T974" s="304">
        <f t="shared" ca="1" si="436"/>
        <v>31.254609517992332</v>
      </c>
      <c r="U974" s="311">
        <f t="shared" ca="1" si="437"/>
        <v>0</v>
      </c>
      <c r="V974" s="306">
        <f t="shared" ca="1" si="438"/>
        <v>1.2261193568161668</v>
      </c>
      <c r="W974" s="304">
        <f t="shared" ca="1" si="439"/>
        <v>28.272884938910746</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0.90495464825995064</v>
      </c>
      <c r="AH974" s="304">
        <f t="shared" ca="1" si="463"/>
        <v>-8.8740905547842779</v>
      </c>
    </row>
    <row r="975" spans="1:34" x14ac:dyDescent="0.2">
      <c r="A975" s="347">
        <f t="shared" ca="1" si="441"/>
        <v>1E-4</v>
      </c>
      <c r="B975" s="304">
        <f t="shared" ca="1" si="442"/>
        <v>35.448300000001801</v>
      </c>
      <c r="D975" s="306">
        <f t="shared" ca="1" si="443"/>
        <v>-0.70440538476181214</v>
      </c>
      <c r="E975" s="307">
        <f t="shared" ca="1" si="444"/>
        <v>-0.96388609138642423</v>
      </c>
      <c r="F975" s="304">
        <f t="shared" ca="1" si="445"/>
        <v>1.1938439358851034</v>
      </c>
      <c r="G975" s="306">
        <f t="shared" ca="1" si="446"/>
        <v>8.438030558741568</v>
      </c>
      <c r="H975" s="307">
        <f t="shared" ca="1" si="447"/>
        <v>-105.96805777388101</v>
      </c>
      <c r="I975" s="304">
        <f t="shared" ca="1" si="448"/>
        <v>106.30347890863609</v>
      </c>
      <c r="J975" s="306">
        <f t="shared" ca="1" si="449"/>
        <v>798.52327976967274</v>
      </c>
      <c r="K975" s="307">
        <f t="shared" ca="1" si="450"/>
        <v>-9.1440305772754815</v>
      </c>
      <c r="L975" s="304">
        <f t="shared" ca="1" si="435"/>
        <v>798.57563300498543</v>
      </c>
      <c r="M975" s="306">
        <f t="shared" ca="1" si="451"/>
        <v>-1.4913359295632411</v>
      </c>
      <c r="N975" s="304">
        <f t="shared" ca="1" si="452"/>
        <v>-85.447254600193133</v>
      </c>
      <c r="P975" s="310">
        <f t="shared" ca="1" si="453"/>
        <v>23</v>
      </c>
      <c r="Q975" s="304">
        <f t="shared" ca="1" si="454"/>
        <v>0</v>
      </c>
      <c r="R975" s="306">
        <f t="shared" ca="1" si="455"/>
        <v>0</v>
      </c>
      <c r="S975" s="307">
        <f t="shared" ca="1" si="456"/>
        <v>3.1859948540257217</v>
      </c>
      <c r="T975" s="304">
        <f t="shared" ca="1" si="436"/>
        <v>31.254609517992332</v>
      </c>
      <c r="U975" s="311">
        <f t="shared" ca="1" si="437"/>
        <v>0</v>
      </c>
      <c r="V975" s="306">
        <f t="shared" ca="1" si="438"/>
        <v>1.2261206561114035</v>
      </c>
      <c r="W975" s="304">
        <f t="shared" ca="1" si="439"/>
        <v>28.272963035048953</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0.90493070601614356</v>
      </c>
      <c r="AH975" s="304">
        <f t="shared" ca="1" si="463"/>
        <v>-8.8741150674446416</v>
      </c>
    </row>
    <row r="976" spans="1:34" x14ac:dyDescent="0.2">
      <c r="A976" s="347">
        <f t="shared" ca="1" si="441"/>
        <v>1E-4</v>
      </c>
      <c r="B976" s="304">
        <f t="shared" ca="1" si="442"/>
        <v>35.448400000001804</v>
      </c>
      <c r="D976" s="306">
        <f t="shared" ca="1" si="443"/>
        <v>-0.70440085052139112</v>
      </c>
      <c r="E976" s="307">
        <f t="shared" ca="1" si="444"/>
        <v>-0.96386114041829352</v>
      </c>
      <c r="F976" s="304">
        <f t="shared" ca="1" si="445"/>
        <v>1.1938211156717375</v>
      </c>
      <c r="G976" s="306">
        <f t="shared" ca="1" si="446"/>
        <v>8.4379601186565161</v>
      </c>
      <c r="H976" s="307">
        <f t="shared" ca="1" si="447"/>
        <v>-105.96815415999505</v>
      </c>
      <c r="I976" s="304">
        <f t="shared" ca="1" si="448"/>
        <v>106.30356939934103</v>
      </c>
      <c r="J976" s="306">
        <f t="shared" ca="1" si="449"/>
        <v>798.52327976967274</v>
      </c>
      <c r="K976" s="307">
        <f t="shared" ca="1" si="450"/>
        <v>-9.1546273878721749</v>
      </c>
      <c r="L976" s="304">
        <f t="shared" ca="1" si="435"/>
        <v>798.57575441327162</v>
      </c>
      <c r="M976" s="306">
        <f t="shared" ca="1" si="451"/>
        <v>-1.4913366620752964</v>
      </c>
      <c r="N976" s="304">
        <f t="shared" ca="1" si="452"/>
        <v>-85.44729657004234</v>
      </c>
      <c r="P976" s="310">
        <f t="shared" ca="1" si="453"/>
        <v>23</v>
      </c>
      <c r="Q976" s="304">
        <f t="shared" ca="1" si="454"/>
        <v>0</v>
      </c>
      <c r="R976" s="306">
        <f t="shared" ca="1" si="455"/>
        <v>0</v>
      </c>
      <c r="S976" s="307">
        <f t="shared" ca="1" si="456"/>
        <v>3.1859948540257217</v>
      </c>
      <c r="T976" s="304">
        <f t="shared" ca="1" si="436"/>
        <v>31.254609517992332</v>
      </c>
      <c r="U976" s="311">
        <f t="shared" ca="1" si="437"/>
        <v>0</v>
      </c>
      <c r="V976" s="306">
        <f t="shared" ca="1" si="438"/>
        <v>1.2261219554092004</v>
      </c>
      <c r="W976" s="304">
        <f t="shared" ca="1" si="439"/>
        <v>28.273041130115665</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0.90490676409769577</v>
      </c>
      <c r="AH976" s="304">
        <f t="shared" ca="1" si="463"/>
        <v>-8.8741395797686664</v>
      </c>
    </row>
    <row r="977" spans="1:34" x14ac:dyDescent="0.2">
      <c r="A977" s="347">
        <f t="shared" ca="1" si="441"/>
        <v>1E-4</v>
      </c>
      <c r="B977" s="304">
        <f t="shared" ca="1" si="442"/>
        <v>35.448500000001808</v>
      </c>
      <c r="D977" s="306">
        <f t="shared" ca="1" si="443"/>
        <v>-0.70439631628322519</v>
      </c>
      <c r="E977" s="307">
        <f t="shared" ca="1" si="444"/>
        <v>-0.96383618979249697</v>
      </c>
      <c r="F977" s="304">
        <f t="shared" ca="1" si="445"/>
        <v>1.1937982958385791</v>
      </c>
      <c r="G977" s="306">
        <f t="shared" ca="1" si="446"/>
        <v>8.4378896790248881</v>
      </c>
      <c r="H977" s="307">
        <f t="shared" ca="1" si="447"/>
        <v>-105.96825054361403</v>
      </c>
      <c r="I977" s="304">
        <f t="shared" ca="1" si="448"/>
        <v>106.3036598876518</v>
      </c>
      <c r="J977" s="306">
        <f t="shared" ca="1" si="449"/>
        <v>798.52327976967274</v>
      </c>
      <c r="K977" s="307">
        <f t="shared" ca="1" si="450"/>
        <v>-9.1652242081073556</v>
      </c>
      <c r="L977" s="304">
        <f t="shared" ca="1" si="435"/>
        <v>798.57587596226574</v>
      </c>
      <c r="M977" s="306">
        <f t="shared" ca="1" si="451"/>
        <v>-1.4913373945799895</v>
      </c>
      <c r="N977" s="304">
        <f t="shared" ca="1" si="452"/>
        <v>-85.447338539469726</v>
      </c>
      <c r="P977" s="310">
        <f t="shared" ca="1" si="453"/>
        <v>23</v>
      </c>
      <c r="Q977" s="304">
        <f t="shared" ca="1" si="454"/>
        <v>0</v>
      </c>
      <c r="R977" s="306">
        <f t="shared" ca="1" si="455"/>
        <v>0</v>
      </c>
      <c r="S977" s="307">
        <f t="shared" ca="1" si="456"/>
        <v>3.1859948540257217</v>
      </c>
      <c r="T977" s="304">
        <f t="shared" ca="1" si="436"/>
        <v>31.254609517992332</v>
      </c>
      <c r="U977" s="311">
        <f t="shared" ca="1" si="437"/>
        <v>0</v>
      </c>
      <c r="V977" s="306">
        <f t="shared" ca="1" si="438"/>
        <v>1.226123254709556</v>
      </c>
      <c r="W977" s="304">
        <f t="shared" ca="1" si="439"/>
        <v>28.273119224110829</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0.90488282250457885</v>
      </c>
      <c r="AH977" s="304">
        <f t="shared" ca="1" si="463"/>
        <v>-8.8741640917563789</v>
      </c>
    </row>
    <row r="978" spans="1:34" x14ac:dyDescent="0.2">
      <c r="A978" s="347">
        <f t="shared" ca="1" si="441"/>
        <v>1E-4</v>
      </c>
      <c r="B978" s="304">
        <f t="shared" ca="1" si="442"/>
        <v>35.448600000001811</v>
      </c>
      <c r="D978" s="306">
        <f t="shared" ca="1" si="443"/>
        <v>-0.70439178204731401</v>
      </c>
      <c r="E978" s="307">
        <f t="shared" ca="1" si="444"/>
        <v>-0.96381123950905234</v>
      </c>
      <c r="F978" s="304">
        <f t="shared" ca="1" si="445"/>
        <v>1.1937754763856421</v>
      </c>
      <c r="G978" s="306">
        <f t="shared" ca="1" si="446"/>
        <v>8.437819239846684</v>
      </c>
      <c r="H978" s="307">
        <f t="shared" ca="1" si="447"/>
        <v>-105.96834692473799</v>
      </c>
      <c r="I978" s="304">
        <f t="shared" ca="1" si="448"/>
        <v>106.30375037356845</v>
      </c>
      <c r="J978" s="306">
        <f t="shared" ca="1" si="449"/>
        <v>798.52327976967274</v>
      </c>
      <c r="K978" s="307">
        <f t="shared" ca="1" si="450"/>
        <v>-9.1758210379807732</v>
      </c>
      <c r="L978" s="304">
        <f t="shared" ca="1" si="435"/>
        <v>798.57599765196812</v>
      </c>
      <c r="M978" s="306">
        <f t="shared" ca="1" si="451"/>
        <v>-1.4913381270773207</v>
      </c>
      <c r="N978" s="304">
        <f t="shared" ca="1" si="452"/>
        <v>-85.44738050847532</v>
      </c>
      <c r="P978" s="310">
        <f t="shared" ca="1" si="453"/>
        <v>23</v>
      </c>
      <c r="Q978" s="304">
        <f t="shared" ca="1" si="454"/>
        <v>0</v>
      </c>
      <c r="R978" s="306">
        <f t="shared" ca="1" si="455"/>
        <v>0</v>
      </c>
      <c r="S978" s="307">
        <f t="shared" ca="1" si="456"/>
        <v>3.1859948540257217</v>
      </c>
      <c r="T978" s="304">
        <f t="shared" ca="1" si="436"/>
        <v>31.254609517992332</v>
      </c>
      <c r="U978" s="311">
        <f t="shared" ca="1" si="437"/>
        <v>0</v>
      </c>
      <c r="V978" s="306">
        <f t="shared" ca="1" si="438"/>
        <v>1.226124554012471</v>
      </c>
      <c r="W978" s="304">
        <f t="shared" ca="1" si="439"/>
        <v>28.273197317034484</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0.9048588812368159</v>
      </c>
      <c r="AH978" s="304">
        <f t="shared" ca="1" si="463"/>
        <v>-8.8741886034077595</v>
      </c>
    </row>
    <row r="979" spans="1:34" x14ac:dyDescent="0.2">
      <c r="A979" s="347">
        <f t="shared" ca="1" si="441"/>
        <v>1E-4</v>
      </c>
      <c r="B979" s="304">
        <f t="shared" ca="1" si="442"/>
        <v>35.448700000001814</v>
      </c>
      <c r="D979" s="306">
        <f t="shared" ca="1" si="443"/>
        <v>-0.70438724781365836</v>
      </c>
      <c r="E979" s="307">
        <f t="shared" ca="1" si="444"/>
        <v>-0.96378628956794721</v>
      </c>
      <c r="F979" s="304">
        <f t="shared" ca="1" si="445"/>
        <v>1.1937526573129171</v>
      </c>
      <c r="G979" s="306">
        <f t="shared" ca="1" si="446"/>
        <v>8.4377488011219022</v>
      </c>
      <c r="H979" s="307">
        <f t="shared" ca="1" si="447"/>
        <v>-105.96844330336694</v>
      </c>
      <c r="I979" s="304">
        <f t="shared" ca="1" si="448"/>
        <v>106.30384085709099</v>
      </c>
      <c r="J979" s="306">
        <f t="shared" ca="1" si="449"/>
        <v>798.52327976967274</v>
      </c>
      <c r="K979" s="307">
        <f t="shared" ca="1" si="450"/>
        <v>-9.186417877492179</v>
      </c>
      <c r="L979" s="304">
        <f t="shared" ca="1" si="435"/>
        <v>798.57611948237911</v>
      </c>
      <c r="M979" s="306">
        <f t="shared" ca="1" si="451"/>
        <v>-1.4913388595672901</v>
      </c>
      <c r="N979" s="304">
        <f t="shared" ca="1" si="452"/>
        <v>-85.447422477059092</v>
      </c>
      <c r="P979" s="310">
        <f t="shared" ca="1" si="453"/>
        <v>23</v>
      </c>
      <c r="Q979" s="304">
        <f t="shared" ca="1" si="454"/>
        <v>0</v>
      </c>
      <c r="R979" s="306">
        <f t="shared" ca="1" si="455"/>
        <v>0</v>
      </c>
      <c r="S979" s="307">
        <f t="shared" ca="1" si="456"/>
        <v>3.1859948540257217</v>
      </c>
      <c r="T979" s="304">
        <f t="shared" ca="1" si="436"/>
        <v>31.254609517992332</v>
      </c>
      <c r="U979" s="311">
        <f t="shared" ca="1" si="437"/>
        <v>0</v>
      </c>
      <c r="V979" s="306">
        <f t="shared" ca="1" si="438"/>
        <v>1.2261258533179453</v>
      </c>
      <c r="W979" s="304">
        <f t="shared" ca="1" si="439"/>
        <v>28.273275408886626</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0.90483494029438916</v>
      </c>
      <c r="AH979" s="304">
        <f t="shared" ca="1" si="463"/>
        <v>-8.8742131147228225</v>
      </c>
    </row>
    <row r="980" spans="1:34" x14ac:dyDescent="0.2">
      <c r="A980" s="347">
        <f t="shared" ca="1" si="441"/>
        <v>1E-4</v>
      </c>
      <c r="B980" s="304">
        <f t="shared" ca="1" si="442"/>
        <v>35.448800000001818</v>
      </c>
      <c r="D980" s="306">
        <f t="shared" ca="1" si="443"/>
        <v>-0.7043827135822589</v>
      </c>
      <c r="E980" s="307">
        <f t="shared" ca="1" si="444"/>
        <v>-0.96376133996918156</v>
      </c>
      <c r="F980" s="304">
        <f t="shared" ca="1" si="445"/>
        <v>1.1937298386204054</v>
      </c>
      <c r="G980" s="306">
        <f t="shared" ca="1" si="446"/>
        <v>8.4376783628505443</v>
      </c>
      <c r="H980" s="307">
        <f t="shared" ca="1" si="447"/>
        <v>-105.96853967950094</v>
      </c>
      <c r="I980" s="304">
        <f t="shared" ca="1" si="448"/>
        <v>106.30393133821947</v>
      </c>
      <c r="J980" s="306">
        <f t="shared" ca="1" si="449"/>
        <v>798.52327976967274</v>
      </c>
      <c r="K980" s="307">
        <f t="shared" ca="1" si="450"/>
        <v>-9.1970147266413225</v>
      </c>
      <c r="L980" s="304">
        <f t="shared" ca="1" si="435"/>
        <v>798.57624145349905</v>
      </c>
      <c r="M980" s="306">
        <f t="shared" ca="1" si="451"/>
        <v>-1.4913395920498977</v>
      </c>
      <c r="N980" s="304">
        <f t="shared" ca="1" si="452"/>
        <v>-85.447464445221087</v>
      </c>
      <c r="P980" s="310">
        <f t="shared" ca="1" si="453"/>
        <v>23</v>
      </c>
      <c r="Q980" s="304">
        <f t="shared" ca="1" si="454"/>
        <v>0</v>
      </c>
      <c r="R980" s="306">
        <f t="shared" ca="1" si="455"/>
        <v>0</v>
      </c>
      <c r="S980" s="307">
        <f t="shared" ca="1" si="456"/>
        <v>3.1859948540257217</v>
      </c>
      <c r="T980" s="304">
        <f t="shared" ca="1" si="436"/>
        <v>31.254609517992332</v>
      </c>
      <c r="U980" s="311">
        <f t="shared" ca="1" si="437"/>
        <v>0</v>
      </c>
      <c r="V980" s="306">
        <f t="shared" ca="1" si="438"/>
        <v>1.2261271526259785</v>
      </c>
      <c r="W980" s="304">
        <f t="shared" ca="1" si="439"/>
        <v>28.273353499667262</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0.90481099967730216</v>
      </c>
      <c r="AH980" s="304">
        <f t="shared" ca="1" si="463"/>
        <v>-8.874237625701566</v>
      </c>
    </row>
    <row r="981" spans="1:34" x14ac:dyDescent="0.2">
      <c r="A981" s="347">
        <f t="shared" ca="1" si="441"/>
        <v>1E-4</v>
      </c>
      <c r="B981" s="304">
        <f t="shared" ca="1" si="442"/>
        <v>35.448900000001821</v>
      </c>
      <c r="D981" s="306">
        <f t="shared" ca="1" si="443"/>
        <v>-0.70437817935311553</v>
      </c>
      <c r="E981" s="307">
        <f t="shared" ca="1" si="444"/>
        <v>-0.96373639071275541</v>
      </c>
      <c r="F981" s="304">
        <f t="shared" ca="1" si="445"/>
        <v>1.1937070203081066</v>
      </c>
      <c r="G981" s="306">
        <f t="shared" ca="1" si="446"/>
        <v>8.4376079250326086</v>
      </c>
      <c r="H981" s="307">
        <f t="shared" ca="1" si="447"/>
        <v>-105.96863605314</v>
      </c>
      <c r="I981" s="304">
        <f t="shared" ca="1" si="448"/>
        <v>106.30402181695393</v>
      </c>
      <c r="J981" s="306">
        <f t="shared" ca="1" si="449"/>
        <v>798.52327976967274</v>
      </c>
      <c r="K981" s="307">
        <f t="shared" ca="1" si="450"/>
        <v>-9.207611585427955</v>
      </c>
      <c r="L981" s="304">
        <f t="shared" ca="1" si="435"/>
        <v>798.57636356532817</v>
      </c>
      <c r="M981" s="306">
        <f t="shared" ca="1" si="451"/>
        <v>-1.491340324525144</v>
      </c>
      <c r="N981" s="304">
        <f t="shared" ca="1" si="452"/>
        <v>-85.447506412961289</v>
      </c>
      <c r="P981" s="310">
        <f t="shared" ca="1" si="453"/>
        <v>23</v>
      </c>
      <c r="Q981" s="304">
        <f t="shared" ca="1" si="454"/>
        <v>0</v>
      </c>
      <c r="R981" s="306">
        <f t="shared" ca="1" si="455"/>
        <v>0</v>
      </c>
      <c r="S981" s="307">
        <f t="shared" ca="1" si="456"/>
        <v>3.1859948540257217</v>
      </c>
      <c r="T981" s="304">
        <f t="shared" ca="1" si="436"/>
        <v>31.254609517992332</v>
      </c>
      <c r="U981" s="311">
        <f t="shared" ca="1" si="437"/>
        <v>0</v>
      </c>
      <c r="V981" s="306">
        <f t="shared" ca="1" si="438"/>
        <v>1.2261284519365714</v>
      </c>
      <c r="W981" s="304">
        <f t="shared" ca="1" si="439"/>
        <v>28.273431589376447</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0.9047870593855567</v>
      </c>
      <c r="AH981" s="304">
        <f t="shared" ca="1" si="463"/>
        <v>-8.8742621363439902</v>
      </c>
    </row>
    <row r="982" spans="1:34" x14ac:dyDescent="0.2">
      <c r="A982" s="347">
        <f t="shared" ca="1" si="441"/>
        <v>1E-4</v>
      </c>
      <c r="B982" s="304">
        <f t="shared" ca="1" si="442"/>
        <v>35.449000000001824</v>
      </c>
      <c r="D982" s="306">
        <f t="shared" ca="1" si="443"/>
        <v>-0.7043736451262288</v>
      </c>
      <c r="E982" s="307">
        <f t="shared" ca="1" si="444"/>
        <v>-0.9637114417986492</v>
      </c>
      <c r="F982" s="304">
        <f t="shared" ca="1" si="445"/>
        <v>1.1936842023760061</v>
      </c>
      <c r="G982" s="306">
        <f t="shared" ca="1" si="446"/>
        <v>8.4375374876680951</v>
      </c>
      <c r="H982" s="307">
        <f t="shared" ca="1" si="447"/>
        <v>-105.96873242428418</v>
      </c>
      <c r="I982" s="304">
        <f t="shared" ca="1" si="448"/>
        <v>106.30411229329439</v>
      </c>
      <c r="J982" s="306">
        <f t="shared" ca="1" si="449"/>
        <v>798.52327976967274</v>
      </c>
      <c r="K982" s="307">
        <f t="shared" ca="1" si="450"/>
        <v>-9.2182084538518261</v>
      </c>
      <c r="L982" s="304">
        <f t="shared" ca="1" si="435"/>
        <v>798.57648581786691</v>
      </c>
      <c r="M982" s="306">
        <f t="shared" ca="1" si="451"/>
        <v>-1.4913410569930283</v>
      </c>
      <c r="N982" s="304">
        <f t="shared" ca="1" si="452"/>
        <v>-85.447548380279684</v>
      </c>
      <c r="P982" s="310">
        <f t="shared" ca="1" si="453"/>
        <v>23</v>
      </c>
      <c r="Q982" s="304">
        <f t="shared" ca="1" si="454"/>
        <v>0</v>
      </c>
      <c r="R982" s="306">
        <f t="shared" ca="1" si="455"/>
        <v>0</v>
      </c>
      <c r="S982" s="307">
        <f t="shared" ca="1" si="456"/>
        <v>3.1859948540257217</v>
      </c>
      <c r="T982" s="304">
        <f t="shared" ca="1" si="436"/>
        <v>31.254609517992332</v>
      </c>
      <c r="U982" s="311">
        <f t="shared" ca="1" si="437"/>
        <v>0</v>
      </c>
      <c r="V982" s="306">
        <f t="shared" ca="1" si="438"/>
        <v>1.2261297512497229</v>
      </c>
      <c r="W982" s="304">
        <f t="shared" ca="1" si="439"/>
        <v>28.273509678014126</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0.90476311941913146</v>
      </c>
      <c r="AH982" s="304">
        <f t="shared" ca="1" si="463"/>
        <v>-8.8742866466501162</v>
      </c>
    </row>
    <row r="983" spans="1:34" x14ac:dyDescent="0.2">
      <c r="A983" s="347">
        <f t="shared" ca="1" si="441"/>
        <v>1E-4</v>
      </c>
      <c r="B983" s="304">
        <f t="shared" ca="1" si="442"/>
        <v>35.449100000001827</v>
      </c>
      <c r="D983" s="306">
        <f t="shared" ca="1" si="443"/>
        <v>-0.70436911090160237</v>
      </c>
      <c r="E983" s="307">
        <f t="shared" ca="1" si="444"/>
        <v>-0.96368649322688249</v>
      </c>
      <c r="F983" s="304">
        <f t="shared" ca="1" si="445"/>
        <v>1.1936613848241218</v>
      </c>
      <c r="G983" s="306">
        <f t="shared" ca="1" si="446"/>
        <v>8.4374670507570055</v>
      </c>
      <c r="H983" s="307">
        <f t="shared" ca="1" si="447"/>
        <v>-105.96882879293351</v>
      </c>
      <c r="I983" s="304">
        <f t="shared" ca="1" si="448"/>
        <v>106.30420276724088</v>
      </c>
      <c r="J983" s="306">
        <f t="shared" ca="1" si="449"/>
        <v>798.52327976967274</v>
      </c>
      <c r="K983" s="307">
        <f t="shared" ca="1" si="450"/>
        <v>-9.228805331912687</v>
      </c>
      <c r="L983" s="304">
        <f t="shared" ca="1" si="435"/>
        <v>798.57660821111551</v>
      </c>
      <c r="M983" s="306">
        <f t="shared" ca="1" si="451"/>
        <v>-1.4913417894535514</v>
      </c>
      <c r="N983" s="304">
        <f t="shared" ca="1" si="452"/>
        <v>-85.44759034717633</v>
      </c>
      <c r="P983" s="310">
        <f t="shared" ca="1" si="453"/>
        <v>23</v>
      </c>
      <c r="Q983" s="304">
        <f t="shared" ca="1" si="454"/>
        <v>0</v>
      </c>
      <c r="R983" s="306">
        <f t="shared" ca="1" si="455"/>
        <v>0</v>
      </c>
      <c r="S983" s="307">
        <f t="shared" ca="1" si="456"/>
        <v>3.1859948540257217</v>
      </c>
      <c r="T983" s="304">
        <f t="shared" ca="1" si="436"/>
        <v>31.254609517992332</v>
      </c>
      <c r="U983" s="311">
        <f t="shared" ca="1" si="437"/>
        <v>0</v>
      </c>
      <c r="V983" s="306">
        <f t="shared" ca="1" si="438"/>
        <v>1.2261310505654339</v>
      </c>
      <c r="W983" s="304">
        <f t="shared" ca="1" si="439"/>
        <v>28.273587765580352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0.90473917977804597</v>
      </c>
      <c r="AH983" s="304">
        <f t="shared" ca="1" si="463"/>
        <v>-8.8743111566199229</v>
      </c>
    </row>
    <row r="984" spans="1:34" x14ac:dyDescent="0.2">
      <c r="A984" s="347">
        <f t="shared" ca="1" si="441"/>
        <v>1E-4</v>
      </c>
      <c r="B984" s="304">
        <f t="shared" ca="1" si="442"/>
        <v>35.449200000001831</v>
      </c>
      <c r="D984" s="306">
        <f t="shared" ca="1" si="443"/>
        <v>-0.70436457667923325</v>
      </c>
      <c r="E984" s="307">
        <f t="shared" ca="1" si="444"/>
        <v>-0.96366154499743395</v>
      </c>
      <c r="F984" s="304">
        <f t="shared" ca="1" si="445"/>
        <v>1.193638567652435</v>
      </c>
      <c r="G984" s="306">
        <f t="shared" ca="1" si="446"/>
        <v>8.4373966142993382</v>
      </c>
      <c r="H984" s="307">
        <f t="shared" ca="1" si="447"/>
        <v>-105.968925159088</v>
      </c>
      <c r="I984" s="304">
        <f t="shared" ca="1" si="448"/>
        <v>106.30429323879343</v>
      </c>
      <c r="J984" s="306">
        <f t="shared" ca="1" si="449"/>
        <v>798.52327976967274</v>
      </c>
      <c r="K984" s="307">
        <f t="shared" ca="1" si="450"/>
        <v>-9.2394022196102874</v>
      </c>
      <c r="L984" s="304">
        <f t="shared" ca="1" si="435"/>
        <v>798.5767307450742</v>
      </c>
      <c r="M984" s="306">
        <f t="shared" ca="1" si="451"/>
        <v>-1.4913425219067131</v>
      </c>
      <c r="N984" s="304">
        <f t="shared" ca="1" si="452"/>
        <v>-85.447632313651184</v>
      </c>
      <c r="P984" s="310">
        <f t="shared" ca="1" si="453"/>
        <v>23</v>
      </c>
      <c r="Q984" s="304">
        <f t="shared" ca="1" si="454"/>
        <v>0</v>
      </c>
      <c r="R984" s="306">
        <f t="shared" ca="1" si="455"/>
        <v>0</v>
      </c>
      <c r="S984" s="307">
        <f t="shared" ca="1" si="456"/>
        <v>3.1859948540257217</v>
      </c>
      <c r="T984" s="304">
        <f t="shared" ca="1" si="436"/>
        <v>31.254609517992332</v>
      </c>
      <c r="U984" s="311">
        <f t="shared" ca="1" si="437"/>
        <v>0</v>
      </c>
      <c r="V984" s="306">
        <f t="shared" ca="1" si="438"/>
        <v>1.2261323498837038</v>
      </c>
      <c r="W984" s="304">
        <f t="shared" ca="1" si="439"/>
        <v>28.273665852075116</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0.90471524046228247</v>
      </c>
      <c r="AH984" s="304">
        <f t="shared" ca="1" si="463"/>
        <v>-8.8743356662534296</v>
      </c>
    </row>
    <row r="985" spans="1:34" x14ac:dyDescent="0.2">
      <c r="A985" s="347">
        <f t="shared" ca="1" si="441"/>
        <v>1E-4</v>
      </c>
      <c r="B985" s="304">
        <f t="shared" ca="1" si="442"/>
        <v>35.449300000001834</v>
      </c>
      <c r="D985" s="306">
        <f t="shared" ca="1" si="443"/>
        <v>-0.70436004245912431</v>
      </c>
      <c r="E985" s="307">
        <f t="shared" ca="1" si="444"/>
        <v>-0.96363659711031069</v>
      </c>
      <c r="F985" s="304">
        <f t="shared" ca="1" si="445"/>
        <v>1.193615750860954</v>
      </c>
      <c r="G985" s="306">
        <f t="shared" ca="1" si="446"/>
        <v>8.437326178295093</v>
      </c>
      <c r="H985" s="307">
        <f t="shared" ca="1" si="447"/>
        <v>-105.96902152274771</v>
      </c>
      <c r="I985" s="304">
        <f t="shared" ca="1" si="448"/>
        <v>106.3043837079521</v>
      </c>
      <c r="J985" s="306">
        <f t="shared" ca="1" si="449"/>
        <v>798.52327976967274</v>
      </c>
      <c r="K985" s="307">
        <f t="shared" ca="1" si="450"/>
        <v>-9.2499991169443785</v>
      </c>
      <c r="L985" s="304">
        <f t="shared" ca="1" si="435"/>
        <v>798.57685341974354</v>
      </c>
      <c r="M985" s="306">
        <f t="shared" ca="1" si="451"/>
        <v>-1.4913432543525136</v>
      </c>
      <c r="N985" s="304">
        <f t="shared" ca="1" si="452"/>
        <v>-85.447674279704273</v>
      </c>
      <c r="P985" s="310">
        <f t="shared" ca="1" si="453"/>
        <v>23</v>
      </c>
      <c r="Q985" s="304">
        <f t="shared" ca="1" si="454"/>
        <v>0</v>
      </c>
      <c r="R985" s="306">
        <f t="shared" ca="1" si="455"/>
        <v>0</v>
      </c>
      <c r="S985" s="307">
        <f t="shared" ca="1" si="456"/>
        <v>3.1859948540257217</v>
      </c>
      <c r="T985" s="304">
        <f t="shared" ca="1" si="436"/>
        <v>31.254609517992332</v>
      </c>
      <c r="U985" s="311">
        <f t="shared" ca="1" si="437"/>
        <v>0</v>
      </c>
      <c r="V985" s="306">
        <f t="shared" ca="1" si="438"/>
        <v>1.2261336492045329</v>
      </c>
      <c r="W985" s="304">
        <f t="shared" ca="1" si="439"/>
        <v>28.273743937498441</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0.90469130147184273</v>
      </c>
      <c r="AH985" s="304">
        <f t="shared" ca="1" si="463"/>
        <v>-8.8743601755506329</v>
      </c>
    </row>
    <row r="986" spans="1:34" x14ac:dyDescent="0.2">
      <c r="A986" s="347">
        <f t="shared" ca="1" si="441"/>
        <v>1E-4</v>
      </c>
      <c r="B986" s="304">
        <f t="shared" ca="1" si="442"/>
        <v>35.449400000001837</v>
      </c>
      <c r="D986" s="306">
        <f t="shared" ca="1" si="443"/>
        <v>-0.70435550824127557</v>
      </c>
      <c r="E986" s="307">
        <f t="shared" ca="1" si="444"/>
        <v>-0.9636116495655056</v>
      </c>
      <c r="F986" s="304">
        <f t="shared" ca="1" si="445"/>
        <v>1.1935929344496725</v>
      </c>
      <c r="G986" s="306">
        <f t="shared" ca="1" si="446"/>
        <v>8.4372557427442683</v>
      </c>
      <c r="H986" s="307">
        <f t="shared" ca="1" si="447"/>
        <v>-105.96911788391266</v>
      </c>
      <c r="I986" s="304">
        <f t="shared" ca="1" si="448"/>
        <v>106.30447417471689</v>
      </c>
      <c r="J986" s="306">
        <f t="shared" ca="1" si="449"/>
        <v>798.52327976967274</v>
      </c>
      <c r="K986" s="307">
        <f t="shared" ca="1" si="450"/>
        <v>-9.2605960239147116</v>
      </c>
      <c r="L986" s="304">
        <f t="shared" ca="1" si="435"/>
        <v>798.57697623512365</v>
      </c>
      <c r="M986" s="306">
        <f t="shared" ca="1" si="451"/>
        <v>-1.4913439867909528</v>
      </c>
      <c r="N986" s="304">
        <f t="shared" ca="1" si="452"/>
        <v>-85.447716245335585</v>
      </c>
      <c r="P986" s="310">
        <f t="shared" ca="1" si="453"/>
        <v>23</v>
      </c>
      <c r="Q986" s="304">
        <f t="shared" ca="1" si="454"/>
        <v>0</v>
      </c>
      <c r="R986" s="306">
        <f t="shared" ca="1" si="455"/>
        <v>0</v>
      </c>
      <c r="S986" s="307">
        <f t="shared" ca="1" si="456"/>
        <v>3.1859948540257217</v>
      </c>
      <c r="T986" s="304">
        <f t="shared" ca="1" si="436"/>
        <v>31.254609517992332</v>
      </c>
      <c r="U986" s="311">
        <f t="shared" ca="1" si="437"/>
        <v>0</v>
      </c>
      <c r="V986" s="306">
        <f t="shared" ca="1" si="438"/>
        <v>1.2261349485279212</v>
      </c>
      <c r="W986" s="304">
        <f t="shared" ca="1" si="439"/>
        <v>28.273822021850329</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0.90466736280672144</v>
      </c>
      <c r="AH986" s="304">
        <f t="shared" ca="1" si="463"/>
        <v>-8.8743846845115399</v>
      </c>
    </row>
    <row r="987" spans="1:34" x14ac:dyDescent="0.2">
      <c r="A987" s="347">
        <f t="shared" ca="1" si="441"/>
        <v>1E-4</v>
      </c>
      <c r="B987" s="304">
        <f t="shared" ca="1" si="442"/>
        <v>35.449500000001841</v>
      </c>
      <c r="D987" s="306">
        <f t="shared" ca="1" si="443"/>
        <v>-0.70435097402568803</v>
      </c>
      <c r="E987" s="307">
        <f t="shared" ca="1" si="444"/>
        <v>-0.96358670236301691</v>
      </c>
      <c r="F987" s="304">
        <f t="shared" ca="1" si="445"/>
        <v>1.1935701184185907</v>
      </c>
      <c r="G987" s="306">
        <f t="shared" ca="1" si="446"/>
        <v>8.4371853076468657</v>
      </c>
      <c r="H987" s="307">
        <f t="shared" ca="1" si="447"/>
        <v>-105.96921424258289</v>
      </c>
      <c r="I987" s="304">
        <f t="shared" ca="1" si="448"/>
        <v>106.30456463908784</v>
      </c>
      <c r="J987" s="306">
        <f t="shared" ca="1" si="449"/>
        <v>798.52327976967274</v>
      </c>
      <c r="K987" s="307">
        <f t="shared" ca="1" si="450"/>
        <v>-9.2711929405210363</v>
      </c>
      <c r="L987" s="304">
        <f t="shared" ca="1" si="435"/>
        <v>798.57709919121487</v>
      </c>
      <c r="M987" s="306">
        <f t="shared" ca="1" si="451"/>
        <v>-1.491344719222031</v>
      </c>
      <c r="N987" s="304">
        <f t="shared" ca="1" si="452"/>
        <v>-85.44775821054516</v>
      </c>
      <c r="P987" s="310">
        <f t="shared" ca="1" si="453"/>
        <v>23</v>
      </c>
      <c r="Q987" s="304">
        <f t="shared" ca="1" si="454"/>
        <v>0</v>
      </c>
      <c r="R987" s="306">
        <f t="shared" ca="1" si="455"/>
        <v>0</v>
      </c>
      <c r="S987" s="307">
        <f t="shared" ca="1" si="456"/>
        <v>3.1859948540257217</v>
      </c>
      <c r="T987" s="304">
        <f t="shared" ca="1" si="436"/>
        <v>31.254609517992332</v>
      </c>
      <c r="U987" s="311">
        <f t="shared" ca="1" si="437"/>
        <v>0</v>
      </c>
      <c r="V987" s="306">
        <f t="shared" ca="1" si="438"/>
        <v>1.2261362478538678</v>
      </c>
      <c r="W987" s="304">
        <f t="shared" ca="1" si="439"/>
        <v>28.273900105130775</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0.90464342446692392</v>
      </c>
      <c r="AH987" s="304">
        <f t="shared" ca="1" si="463"/>
        <v>-8.8744091931361488</v>
      </c>
    </row>
    <row r="988" spans="1:34" x14ac:dyDescent="0.2">
      <c r="A988" s="347">
        <f t="shared" ca="1" si="441"/>
        <v>1E-4</v>
      </c>
      <c r="B988" s="304">
        <f t="shared" ca="1" si="442"/>
        <v>35.449600000001844</v>
      </c>
      <c r="D988" s="306">
        <f t="shared" ca="1" si="443"/>
        <v>-0.70434643981236134</v>
      </c>
      <c r="E988" s="307">
        <f t="shared" ca="1" si="444"/>
        <v>-0.96356175550284462</v>
      </c>
      <c r="F988" s="304">
        <f t="shared" ca="1" si="445"/>
        <v>1.1935473027677086</v>
      </c>
      <c r="G988" s="306">
        <f t="shared" ca="1" si="446"/>
        <v>8.4371148730028853</v>
      </c>
      <c r="H988" s="307">
        <f t="shared" ca="1" si="447"/>
        <v>-105.96931059875844</v>
      </c>
      <c r="I988" s="304">
        <f t="shared" ca="1" si="448"/>
        <v>106.30465510106499</v>
      </c>
      <c r="J988" s="306">
        <f t="shared" ca="1" si="449"/>
        <v>798.52327976967274</v>
      </c>
      <c r="K988" s="307">
        <f t="shared" ca="1" si="450"/>
        <v>-9.2817898667631038</v>
      </c>
      <c r="L988" s="304">
        <f t="shared" ca="1" si="435"/>
        <v>798.57722228801754</v>
      </c>
      <c r="M988" s="306">
        <f t="shared" ca="1" si="451"/>
        <v>-1.4913454516457481</v>
      </c>
      <c r="N988" s="304">
        <f t="shared" ca="1" si="452"/>
        <v>-85.447800175332958</v>
      </c>
      <c r="P988" s="310">
        <f t="shared" ca="1" si="453"/>
        <v>23</v>
      </c>
      <c r="Q988" s="304">
        <f t="shared" ca="1" si="454"/>
        <v>0</v>
      </c>
      <c r="R988" s="306">
        <f t="shared" ca="1" si="455"/>
        <v>0</v>
      </c>
      <c r="S988" s="307">
        <f t="shared" ca="1" si="456"/>
        <v>3.1859948540257217</v>
      </c>
      <c r="T988" s="304">
        <f t="shared" ca="1" si="436"/>
        <v>31.254609517992332</v>
      </c>
      <c r="U988" s="311">
        <f t="shared" ca="1" si="437"/>
        <v>0</v>
      </c>
      <c r="V988" s="306">
        <f t="shared" ca="1" si="438"/>
        <v>1.2261375471823741</v>
      </c>
      <c r="W988" s="304">
        <f t="shared" ca="1" si="439"/>
        <v>28.273978187339821</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0.90461948645244306</v>
      </c>
      <c r="AH988" s="304">
        <f t="shared" ca="1" si="463"/>
        <v>-8.8744337014244614</v>
      </c>
    </row>
    <row r="989" spans="1:34" x14ac:dyDescent="0.2">
      <c r="A989" s="347">
        <f t="shared" ca="1" si="441"/>
        <v>1E-4</v>
      </c>
      <c r="B989" s="304">
        <f t="shared" ca="1" si="442"/>
        <v>35.449700000001847</v>
      </c>
      <c r="D989" s="306">
        <f t="shared" ca="1" si="443"/>
        <v>-0.70434190560129961</v>
      </c>
      <c r="E989" s="307">
        <f t="shared" ca="1" si="444"/>
        <v>-0.96353680898497629</v>
      </c>
      <c r="F989" s="304">
        <f t="shared" ca="1" si="445"/>
        <v>1.1935244874970186</v>
      </c>
      <c r="G989" s="306">
        <f t="shared" ca="1" si="446"/>
        <v>8.4370444388123254</v>
      </c>
      <c r="H989" s="307">
        <f t="shared" ca="1" si="447"/>
        <v>-105.96940695243934</v>
      </c>
      <c r="I989" s="304">
        <f t="shared" ca="1" si="448"/>
        <v>106.30474556064839</v>
      </c>
      <c r="J989" s="306">
        <f t="shared" ca="1" si="449"/>
        <v>798.52327976967274</v>
      </c>
      <c r="K989" s="307">
        <f t="shared" ca="1" si="450"/>
        <v>-9.2923868026406637</v>
      </c>
      <c r="L989" s="304">
        <f t="shared" ca="1" si="435"/>
        <v>798.57734552553211</v>
      </c>
      <c r="M989" s="306">
        <f t="shared" ca="1" si="451"/>
        <v>-1.4913461840621045</v>
      </c>
      <c r="N989" s="304">
        <f t="shared" ca="1" si="452"/>
        <v>-85.44784213969902</v>
      </c>
      <c r="P989" s="310">
        <f t="shared" ca="1" si="453"/>
        <v>23</v>
      </c>
      <c r="Q989" s="304">
        <f t="shared" ca="1" si="454"/>
        <v>0</v>
      </c>
      <c r="R989" s="306">
        <f t="shared" ca="1" si="455"/>
        <v>0</v>
      </c>
      <c r="S989" s="307">
        <f t="shared" ca="1" si="456"/>
        <v>3.1859948540257217</v>
      </c>
      <c r="T989" s="304">
        <f t="shared" ca="1" si="436"/>
        <v>31.254609517992332</v>
      </c>
      <c r="U989" s="311">
        <f t="shared" ca="1" si="437"/>
        <v>0</v>
      </c>
      <c r="V989" s="306">
        <f t="shared" ca="1" si="438"/>
        <v>1.2261388465134393</v>
      </c>
      <c r="W989" s="304">
        <f t="shared" ca="1" si="439"/>
        <v>28.274056268477462</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0.90459554876326465</v>
      </c>
      <c r="AH989" s="304">
        <f t="shared" ca="1" si="463"/>
        <v>-8.8744582093764919</v>
      </c>
    </row>
    <row r="990" spans="1:34" x14ac:dyDescent="0.2">
      <c r="A990" s="347">
        <f t="shared" ca="1" si="441"/>
        <v>1E-4</v>
      </c>
      <c r="B990" s="304">
        <f t="shared" ca="1" si="442"/>
        <v>35.449800000001851</v>
      </c>
      <c r="D990" s="306">
        <f t="shared" ca="1" si="443"/>
        <v>-0.70433737139249797</v>
      </c>
      <c r="E990" s="307">
        <f t="shared" ca="1" si="444"/>
        <v>-0.96351186280941548</v>
      </c>
      <c r="F990" s="304">
        <f t="shared" ca="1" si="445"/>
        <v>1.1935016726065211</v>
      </c>
      <c r="G990" s="306">
        <f t="shared" ca="1" si="446"/>
        <v>8.4369740050751858</v>
      </c>
      <c r="H990" s="307">
        <f t="shared" ca="1" si="447"/>
        <v>-105.96950330362563</v>
      </c>
      <c r="I990" s="304">
        <f t="shared" ca="1" si="448"/>
        <v>106.30483601783804</v>
      </c>
      <c r="J990" s="306">
        <f t="shared" ca="1" si="449"/>
        <v>798.52327976967274</v>
      </c>
      <c r="K990" s="307">
        <f t="shared" ca="1" si="450"/>
        <v>-9.3029837481534674</v>
      </c>
      <c r="L990" s="304">
        <f t="shared" ca="1" si="435"/>
        <v>798.57746890375859</v>
      </c>
      <c r="M990" s="306">
        <f t="shared" ca="1" si="451"/>
        <v>-1.4913469164711</v>
      </c>
      <c r="N990" s="304">
        <f t="shared" ca="1" si="452"/>
        <v>-85.447884103643347</v>
      </c>
      <c r="P990" s="310">
        <f t="shared" ca="1" si="453"/>
        <v>23</v>
      </c>
      <c r="Q990" s="304">
        <f t="shared" ca="1" si="454"/>
        <v>0</v>
      </c>
      <c r="R990" s="306">
        <f t="shared" ca="1" si="455"/>
        <v>0</v>
      </c>
      <c r="S990" s="307">
        <f t="shared" ca="1" si="456"/>
        <v>3.1859948540257217</v>
      </c>
      <c r="T990" s="304">
        <f t="shared" ca="1" si="436"/>
        <v>31.254609517992332</v>
      </c>
      <c r="U990" s="311">
        <f t="shared" ca="1" si="437"/>
        <v>0</v>
      </c>
      <c r="V990" s="306">
        <f t="shared" ca="1" si="438"/>
        <v>1.2261401458470629</v>
      </c>
      <c r="W990" s="304">
        <f t="shared" ca="1" si="439"/>
        <v>28.27413434854369</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0.90457161139940112</v>
      </c>
      <c r="AH990" s="304">
        <f t="shared" ca="1" si="463"/>
        <v>-8.8744827169922331</v>
      </c>
    </row>
    <row r="991" spans="1:34" x14ac:dyDescent="0.2">
      <c r="A991" s="347">
        <f t="shared" ca="1" si="441"/>
        <v>1E-4</v>
      </c>
      <c r="B991" s="304">
        <f t="shared" ca="1" si="442"/>
        <v>35.449900000001854</v>
      </c>
      <c r="D991" s="306">
        <f t="shared" ca="1" si="443"/>
        <v>-0.70433283718596174</v>
      </c>
      <c r="E991" s="307">
        <f t="shared" ca="1" si="444"/>
        <v>-0.9634869169761604</v>
      </c>
      <c r="F991" s="304">
        <f t="shared" ca="1" si="445"/>
        <v>1.1934788580962183</v>
      </c>
      <c r="G991" s="306">
        <f t="shared" ca="1" si="446"/>
        <v>8.4369035717914667</v>
      </c>
      <c r="H991" s="307">
        <f t="shared" ca="1" si="447"/>
        <v>-105.96959965231733</v>
      </c>
      <c r="I991" s="304">
        <f t="shared" ca="1" si="448"/>
        <v>106.30492647263399</v>
      </c>
      <c r="J991" s="306">
        <f t="shared" ca="1" si="449"/>
        <v>798.52327976967274</v>
      </c>
      <c r="K991" s="307">
        <f t="shared" ca="1" si="450"/>
        <v>-9.3135807033012643</v>
      </c>
      <c r="L991" s="304">
        <f t="shared" ca="1" si="435"/>
        <v>798.57759242269753</v>
      </c>
      <c r="M991" s="306">
        <f t="shared" ca="1" si="451"/>
        <v>-1.4913476488727349</v>
      </c>
      <c r="N991" s="304">
        <f t="shared" ca="1" si="452"/>
        <v>-85.447926067165938</v>
      </c>
      <c r="P991" s="310">
        <f t="shared" ca="1" si="453"/>
        <v>23</v>
      </c>
      <c r="Q991" s="304">
        <f t="shared" ca="1" si="454"/>
        <v>0</v>
      </c>
      <c r="R991" s="306">
        <f t="shared" ca="1" si="455"/>
        <v>0</v>
      </c>
      <c r="S991" s="307">
        <f t="shared" ca="1" si="456"/>
        <v>3.1859948540257217</v>
      </c>
      <c r="T991" s="304">
        <f t="shared" ca="1" si="436"/>
        <v>31.254609517992332</v>
      </c>
      <c r="U991" s="311">
        <f t="shared" ca="1" si="437"/>
        <v>0</v>
      </c>
      <c r="V991" s="306">
        <f t="shared" ca="1" si="438"/>
        <v>1.226141445183246</v>
      </c>
      <c r="W991" s="304">
        <f t="shared" ca="1" si="439"/>
        <v>28.274212427538554</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0.90454767436084715</v>
      </c>
      <c r="AH991" s="304">
        <f t="shared" ca="1" si="463"/>
        <v>-8.8745072242716887</v>
      </c>
    </row>
    <row r="992" spans="1:34" x14ac:dyDescent="0.2">
      <c r="A992" s="347">
        <f t="shared" ca="1" si="441"/>
        <v>1E-4</v>
      </c>
      <c r="B992" s="304">
        <f t="shared" ca="1" si="442"/>
        <v>35.450000000001857</v>
      </c>
      <c r="D992" s="306">
        <f t="shared" ca="1" si="443"/>
        <v>-0.70432830298168914</v>
      </c>
      <c r="E992" s="307">
        <f t="shared" ca="1" si="444"/>
        <v>-0.96346197148520041</v>
      </c>
      <c r="F992" s="304">
        <f t="shared" ca="1" si="445"/>
        <v>1.1934560439661006</v>
      </c>
      <c r="G992" s="306">
        <f t="shared" ca="1" si="446"/>
        <v>8.4368331389611679</v>
      </c>
      <c r="H992" s="307">
        <f t="shared" ca="1" si="447"/>
        <v>-105.96969599851448</v>
      </c>
      <c r="I992" s="304">
        <f t="shared" ca="1" si="448"/>
        <v>106.30501692503628</v>
      </c>
      <c r="J992" s="306">
        <f t="shared" ca="1" si="449"/>
        <v>798.52327976967274</v>
      </c>
      <c r="K992" s="307">
        <f t="shared" ca="1" si="450"/>
        <v>-9.3241776680838058</v>
      </c>
      <c r="L992" s="304">
        <f t="shared" ca="1" si="435"/>
        <v>798.57771608234918</v>
      </c>
      <c r="M992" s="306">
        <f t="shared" ca="1" si="451"/>
        <v>-1.4913483812670092</v>
      </c>
      <c r="N992" s="304">
        <f t="shared" ca="1" si="452"/>
        <v>-85.447968030266793</v>
      </c>
      <c r="P992" s="310">
        <f t="shared" ca="1" si="453"/>
        <v>23</v>
      </c>
      <c r="Q992" s="304">
        <f t="shared" ca="1" si="454"/>
        <v>0</v>
      </c>
      <c r="R992" s="306">
        <f t="shared" ca="1" si="455"/>
        <v>0</v>
      </c>
      <c r="S992" s="307">
        <f t="shared" ca="1" si="456"/>
        <v>3.1859948540257217</v>
      </c>
      <c r="T992" s="304">
        <f t="shared" ca="1" si="436"/>
        <v>31.254609517992332</v>
      </c>
      <c r="U992" s="311">
        <f t="shared" ca="1" si="437"/>
        <v>0</v>
      </c>
      <c r="V992" s="306">
        <f t="shared" ca="1" si="438"/>
        <v>1.2261427445219879</v>
      </c>
      <c r="W992" s="304">
        <f t="shared" ca="1" si="439"/>
        <v>28.274290505462048</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0.90452373764759031</v>
      </c>
      <c r="AH992" s="304">
        <f t="shared" ca="1" si="463"/>
        <v>-8.8745317312148693</v>
      </c>
    </row>
    <row r="993" spans="1:34" x14ac:dyDescent="0.2">
      <c r="A993" s="347">
        <f t="shared" ca="1" si="441"/>
        <v>1E-4</v>
      </c>
      <c r="B993" s="304">
        <f t="shared" ca="1" si="442"/>
        <v>35.450100000001861</v>
      </c>
      <c r="D993" s="306">
        <f t="shared" ca="1" si="443"/>
        <v>-0.70432376877968161</v>
      </c>
      <c r="E993" s="307">
        <f t="shared" ca="1" si="444"/>
        <v>-0.96343702633653372</v>
      </c>
      <c r="F993" s="304">
        <f t="shared" ca="1" si="445"/>
        <v>1.1934332302161681</v>
      </c>
      <c r="G993" s="306">
        <f t="shared" ca="1" si="446"/>
        <v>8.4367627065842896</v>
      </c>
      <c r="H993" s="307">
        <f t="shared" ca="1" si="447"/>
        <v>-105.96979234221712</v>
      </c>
      <c r="I993" s="304">
        <f t="shared" ca="1" si="448"/>
        <v>106.30510737504493</v>
      </c>
      <c r="J993" s="306">
        <f t="shared" ca="1" si="449"/>
        <v>798.52327976967274</v>
      </c>
      <c r="K993" s="307">
        <f t="shared" ca="1" si="450"/>
        <v>-9.3347746425008431</v>
      </c>
      <c r="L993" s="304">
        <f t="shared" ca="1" si="435"/>
        <v>798.57783988271387</v>
      </c>
      <c r="M993" s="306">
        <f t="shared" ca="1" si="451"/>
        <v>-1.4913491136539232</v>
      </c>
      <c r="N993" s="304">
        <f t="shared" ca="1" si="452"/>
        <v>-85.448009992945927</v>
      </c>
      <c r="P993" s="310">
        <f t="shared" ca="1" si="453"/>
        <v>23</v>
      </c>
      <c r="Q993" s="304">
        <f t="shared" ca="1" si="454"/>
        <v>0</v>
      </c>
      <c r="R993" s="306">
        <f t="shared" ca="1" si="455"/>
        <v>0</v>
      </c>
      <c r="S993" s="307">
        <f t="shared" ca="1" si="456"/>
        <v>3.1859948540257217</v>
      </c>
      <c r="T993" s="304">
        <f t="shared" ca="1" si="436"/>
        <v>31.254609517992332</v>
      </c>
      <c r="U993" s="311">
        <f t="shared" ca="1" si="437"/>
        <v>0</v>
      </c>
      <c r="V993" s="306">
        <f t="shared" ca="1" si="438"/>
        <v>1.2261440438632889</v>
      </c>
      <c r="W993" s="304">
        <f t="shared" ca="1" si="439"/>
        <v>28.274368582314164</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0.90449980125963059</v>
      </c>
      <c r="AH993" s="304">
        <f t="shared" ca="1" si="463"/>
        <v>-8.8745562378217766</v>
      </c>
    </row>
    <row r="994" spans="1:34" x14ac:dyDescent="0.2">
      <c r="A994" s="347">
        <f t="shared" ca="1" si="441"/>
        <v>1E-4</v>
      </c>
      <c r="B994" s="304">
        <f t="shared" ca="1" si="442"/>
        <v>35.450200000001864</v>
      </c>
      <c r="D994" s="306">
        <f t="shared" ca="1" si="443"/>
        <v>-0.70431923457993806</v>
      </c>
      <c r="E994" s="307">
        <f t="shared" ca="1" si="444"/>
        <v>-0.96341208153016566</v>
      </c>
      <c r="F994" s="304">
        <f t="shared" ca="1" si="445"/>
        <v>1.1934104168464243</v>
      </c>
      <c r="G994" s="306">
        <f t="shared" ca="1" si="446"/>
        <v>8.4366922746608317</v>
      </c>
      <c r="H994" s="307">
        <f t="shared" ca="1" si="447"/>
        <v>-105.96988868342527</v>
      </c>
      <c r="I994" s="304">
        <f t="shared" ca="1" si="448"/>
        <v>106.30519782265995</v>
      </c>
      <c r="J994" s="306">
        <f t="shared" ca="1" si="449"/>
        <v>798.52327976967274</v>
      </c>
      <c r="K994" s="307">
        <f t="shared" ca="1" si="450"/>
        <v>-9.3453716265521258</v>
      </c>
      <c r="L994" s="304">
        <f t="shared" ca="1" si="435"/>
        <v>798.57796382379183</v>
      </c>
      <c r="M994" s="306">
        <f t="shared" ca="1" si="451"/>
        <v>-1.4913498460334764</v>
      </c>
      <c r="N994" s="304">
        <f t="shared" ca="1" si="452"/>
        <v>-85.44805195520334</v>
      </c>
      <c r="P994" s="310">
        <f t="shared" ca="1" si="453"/>
        <v>23</v>
      </c>
      <c r="Q994" s="304">
        <f t="shared" ca="1" si="454"/>
        <v>0</v>
      </c>
      <c r="R994" s="306">
        <f t="shared" ca="1" si="455"/>
        <v>0</v>
      </c>
      <c r="S994" s="307">
        <f t="shared" ca="1" si="456"/>
        <v>3.1859948540257217</v>
      </c>
      <c r="T994" s="304">
        <f t="shared" ca="1" si="436"/>
        <v>31.254609517992332</v>
      </c>
      <c r="U994" s="311">
        <f t="shared" ca="1" si="437"/>
        <v>0</v>
      </c>
      <c r="V994" s="306">
        <f t="shared" ca="1" si="438"/>
        <v>1.2261453432071479</v>
      </c>
      <c r="W994" s="304">
        <f t="shared" ca="1" si="439"/>
        <v>28.274446658094902</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0.90447586519697332</v>
      </c>
      <c r="AH994" s="304">
        <f t="shared" ca="1" si="463"/>
        <v>-8.8745807440924054</v>
      </c>
    </row>
    <row r="995" spans="1:34" x14ac:dyDescent="0.2">
      <c r="A995" s="347">
        <f t="shared" ca="1" si="441"/>
        <v>1E-4</v>
      </c>
      <c r="B995" s="304">
        <f t="shared" ca="1" si="442"/>
        <v>35.450300000001867</v>
      </c>
      <c r="D995" s="306">
        <f t="shared" ca="1" si="443"/>
        <v>-0.70431470038246391</v>
      </c>
      <c r="E995" s="307">
        <f t="shared" ca="1" si="444"/>
        <v>-0.96338713706609447</v>
      </c>
      <c r="F995" s="304">
        <f t="shared" ca="1" si="445"/>
        <v>1.1933876038568718</v>
      </c>
      <c r="G995" s="306">
        <f t="shared" ca="1" si="446"/>
        <v>8.4366218431907942</v>
      </c>
      <c r="H995" s="307">
        <f t="shared" ca="1" si="447"/>
        <v>-105.96998502213897</v>
      </c>
      <c r="I995" s="304">
        <f t="shared" ca="1" si="448"/>
        <v>106.30528826788139</v>
      </c>
      <c r="J995" s="306">
        <f t="shared" ca="1" si="449"/>
        <v>798.52327976967274</v>
      </c>
      <c r="K995" s="307">
        <f t="shared" ca="1" si="450"/>
        <v>-9.3559686202374035</v>
      </c>
      <c r="L995" s="304">
        <f t="shared" ca="1" si="435"/>
        <v>798.57808790558352</v>
      </c>
      <c r="M995" s="306">
        <f t="shared" ca="1" si="451"/>
        <v>-1.4913505784056695</v>
      </c>
      <c r="N995" s="304">
        <f t="shared" ca="1" si="452"/>
        <v>-85.448093917039031</v>
      </c>
      <c r="P995" s="310">
        <f t="shared" ca="1" si="453"/>
        <v>23</v>
      </c>
      <c r="Q995" s="304">
        <f t="shared" ca="1" si="454"/>
        <v>0</v>
      </c>
      <c r="R995" s="306">
        <f t="shared" ca="1" si="455"/>
        <v>0</v>
      </c>
      <c r="S995" s="307">
        <f t="shared" ca="1" si="456"/>
        <v>3.1859948540257217</v>
      </c>
      <c r="T995" s="304">
        <f t="shared" ca="1" si="436"/>
        <v>31.254609517992332</v>
      </c>
      <c r="U995" s="311">
        <f t="shared" ca="1" si="437"/>
        <v>0</v>
      </c>
      <c r="V995" s="306">
        <f t="shared" ca="1" si="438"/>
        <v>1.226146642553567</v>
      </c>
      <c r="W995" s="304">
        <f t="shared" ca="1" si="439"/>
        <v>28.274524732804313</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0.90445192945961672</v>
      </c>
      <c r="AH995" s="304">
        <f t="shared" ca="1" si="463"/>
        <v>-8.8746052500267574</v>
      </c>
    </row>
    <row r="996" spans="1:34" x14ac:dyDescent="0.2">
      <c r="A996" s="347">
        <f t="shared" ca="1" si="441"/>
        <v>1E-4</v>
      </c>
      <c r="B996" s="304">
        <f t="shared" ca="1" si="442"/>
        <v>35.450400000001871</v>
      </c>
      <c r="D996" s="306">
        <f t="shared" ca="1" si="443"/>
        <v>-0.70431016618725573</v>
      </c>
      <c r="E996" s="307">
        <f t="shared" ca="1" si="444"/>
        <v>-0.96336219294430236</v>
      </c>
      <c r="F996" s="304">
        <f t="shared" ca="1" si="445"/>
        <v>1.1933647912474941</v>
      </c>
      <c r="G996" s="306">
        <f t="shared" ca="1" si="446"/>
        <v>8.4365514121741754</v>
      </c>
      <c r="H996" s="307">
        <f t="shared" ca="1" si="447"/>
        <v>-105.97008135835827</v>
      </c>
      <c r="I996" s="304">
        <f t="shared" ca="1" si="448"/>
        <v>106.30537871070932</v>
      </c>
      <c r="J996" s="306">
        <f t="shared" ca="1" si="449"/>
        <v>798.52327976967274</v>
      </c>
      <c r="K996" s="307">
        <f t="shared" ca="1" si="450"/>
        <v>-9.3665656235564292</v>
      </c>
      <c r="L996" s="304">
        <f t="shared" ca="1" si="435"/>
        <v>798.57821212808926</v>
      </c>
      <c r="M996" s="306">
        <f t="shared" ca="1" si="451"/>
        <v>-1.4913513107705025</v>
      </c>
      <c r="N996" s="304">
        <f t="shared" ca="1" si="452"/>
        <v>-85.44813587845303</v>
      </c>
      <c r="P996" s="310">
        <f t="shared" ca="1" si="453"/>
        <v>23</v>
      </c>
      <c r="Q996" s="304">
        <f t="shared" ca="1" si="454"/>
        <v>0</v>
      </c>
      <c r="R996" s="306">
        <f t="shared" ca="1" si="455"/>
        <v>0</v>
      </c>
      <c r="S996" s="307">
        <f t="shared" ca="1" si="456"/>
        <v>3.1859948540257217</v>
      </c>
      <c r="T996" s="304">
        <f t="shared" ca="1" si="436"/>
        <v>31.254609517992332</v>
      </c>
      <c r="U996" s="311">
        <f t="shared" ca="1" si="437"/>
        <v>0</v>
      </c>
      <c r="V996" s="306">
        <f t="shared" ca="1" si="438"/>
        <v>1.2261479419025438</v>
      </c>
      <c r="W996" s="304">
        <f t="shared" ca="1" si="439"/>
        <v>28.274602806442388</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0.90442799404754659</v>
      </c>
      <c r="AH996" s="304">
        <f t="shared" ca="1" si="463"/>
        <v>-8.8746297556248486</v>
      </c>
    </row>
    <row r="997" spans="1:34" x14ac:dyDescent="0.2">
      <c r="A997" s="347">
        <f t="shared" ca="1" si="441"/>
        <v>1E-4</v>
      </c>
      <c r="B997" s="304">
        <f t="shared" ca="1" si="442"/>
        <v>35.450500000001874</v>
      </c>
      <c r="D997" s="306">
        <f t="shared" ca="1" si="443"/>
        <v>-0.7043056319943144</v>
      </c>
      <c r="E997" s="307">
        <f t="shared" ca="1" si="444"/>
        <v>-0.96333724916479824</v>
      </c>
      <c r="F997" s="304">
        <f t="shared" ca="1" si="445"/>
        <v>1.1933419790182993</v>
      </c>
      <c r="G997" s="306">
        <f t="shared" ca="1" si="446"/>
        <v>8.4364809816109751</v>
      </c>
      <c r="H997" s="307">
        <f t="shared" ca="1" si="447"/>
        <v>-105.97017769208318</v>
      </c>
      <c r="I997" s="304">
        <f t="shared" ca="1" si="448"/>
        <v>106.30546915114371</v>
      </c>
      <c r="J997" s="306">
        <f t="shared" ca="1" si="449"/>
        <v>798.52327976967274</v>
      </c>
      <c r="K997" s="307">
        <f t="shared" ca="1" si="450"/>
        <v>-9.3771626365089507</v>
      </c>
      <c r="L997" s="304">
        <f t="shared" ca="1" si="435"/>
        <v>798.57833649130919</v>
      </c>
      <c r="M997" s="306">
        <f t="shared" ca="1" si="451"/>
        <v>-1.4913520431279754</v>
      </c>
      <c r="N997" s="304">
        <f t="shared" ca="1" si="452"/>
        <v>-85.448177839445322</v>
      </c>
      <c r="P997" s="310">
        <f t="shared" ca="1" si="453"/>
        <v>23</v>
      </c>
      <c r="Q997" s="304">
        <f t="shared" ca="1" si="454"/>
        <v>0</v>
      </c>
      <c r="R997" s="306">
        <f t="shared" ca="1" si="455"/>
        <v>0</v>
      </c>
      <c r="S997" s="307">
        <f t="shared" ca="1" si="456"/>
        <v>3.1859948540257217</v>
      </c>
      <c r="T997" s="304">
        <f t="shared" ca="1" si="436"/>
        <v>31.254609517992332</v>
      </c>
      <c r="U997" s="311">
        <f t="shared" ca="1" si="437"/>
        <v>0</v>
      </c>
      <c r="V997" s="306">
        <f t="shared" ca="1" si="438"/>
        <v>1.2261492412540798</v>
      </c>
      <c r="W997" s="304">
        <f t="shared" ca="1" si="439"/>
        <v>28.274680879009122</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0.9044040589607647</v>
      </c>
      <c r="AH997" s="304">
        <f t="shared" ca="1" si="463"/>
        <v>-8.8746542608866736</v>
      </c>
    </row>
    <row r="998" spans="1:34" x14ac:dyDescent="0.2">
      <c r="A998" s="347">
        <f t="shared" ca="1" si="441"/>
        <v>1E-4</v>
      </c>
      <c r="B998" s="304">
        <f t="shared" ca="1" si="442"/>
        <v>35.450600000001877</v>
      </c>
      <c r="D998" s="306">
        <f t="shared" ca="1" si="443"/>
        <v>-0.70430109780364136</v>
      </c>
      <c r="E998" s="307">
        <f t="shared" ca="1" si="444"/>
        <v>-0.96331230572757676</v>
      </c>
      <c r="F998" s="304">
        <f t="shared" ca="1" si="445"/>
        <v>1.1933191671692844</v>
      </c>
      <c r="G998" s="306">
        <f t="shared" ca="1" si="446"/>
        <v>8.4364105515011953</v>
      </c>
      <c r="H998" s="307">
        <f t="shared" ca="1" si="447"/>
        <v>-105.97027402331375</v>
      </c>
      <c r="I998" s="304">
        <f t="shared" ca="1" si="448"/>
        <v>106.30555958918463</v>
      </c>
      <c r="J998" s="306">
        <f t="shared" ca="1" si="449"/>
        <v>798.52327976967274</v>
      </c>
      <c r="K998" s="307">
        <f t="shared" ca="1" si="450"/>
        <v>-9.387759659094721</v>
      </c>
      <c r="L998" s="304">
        <f t="shared" ca="1" si="435"/>
        <v>798.57846099524374</v>
      </c>
      <c r="M998" s="306">
        <f t="shared" ca="1" si="451"/>
        <v>-1.4913527754780882</v>
      </c>
      <c r="N998" s="304">
        <f t="shared" ca="1" si="452"/>
        <v>-85.448219800015906</v>
      </c>
      <c r="P998" s="310">
        <f t="shared" ca="1" si="453"/>
        <v>23</v>
      </c>
      <c r="Q998" s="304">
        <f t="shared" ca="1" si="454"/>
        <v>0</v>
      </c>
      <c r="R998" s="306">
        <f t="shared" ca="1" si="455"/>
        <v>0</v>
      </c>
      <c r="S998" s="307">
        <f t="shared" ca="1" si="456"/>
        <v>3.1859948540257217</v>
      </c>
      <c r="T998" s="304">
        <f t="shared" ca="1" si="436"/>
        <v>31.254609517992332</v>
      </c>
      <c r="U998" s="311">
        <f t="shared" ca="1" si="437"/>
        <v>0</v>
      </c>
      <c r="V998" s="306">
        <f t="shared" ca="1" si="438"/>
        <v>1.2261505406081745</v>
      </c>
      <c r="W998" s="304">
        <f t="shared" ca="1" si="439"/>
        <v>28.274758950504534</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0.9043801241992746</v>
      </c>
      <c r="AH998" s="304">
        <f t="shared" ca="1" si="463"/>
        <v>-8.8746787658122344</v>
      </c>
    </row>
    <row r="999" spans="1:34" x14ac:dyDescent="0.2">
      <c r="A999" s="347">
        <f t="shared" ca="1" si="441"/>
        <v>1E-4</v>
      </c>
      <c r="B999" s="304">
        <f t="shared" ca="1" si="442"/>
        <v>35.450700000001881</v>
      </c>
      <c r="D999" s="306">
        <f t="shared" ca="1" si="443"/>
        <v>-0.7042965636152384</v>
      </c>
      <c r="E999" s="307">
        <f t="shared" ca="1" si="444"/>
        <v>-0.96328736263263259</v>
      </c>
      <c r="F999" s="304">
        <f t="shared" ca="1" si="445"/>
        <v>1.1932963557004466</v>
      </c>
      <c r="G999" s="306">
        <f t="shared" ca="1" si="446"/>
        <v>8.4363401218448342</v>
      </c>
      <c r="H999" s="307">
        <f t="shared" ca="1" si="447"/>
        <v>-105.97037035205001</v>
      </c>
      <c r="I999" s="304">
        <f t="shared" ca="1" si="448"/>
        <v>106.30565002483212</v>
      </c>
      <c r="J999" s="306">
        <f t="shared" ca="1" si="449"/>
        <v>798.52327976967274</v>
      </c>
      <c r="K999" s="307">
        <f t="shared" ca="1" si="450"/>
        <v>-9.3983566913134897</v>
      </c>
      <c r="L999" s="304">
        <f t="shared" ca="1" si="435"/>
        <v>798.57858563989316</v>
      </c>
      <c r="M999" s="306">
        <f t="shared" ca="1" si="451"/>
        <v>-1.4913535078208411</v>
      </c>
      <c r="N999" s="304">
        <f t="shared" ca="1" si="452"/>
        <v>-85.448261760164797</v>
      </c>
      <c r="P999" s="310">
        <f t="shared" ca="1" si="453"/>
        <v>23</v>
      </c>
      <c r="Q999" s="304">
        <f t="shared" ca="1" si="454"/>
        <v>0</v>
      </c>
      <c r="R999" s="306">
        <f t="shared" ca="1" si="455"/>
        <v>0</v>
      </c>
      <c r="S999" s="307">
        <f t="shared" ca="1" si="456"/>
        <v>3.1859948540257217</v>
      </c>
      <c r="T999" s="304">
        <f t="shared" ca="1" si="436"/>
        <v>31.254609517992332</v>
      </c>
      <c r="U999" s="311">
        <f t="shared" ca="1" si="437"/>
        <v>0</v>
      </c>
      <c r="V999" s="306">
        <f t="shared" ca="1" si="438"/>
        <v>1.2261518399648279</v>
      </c>
      <c r="W999" s="304">
        <f t="shared" ca="1" si="439"/>
        <v>28.274837020928658</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0.90435618976306742</v>
      </c>
      <c r="AH999" s="304">
        <f t="shared" ca="1" si="463"/>
        <v>-8.8747032704015361</v>
      </c>
    </row>
    <row r="1000" spans="1:34" x14ac:dyDescent="0.2">
      <c r="A1000" s="347">
        <f t="shared" ca="1" si="441"/>
        <v>1E-4</v>
      </c>
      <c r="B1000" s="304">
        <f t="shared" ca="1" si="442"/>
        <v>35.450800000001884</v>
      </c>
      <c r="D1000" s="306">
        <f t="shared" ca="1" si="443"/>
        <v>-0.70429202942910529</v>
      </c>
      <c r="E1000" s="307">
        <f t="shared" ca="1" si="444"/>
        <v>-0.9632624198799622</v>
      </c>
      <c r="F1000" s="304">
        <f t="shared" ca="1" si="445"/>
        <v>1.1932735446117828</v>
      </c>
      <c r="G1000" s="306">
        <f t="shared" ca="1" si="446"/>
        <v>8.4362696926418916</v>
      </c>
      <c r="H1000" s="307">
        <f t="shared" ca="1" si="447"/>
        <v>-105.970466678292</v>
      </c>
      <c r="I1000" s="304">
        <f t="shared" ca="1" si="448"/>
        <v>106.30574045808618</v>
      </c>
      <c r="J1000" s="306">
        <f t="shared" ca="1" si="449"/>
        <v>798.52327976967274</v>
      </c>
      <c r="K1000" s="307">
        <f t="shared" ca="1" si="450"/>
        <v>-9.4089537331650064</v>
      </c>
      <c r="L1000" s="304">
        <f t="shared" ca="1" si="435"/>
        <v>798.5787104252579</v>
      </c>
      <c r="M1000" s="306">
        <f t="shared" ca="1" si="451"/>
        <v>-1.4913542401562343</v>
      </c>
      <c r="N1000" s="304">
        <f t="shared" ca="1" si="452"/>
        <v>-85.448303719892024</v>
      </c>
      <c r="P1000" s="310">
        <f t="shared" ca="1" si="453"/>
        <v>23</v>
      </c>
      <c r="Q1000" s="304">
        <f t="shared" ca="1" si="454"/>
        <v>0</v>
      </c>
      <c r="R1000" s="306">
        <f t="shared" ca="1" si="455"/>
        <v>0</v>
      </c>
      <c r="S1000" s="307">
        <f t="shared" ca="1" si="456"/>
        <v>3.1859948540257217</v>
      </c>
      <c r="T1000" s="304">
        <f t="shared" ca="1" si="436"/>
        <v>31.254609517992332</v>
      </c>
      <c r="U1000" s="311">
        <f t="shared" ca="1" si="437"/>
        <v>0</v>
      </c>
      <c r="V1000" s="306">
        <f t="shared" ca="1" si="438"/>
        <v>1.2261531393240401</v>
      </c>
      <c r="W1000" s="304">
        <f t="shared" ca="1" si="439"/>
        <v>28.274915090281471</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0.90433225565213782</v>
      </c>
      <c r="AH1000" s="304">
        <f t="shared" ca="1" si="463"/>
        <v>-8.8747277746545858</v>
      </c>
    </row>
    <row r="1001" spans="1:34" x14ac:dyDescent="0.2">
      <c r="A1001" s="347">
        <f t="shared" ca="1" si="441"/>
        <v>1E-4</v>
      </c>
      <c r="B1001" s="304">
        <f t="shared" ca="1" si="442"/>
        <v>35.450900000001887</v>
      </c>
      <c r="D1001" s="306">
        <f t="shared" ca="1" si="443"/>
        <v>-0.70428749524524115</v>
      </c>
      <c r="E1001" s="307">
        <f t="shared" ca="1" si="444"/>
        <v>-0.96323747746956201</v>
      </c>
      <c r="F1001" s="304">
        <f t="shared" ca="1" si="445"/>
        <v>1.1932507339032901</v>
      </c>
      <c r="G1001" s="306">
        <f t="shared" ca="1" si="446"/>
        <v>8.4361992638923677</v>
      </c>
      <c r="H1001" s="307">
        <f t="shared" ca="1" si="447"/>
        <v>-105.97056300203974</v>
      </c>
      <c r="I1001" s="304">
        <f t="shared" ca="1" si="448"/>
        <v>106.30583088894687</v>
      </c>
      <c r="J1001" s="306">
        <f t="shared" ca="1" si="449"/>
        <v>798.52327976967274</v>
      </c>
      <c r="K1001" s="307">
        <f t="shared" ca="1" si="450"/>
        <v>-9.4195507846490223</v>
      </c>
      <c r="L1001" s="304">
        <f t="shared" ca="1" si="435"/>
        <v>798.57883535133817</v>
      </c>
      <c r="M1001" s="306">
        <f t="shared" ca="1" si="451"/>
        <v>-1.4913549724842676</v>
      </c>
      <c r="N1001" s="304">
        <f t="shared" ca="1" si="452"/>
        <v>-85.448345679197558</v>
      </c>
      <c r="P1001" s="310">
        <f t="shared" ca="1" si="453"/>
        <v>23</v>
      </c>
      <c r="Q1001" s="304">
        <f t="shared" ca="1" si="454"/>
        <v>0</v>
      </c>
      <c r="R1001" s="306">
        <f t="shared" ca="1" si="455"/>
        <v>0</v>
      </c>
      <c r="S1001" s="307">
        <f t="shared" ca="1" si="456"/>
        <v>3.1859948540257217</v>
      </c>
      <c r="T1001" s="304">
        <f t="shared" ca="1" si="436"/>
        <v>31.254609517992332</v>
      </c>
      <c r="U1001" s="311">
        <f t="shared" ca="1" si="437"/>
        <v>0</v>
      </c>
      <c r="V1001" s="306">
        <f t="shared" ca="1" si="438"/>
        <v>1.226154438685811</v>
      </c>
      <c r="W1001" s="304">
        <f t="shared" ca="1" si="439"/>
        <v>28.274993158563003</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0.90430832186648757</v>
      </c>
      <c r="AH1001" s="304">
        <f t="shared" ca="1" si="463"/>
        <v>-8.8747522785713819</v>
      </c>
    </row>
    <row r="1002" spans="1:34" x14ac:dyDescent="0.2">
      <c r="A1002" s="347">
        <f t="shared" ca="1" si="441"/>
        <v>1E-4</v>
      </c>
      <c r="B1002" s="304">
        <f t="shared" ca="1" si="442"/>
        <v>35.451000000001891</v>
      </c>
      <c r="D1002" s="306">
        <f t="shared" ca="1" si="443"/>
        <v>-0.70428296106364985</v>
      </c>
      <c r="E1002" s="307">
        <f t="shared" ca="1" si="444"/>
        <v>-0.96321253540143204</v>
      </c>
      <c r="F1002" s="304">
        <f t="shared" ca="1" si="445"/>
        <v>1.1932279235749712</v>
      </c>
      <c r="G1002" s="306">
        <f t="shared" ca="1" si="446"/>
        <v>8.4361288355962607</v>
      </c>
      <c r="H1002" s="307">
        <f t="shared" ca="1" si="447"/>
        <v>-105.97065932329328</v>
      </c>
      <c r="I1002" s="304">
        <f t="shared" ca="1" si="448"/>
        <v>106.30592131741422</v>
      </c>
      <c r="J1002" s="306">
        <f t="shared" ca="1" si="449"/>
        <v>798.52327976967274</v>
      </c>
      <c r="K1002" s="307">
        <f t="shared" ca="1" si="450"/>
        <v>-9.4301478457652887</v>
      </c>
      <c r="L1002" s="304">
        <f t="shared" ca="1" si="435"/>
        <v>798.57896041813433</v>
      </c>
      <c r="M1002" s="306">
        <f t="shared" ca="1" si="451"/>
        <v>-1.4913557048049413</v>
      </c>
      <c r="N1002" s="304">
        <f t="shared" ca="1" si="452"/>
        <v>-85.4483876380814</v>
      </c>
      <c r="P1002" s="310">
        <f t="shared" ca="1" si="453"/>
        <v>23</v>
      </c>
      <c r="Q1002" s="304">
        <f t="shared" ca="1" si="454"/>
        <v>0</v>
      </c>
      <c r="R1002" s="306">
        <f t="shared" ca="1" si="455"/>
        <v>0</v>
      </c>
      <c r="S1002" s="307">
        <f t="shared" ca="1" si="456"/>
        <v>3.1859948540257217</v>
      </c>
      <c r="T1002" s="304">
        <f t="shared" ca="1" si="436"/>
        <v>31.254609517992332</v>
      </c>
      <c r="U1002" s="311">
        <f t="shared" ca="1" si="437"/>
        <v>0</v>
      </c>
      <c r="V1002" s="306">
        <f t="shared" ca="1" si="438"/>
        <v>1.2261557380501402</v>
      </c>
      <c r="W1002" s="304">
        <f t="shared" ca="1" si="439"/>
        <v>28.275071225773249</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0.90428438840611136</v>
      </c>
      <c r="AH1002" s="304">
        <f t="shared" ca="1" si="463"/>
        <v>-8.8747767821519297</v>
      </c>
    </row>
    <row r="1003" spans="1:34" x14ac:dyDescent="0.2">
      <c r="A1003" s="347">
        <f t="shared" ca="1" si="441"/>
        <v>1E-4</v>
      </c>
      <c r="B1003" s="304">
        <f t="shared" ca="1" si="442"/>
        <v>35.451100000001894</v>
      </c>
      <c r="D1003" s="306">
        <f t="shared" ca="1" si="443"/>
        <v>-0.70427842688433073</v>
      </c>
      <c r="E1003" s="307">
        <f t="shared" ca="1" si="444"/>
        <v>-0.96318759367556517</v>
      </c>
      <c r="F1003" s="304">
        <f t="shared" ca="1" si="445"/>
        <v>1.1932051136268202</v>
      </c>
      <c r="G1003" s="306">
        <f t="shared" ca="1" si="446"/>
        <v>8.4360584077535723</v>
      </c>
      <c r="H1003" s="307">
        <f t="shared" ca="1" si="447"/>
        <v>-105.97075564205264</v>
      </c>
      <c r="I1003" s="304">
        <f t="shared" ca="1" si="448"/>
        <v>106.30601174348824</v>
      </c>
      <c r="J1003" s="306">
        <f t="shared" ca="1" si="449"/>
        <v>798.52327976967274</v>
      </c>
      <c r="K1003" s="307">
        <f t="shared" ca="1" si="450"/>
        <v>-9.4407449165135553</v>
      </c>
      <c r="L1003" s="304">
        <f t="shared" ca="1" si="435"/>
        <v>798.5790856256466</v>
      </c>
      <c r="M1003" s="306">
        <f t="shared" ca="1" si="451"/>
        <v>-1.4913564371182555</v>
      </c>
      <c r="N1003" s="304">
        <f t="shared" ca="1" si="452"/>
        <v>-85.44842959654359</v>
      </c>
      <c r="P1003" s="310">
        <f t="shared" ca="1" si="453"/>
        <v>23</v>
      </c>
      <c r="Q1003" s="304">
        <f t="shared" ca="1" si="454"/>
        <v>0</v>
      </c>
      <c r="R1003" s="306">
        <f t="shared" ca="1" si="455"/>
        <v>0</v>
      </c>
      <c r="S1003" s="307">
        <f t="shared" ca="1" si="456"/>
        <v>3.1859948540257217</v>
      </c>
      <c r="T1003" s="304">
        <f t="shared" ca="1" si="436"/>
        <v>31.254609517992332</v>
      </c>
      <c r="U1003" s="311">
        <f t="shared" ca="1" si="437"/>
        <v>0</v>
      </c>
      <c r="V1003" s="306">
        <f ca="1">Rho_moyen*(20000-Alt_rampe-pos_z)/(20000+Alt_rampe+pos_z)</f>
        <v>1.2261570374170285</v>
      </c>
      <c r="W1003" s="304">
        <f t="shared" ca="1" si="439"/>
        <v>28.275149291912232</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0.9042604552710074</v>
      </c>
      <c r="AH1003" s="304">
        <f t="shared" ca="1" si="463"/>
        <v>-8.8748012853962308</v>
      </c>
    </row>
    <row r="1004" spans="1:34" x14ac:dyDescent="0.2">
      <c r="A1004" s="348">
        <f t="shared" ca="1" si="441"/>
        <v>1E-4</v>
      </c>
      <c r="B1004" s="305">
        <f t="shared" ca="1" si="442"/>
        <v>35.451200000001897</v>
      </c>
      <c r="D1004" s="308">
        <f t="shared" ca="1" si="443"/>
        <v>-0.70427389270728358</v>
      </c>
      <c r="E1004" s="309">
        <f t="shared" ca="1" si="444"/>
        <v>-0.96316265229196318</v>
      </c>
      <c r="F1004" s="305">
        <f t="shared" ca="1" si="445"/>
        <v>1.193182304058839</v>
      </c>
      <c r="G1004" s="308">
        <f t="shared" ca="1" si="446"/>
        <v>8.4359879803643008</v>
      </c>
      <c r="H1004" s="309">
        <f t="shared" ca="1" si="447"/>
        <v>-105.97085195831787</v>
      </c>
      <c r="I1004" s="305">
        <f t="shared" ca="1" si="448"/>
        <v>106.30610216716899</v>
      </c>
      <c r="J1004" s="308">
        <f t="shared" ca="1" si="449"/>
        <v>798.52327976967274</v>
      </c>
      <c r="K1004" s="309">
        <f t="shared" ca="1" si="450"/>
        <v>-9.4513419968935732</v>
      </c>
      <c r="L1004" s="305">
        <f t="shared" ca="1" si="435"/>
        <v>798.57921097387532</v>
      </c>
      <c r="M1004" s="308">
        <f t="shared" ca="1" si="451"/>
        <v>-1.4913571694242103</v>
      </c>
      <c r="N1004" s="305">
        <f t="shared" ca="1" si="452"/>
        <v>-85.448471554584103</v>
      </c>
      <c r="P1004" s="312">
        <f t="shared" ca="1" si="453"/>
        <v>23</v>
      </c>
      <c r="Q1004" s="305">
        <f t="shared" ca="1" si="454"/>
        <v>0</v>
      </c>
      <c r="R1004" s="308">
        <f t="shared" ca="1" si="455"/>
        <v>0</v>
      </c>
      <c r="S1004" s="309">
        <f t="shared" ca="1" si="456"/>
        <v>3.1859948540257217</v>
      </c>
      <c r="T1004" s="305">
        <f t="shared" ca="1" si="436"/>
        <v>31.254609517992332</v>
      </c>
      <c r="U1004" s="313">
        <f t="shared" ca="1" si="437"/>
        <v>0</v>
      </c>
      <c r="V1004" s="308">
        <f t="shared" ca="1" si="438"/>
        <v>1.2261583367864755</v>
      </c>
      <c r="W1004" s="305">
        <f ca="1">1/2*Rho*Sref*Cx*vit_xz^2</f>
        <v>28.275227356979965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0.90423652246117214</v>
      </c>
      <c r="AH1004" s="305">
        <f t="shared" ca="1" si="463"/>
        <v>-8.8748257883042889</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SP02-Beta</v>
      </c>
      <c r="D8" s="633"/>
      <c r="M8" s="75"/>
    </row>
    <row r="9" spans="1:13" ht="15.75" x14ac:dyDescent="0.25">
      <c r="A9" s="59"/>
      <c r="B9" s="140" t="s">
        <v>4</v>
      </c>
      <c r="C9" s="633" t="str">
        <f>Club</f>
        <v>L'AéroIPSA</v>
      </c>
      <c r="D9" s="633"/>
      <c r="M9" s="75"/>
    </row>
    <row r="10" spans="1:13" ht="15.75" x14ac:dyDescent="0.25">
      <c r="A10" s="59"/>
      <c r="B10" s="140" t="s">
        <v>563</v>
      </c>
      <c r="C10" s="662" t="str">
        <f>Matricule</f>
        <v>FX5</v>
      </c>
      <c r="D10" s="663"/>
      <c r="M10" s="75"/>
    </row>
    <row r="11" spans="1:13" x14ac:dyDescent="0.2">
      <c r="A11" s="59"/>
      <c r="B11" s="140" t="str">
        <f>IF(Lang="Français","Masse sans propu",IF(Lang="English","Mass without M",""))</f>
        <v>Masse sans propu</v>
      </c>
      <c r="C11" s="664">
        <f>MasseSans</f>
        <v>3.1320000000000001</v>
      </c>
      <c r="D11" s="664"/>
      <c r="M11" s="75"/>
    </row>
    <row r="12" spans="1:13" x14ac:dyDescent="0.2">
      <c r="A12" s="59"/>
      <c r="B12" s="140" t="str">
        <f>IF(Lang="Français","Masse totale",IF(Lang="English","Total mass",""))</f>
        <v>Masse totale</v>
      </c>
      <c r="C12" s="667" t="str">
        <f ca="1">MassePlein &amp; " kg ±" &amp; MasseSans &amp; " kg"</f>
        <v>3,228 kg ±3,132 kg</v>
      </c>
      <c r="D12" s="667"/>
      <c r="M12" s="75"/>
    </row>
    <row r="13" spans="1:13" x14ac:dyDescent="0.2">
      <c r="A13" s="59"/>
      <c r="B13" s="227" t="str">
        <f>IF(Lang="Français","Propulseur",IF(Lang="English","Motor",""))</f>
        <v>Propulseur</v>
      </c>
      <c r="C13" s="610" t="str">
        <f>Propu</f>
        <v>p24-3G 74F85</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84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9.6000000000000002E-2</v>
      </c>
      <c r="E43" s="400">
        <f t="shared" ref="E43:E69" ca="1" si="2">m_var - 0.5*m_poudre</f>
        <v>7.4999999999999997E-2</v>
      </c>
      <c r="F43" s="400">
        <f t="shared" ref="F43:F69" ca="1" si="3">m_var - m_poudre</f>
        <v>5.3999999999999999E-2</v>
      </c>
      <c r="G43" s="407">
        <f t="shared" ref="G43:G69" ca="1" si="4">MAX(0, (I_total/Temps_fin_propu)/m_prop-g)</f>
        <v>477.98678666666666</v>
      </c>
      <c r="H43" s="406">
        <f t="shared" ref="H43:H69" ca="1" si="5">Q_var/m_prop</f>
        <v>6.7886675651421839E-3</v>
      </c>
      <c r="I43" s="403">
        <f t="shared" ref="I43:I69" ca="1" si="6">Q_var/m_bal</f>
        <v>9.4287049515863666E-3</v>
      </c>
      <c r="J43" s="403">
        <f t="shared" ref="J43:J69" ca="1" si="7">1/(2*b_prop)*LN(  ((EXP(2*SQRT(a_prop*b_prop)*Temps_fin_propu)+1)^2)  /  (((1+1)^2)*EXP(2*SQRT(a_prop*b_prop)*Temps_fin_propu)))</f>
        <v>428.70159456997339</v>
      </c>
      <c r="K43" s="410">
        <f t="shared" ref="K43:K69" ca="1" si="8">SQRT(a_prop/b_prop)  *  (EXP(2*SQRT(a_prop*b_prop)*Temps_fin_propu)-1)/(EXP(2*SQRT(a_prop*b_prop)*Temps_fin_propu)+1)</f>
        <v>264.95414199001516</v>
      </c>
      <c r="L43" s="413">
        <f t="shared" ref="L43:L69" ca="1" si="9">alt_prop + 1/(2*b_bal) * LN(1+b_bal/g*V_prop^2)</f>
        <v>652.8271199378031</v>
      </c>
      <c r="M43" s="416">
        <f t="shared" ref="M43:M69" ca="1" si="10">Temps_fin_propu + ATAN(SQRT(b_bal/g)*V_prop)/SQRT(b_bal*g)</f>
        <v>6.7665373351736715</v>
      </c>
    </row>
    <row r="44" spans="1:13" x14ac:dyDescent="0.2">
      <c r="B44" s="426">
        <f t="shared" ca="1" si="0"/>
        <v>42</v>
      </c>
      <c r="C44" s="404">
        <f t="shared" ca="1" si="1"/>
        <v>5.0915006738566377E-4</v>
      </c>
      <c r="D44" s="401">
        <f ca="1">MpropuPlein+0.25*MasseSans</f>
        <v>0.879</v>
      </c>
      <c r="E44" s="401">
        <f t="shared" ca="1" si="2"/>
        <v>0.85799999999999998</v>
      </c>
      <c r="F44" s="401">
        <f t="shared" ca="1" si="3"/>
        <v>0.83699999999999997</v>
      </c>
      <c r="G44" s="408">
        <f t="shared" ca="1" si="4"/>
        <v>32.829579254079249</v>
      </c>
      <c r="H44" s="404">
        <f t="shared" ca="1" si="5"/>
        <v>5.9341499695298805E-4</v>
      </c>
      <c r="I44" s="404">
        <f t="shared" ca="1" si="6"/>
        <v>6.0830354526363658E-4</v>
      </c>
      <c r="J44" s="404">
        <f t="shared" ca="1" si="7"/>
        <v>64.823708210445403</v>
      </c>
      <c r="K44" s="411">
        <f t="shared" ca="1" si="8"/>
        <v>64.005170879693395</v>
      </c>
      <c r="L44" s="414">
        <f t="shared" ca="1" si="9"/>
        <v>250.88271897160487</v>
      </c>
      <c r="M44" s="417">
        <f t="shared" ca="1" si="10"/>
        <v>8.0434435917830811</v>
      </c>
    </row>
    <row r="45" spans="1:13" x14ac:dyDescent="0.2">
      <c r="B45" s="426">
        <f t="shared" ca="1" si="0"/>
        <v>42</v>
      </c>
      <c r="C45" s="404">
        <f t="shared" ca="1" si="1"/>
        <v>5.0915006738566377E-4</v>
      </c>
      <c r="D45" s="401">
        <f ca="1">MpropuPlein+0.5*MasseSans</f>
        <v>1.6620000000000001</v>
      </c>
      <c r="E45" s="401">
        <f t="shared" ca="1" si="2"/>
        <v>1.6410000000000002</v>
      </c>
      <c r="F45" s="401">
        <f t="shared" ca="1" si="3"/>
        <v>1.62</v>
      </c>
      <c r="G45" s="408">
        <f t="shared" ca="1" si="4"/>
        <v>12.484185862279093</v>
      </c>
      <c r="H45" s="404">
        <f t="shared" ca="1" si="5"/>
        <v>3.1026817025329903E-4</v>
      </c>
      <c r="I45" s="404">
        <f t="shared" ca="1" si="6"/>
        <v>3.1429016505287886E-4</v>
      </c>
      <c r="J45" s="404">
        <f t="shared" ca="1" si="7"/>
        <v>24.90416111923625</v>
      </c>
      <c r="K45" s="411">
        <f t="shared" ca="1" si="8"/>
        <v>24.840214419585973</v>
      </c>
      <c r="L45" s="414">
        <f t="shared" ca="1" si="9"/>
        <v>56.046695968251377</v>
      </c>
      <c r="M45" s="417">
        <f t="shared" ca="1" si="10"/>
        <v>4.5156416684602121</v>
      </c>
    </row>
    <row r="46" spans="1:13" x14ac:dyDescent="0.2">
      <c r="B46" s="426">
        <f t="shared" ca="1" si="0"/>
        <v>42</v>
      </c>
      <c r="C46" s="404">
        <f t="shared" ca="1" si="1"/>
        <v>5.0915006738566377E-4</v>
      </c>
      <c r="D46" s="401">
        <f ca="1">MpropuPlein+0.75*MasseSans</f>
        <v>2.4450000000000003</v>
      </c>
      <c r="E46" s="401">
        <f t="shared" ca="1" si="2"/>
        <v>2.4240000000000004</v>
      </c>
      <c r="F46" s="401">
        <f t="shared" ca="1" si="3"/>
        <v>2.4030000000000005</v>
      </c>
      <c r="G46" s="408">
        <f t="shared" ca="1" si="4"/>
        <v>5.2827223597359705</v>
      </c>
      <c r="H46" s="404">
        <f t="shared" ca="1" si="5"/>
        <v>2.1004540733732E-4</v>
      </c>
      <c r="I46" s="404">
        <f t="shared" ca="1" si="6"/>
        <v>2.1188101014800819E-4</v>
      </c>
      <c r="J46" s="404">
        <f t="shared" ca="1" si="7"/>
        <v>10.55763826443324</v>
      </c>
      <c r="K46" s="411">
        <f t="shared" ca="1" si="8"/>
        <v>10.549841035063389</v>
      </c>
      <c r="L46" s="414">
        <f t="shared" ca="1" si="9"/>
        <v>16.223570187613646</v>
      </c>
      <c r="M46" s="417">
        <f t="shared" ca="1" si="10"/>
        <v>3.0745565391799232</v>
      </c>
    </row>
    <row r="47" spans="1:13" x14ac:dyDescent="0.2">
      <c r="B47" s="426">
        <f t="shared" ca="1" si="0"/>
        <v>42</v>
      </c>
      <c r="C47" s="404">
        <f t="shared" ca="1" si="1"/>
        <v>5.0915006738566377E-4</v>
      </c>
      <c r="D47" s="401">
        <f ca="1">MpropuPlein+1*MasseSans</f>
        <v>3.2280000000000002</v>
      </c>
      <c r="E47" s="401">
        <f t="shared" ca="1" si="2"/>
        <v>3.2070000000000003</v>
      </c>
      <c r="F47" s="401">
        <f t="shared" ca="1" si="3"/>
        <v>3.1860000000000004</v>
      </c>
      <c r="G47" s="408">
        <f t="shared" ca="1" si="4"/>
        <v>1.5977826629248497</v>
      </c>
      <c r="H47" s="404">
        <f t="shared" ca="1" si="5"/>
        <v>1.5876210395561699E-4</v>
      </c>
      <c r="I47" s="404">
        <f t="shared" ca="1" si="6"/>
        <v>1.5980855850146383E-4</v>
      </c>
      <c r="J47" s="404">
        <f t="shared" ca="1" si="7"/>
        <v>3.1950250649958405</v>
      </c>
      <c r="K47" s="411">
        <f t="shared" ca="1" si="8"/>
        <v>3.1944849502743091</v>
      </c>
      <c r="L47" s="414">
        <f t="shared" ca="1" si="9"/>
        <v>3.7151008029935668</v>
      </c>
      <c r="M47" s="417">
        <f t="shared" ca="1" si="10"/>
        <v>2.3256175282379794</v>
      </c>
    </row>
    <row r="48" spans="1:13" x14ac:dyDescent="0.2">
      <c r="B48" s="426">
        <f t="shared" ca="1" si="0"/>
        <v>42</v>
      </c>
      <c r="C48" s="404">
        <f t="shared" ca="1" si="1"/>
        <v>5.0915006738566377E-4</v>
      </c>
      <c r="D48" s="401">
        <f ca="1">MpropuPlein+1.25*MasseSans</f>
        <v>4.0110000000000001</v>
      </c>
      <c r="E48" s="401">
        <f t="shared" ca="1" si="2"/>
        <v>3.99</v>
      </c>
      <c r="F48" s="401">
        <f t="shared" ca="1" si="3"/>
        <v>3.9690000000000003</v>
      </c>
      <c r="G48" s="408">
        <f t="shared" ca="1" si="4"/>
        <v>0</v>
      </c>
      <c r="H48" s="404">
        <f t="shared" ca="1" si="5"/>
        <v>1.2760653317936435E-4</v>
      </c>
      <c r="I48" s="404">
        <f t="shared" ca="1" si="6"/>
        <v>1.2828170002158321E-4</v>
      </c>
      <c r="J48" s="404">
        <f t="shared" ca="1" si="7"/>
        <v>0</v>
      </c>
      <c r="K48" s="411">
        <f t="shared" ca="1" si="8"/>
        <v>0</v>
      </c>
      <c r="L48" s="414">
        <f t="shared" ca="1" si="9"/>
        <v>0</v>
      </c>
      <c r="M48" s="417">
        <f t="shared" ca="1" si="10"/>
        <v>2</v>
      </c>
    </row>
    <row r="49" spans="2:13" x14ac:dyDescent="0.2">
      <c r="B49" s="426">
        <f t="shared" ca="1" si="0"/>
        <v>42</v>
      </c>
      <c r="C49" s="404">
        <f t="shared" ca="1" si="1"/>
        <v>5.0915006738566377E-4</v>
      </c>
      <c r="D49" s="401">
        <f ca="1">MpropuPlein+1.5*MasseSans</f>
        <v>4.7940000000000005</v>
      </c>
      <c r="E49" s="401">
        <f t="shared" ca="1" si="2"/>
        <v>4.7730000000000006</v>
      </c>
      <c r="F49" s="401">
        <f t="shared" ca="1" si="3"/>
        <v>4.7520000000000007</v>
      </c>
      <c r="G49" s="408">
        <f t="shared" ca="1" si="4"/>
        <v>0</v>
      </c>
      <c r="H49" s="404">
        <f t="shared" ca="1" si="5"/>
        <v>1.0667296613988345E-4</v>
      </c>
      <c r="I49" s="404">
        <f t="shared" ca="1" si="6"/>
        <v>1.0714437444984505E-4</v>
      </c>
      <c r="J49" s="404">
        <f t="shared" ca="1" si="7"/>
        <v>0</v>
      </c>
      <c r="K49" s="411">
        <f t="shared" ca="1" si="8"/>
        <v>0</v>
      </c>
      <c r="L49" s="414">
        <f t="shared" ca="1" si="9"/>
        <v>0</v>
      </c>
      <c r="M49" s="417">
        <f t="shared" ca="1" si="10"/>
        <v>2</v>
      </c>
    </row>
    <row r="50" spans="2:13" x14ac:dyDescent="0.2">
      <c r="B50" s="426">
        <f t="shared" ca="1" si="0"/>
        <v>42</v>
      </c>
      <c r="C50" s="404">
        <f t="shared" ca="1" si="1"/>
        <v>5.0915006738566377E-4</v>
      </c>
      <c r="D50" s="401">
        <f ca="1">MpropuPlein+1.75*MasseSans</f>
        <v>5.577</v>
      </c>
      <c r="E50" s="401">
        <f t="shared" ca="1" si="2"/>
        <v>5.556</v>
      </c>
      <c r="F50" s="401">
        <f t="shared" ca="1" si="3"/>
        <v>5.5350000000000001</v>
      </c>
      <c r="G50" s="408">
        <f t="shared" ca="1" si="4"/>
        <v>0</v>
      </c>
      <c r="H50" s="404">
        <f t="shared" ca="1" si="5"/>
        <v>9.1639680954943076E-5</v>
      </c>
      <c r="I50" s="404">
        <f t="shared" ca="1" si="6"/>
        <v>9.1987365381330401E-5</v>
      </c>
      <c r="J50" s="404">
        <f t="shared" ca="1" si="7"/>
        <v>0</v>
      </c>
      <c r="K50" s="411">
        <f t="shared" ca="1" si="8"/>
        <v>0</v>
      </c>
      <c r="L50" s="414">
        <f t="shared" ca="1" si="9"/>
        <v>0</v>
      </c>
      <c r="M50" s="417">
        <f t="shared" ca="1" si="10"/>
        <v>2</v>
      </c>
    </row>
    <row r="51" spans="2:13" x14ac:dyDescent="0.2">
      <c r="B51" s="427">
        <f t="shared" ca="1" si="0"/>
        <v>42</v>
      </c>
      <c r="C51" s="405">
        <f t="shared" ca="1" si="1"/>
        <v>5.0915006738566377E-4</v>
      </c>
      <c r="D51" s="402">
        <f ca="1">MpropuPlein+2*MasseSans</f>
        <v>6.36</v>
      </c>
      <c r="E51" s="402">
        <f t="shared" ca="1" si="2"/>
        <v>6.3390000000000004</v>
      </c>
      <c r="F51" s="402">
        <f t="shared" ca="1" si="3"/>
        <v>6.3180000000000005</v>
      </c>
      <c r="G51" s="409">
        <f t="shared" ca="1" si="4"/>
        <v>0</v>
      </c>
      <c r="H51" s="405">
        <f t="shared" ca="1" si="5"/>
        <v>8.0320250415785415E-5</v>
      </c>
      <c r="I51" s="405">
        <f t="shared" ca="1" si="6"/>
        <v>8.0587221808430475E-5</v>
      </c>
      <c r="J51" s="405">
        <f t="shared" ca="1" si="7"/>
        <v>0</v>
      </c>
      <c r="K51" s="412">
        <f t="shared" ca="1" si="8"/>
        <v>0</v>
      </c>
      <c r="L51" s="415">
        <f t="shared" ca="1" si="9"/>
        <v>0</v>
      </c>
      <c r="M51" s="418">
        <f t="shared" ca="1" si="10"/>
        <v>2</v>
      </c>
    </row>
    <row r="52" spans="2:13" x14ac:dyDescent="0.2">
      <c r="B52" s="425">
        <f t="shared" ref="B52:B60" si="11">D_ref</f>
        <v>84</v>
      </c>
      <c r="C52" s="403">
        <f t="shared" si="1"/>
        <v>2.0366002695426551E-3</v>
      </c>
      <c r="D52" s="400">
        <f ca="1">MpropuPlein+0*MasseSans</f>
        <v>9.6000000000000002E-2</v>
      </c>
      <c r="E52" s="400">
        <f t="shared" ca="1" si="2"/>
        <v>7.4999999999999997E-2</v>
      </c>
      <c r="F52" s="400">
        <f t="shared" ca="1" si="3"/>
        <v>5.3999999999999999E-2</v>
      </c>
      <c r="G52" s="407">
        <f t="shared" ca="1" si="4"/>
        <v>477.98678666666666</v>
      </c>
      <c r="H52" s="403">
        <f t="shared" ca="1" si="5"/>
        <v>2.7154670260568736E-2</v>
      </c>
      <c r="I52" s="403">
        <f t="shared" ca="1" si="6"/>
        <v>3.7714819806345466E-2</v>
      </c>
      <c r="J52" s="403">
        <f t="shared" ca="1" si="7"/>
        <v>239.82204028726565</v>
      </c>
      <c r="K52" s="410">
        <f t="shared" ca="1" si="8"/>
        <v>132.67380969161675</v>
      </c>
      <c r="L52" s="413">
        <f t="shared" ca="1" si="9"/>
        <v>295.8921951055608</v>
      </c>
      <c r="M52" s="416">
        <f t="shared" ca="1" si="10"/>
        <v>4.3835611311853793</v>
      </c>
    </row>
    <row r="53" spans="2:13" x14ac:dyDescent="0.2">
      <c r="B53" s="426">
        <f t="shared" si="11"/>
        <v>84</v>
      </c>
      <c r="C53" s="404">
        <f t="shared" si="1"/>
        <v>2.0366002695426551E-3</v>
      </c>
      <c r="D53" s="401">
        <f ca="1">MpropuPlein+0.25*MasseSans</f>
        <v>0.879</v>
      </c>
      <c r="E53" s="401">
        <f t="shared" ca="1" si="2"/>
        <v>0.85799999999999998</v>
      </c>
      <c r="F53" s="401">
        <f t="shared" ca="1" si="3"/>
        <v>0.83699999999999997</v>
      </c>
      <c r="G53" s="408">
        <f t="shared" ca="1" si="4"/>
        <v>32.829579254079249</v>
      </c>
      <c r="H53" s="404">
        <f t="shared" ca="1" si="5"/>
        <v>2.3736599878119522E-3</v>
      </c>
      <c r="I53" s="404">
        <f t="shared" ca="1" si="6"/>
        <v>2.4332141810545463E-3</v>
      </c>
      <c r="J53" s="404">
        <f t="shared" ca="1" si="7"/>
        <v>62.507265499601004</v>
      </c>
      <c r="K53" s="411">
        <f t="shared" ca="1" si="8"/>
        <v>59.592373307720287</v>
      </c>
      <c r="L53" s="414">
        <f t="shared" ca="1" si="9"/>
        <v>192.3178300568926</v>
      </c>
      <c r="M53" s="417">
        <f t="shared" ca="1" si="10"/>
        <v>6.8783412434131304</v>
      </c>
    </row>
    <row r="54" spans="2:13" x14ac:dyDescent="0.2">
      <c r="B54" s="426">
        <f t="shared" si="11"/>
        <v>84</v>
      </c>
      <c r="C54" s="404">
        <f t="shared" si="1"/>
        <v>2.0366002695426551E-3</v>
      </c>
      <c r="D54" s="401">
        <f ca="1">MpropuPlein+0.5*MasseSans</f>
        <v>1.6620000000000001</v>
      </c>
      <c r="E54" s="401">
        <f t="shared" ca="1" si="2"/>
        <v>1.6410000000000002</v>
      </c>
      <c r="F54" s="401">
        <f t="shared" ca="1" si="3"/>
        <v>1.62</v>
      </c>
      <c r="G54" s="408">
        <f t="shared" ca="1" si="4"/>
        <v>12.484185862279093</v>
      </c>
      <c r="H54" s="404">
        <f t="shared" ca="1" si="5"/>
        <v>1.2410726810131961E-3</v>
      </c>
      <c r="I54" s="404">
        <f t="shared" ca="1" si="6"/>
        <v>1.2571606602115155E-3</v>
      </c>
      <c r="J54" s="404">
        <f t="shared" ca="1" si="7"/>
        <v>24.71465239245919</v>
      </c>
      <c r="K54" s="411">
        <f t="shared" ca="1" si="8"/>
        <v>24.465039667941706</v>
      </c>
      <c r="L54" s="414">
        <f t="shared" ca="1" si="9"/>
        <v>54.107794139155807</v>
      </c>
      <c r="M54" s="417">
        <f t="shared" ca="1" si="10"/>
        <v>4.432907506963069</v>
      </c>
    </row>
    <row r="55" spans="2:13" x14ac:dyDescent="0.2">
      <c r="B55" s="426">
        <f t="shared" si="11"/>
        <v>84</v>
      </c>
      <c r="C55" s="404">
        <f t="shared" si="1"/>
        <v>2.0366002695426551E-3</v>
      </c>
      <c r="D55" s="401">
        <f ca="1">MpropuPlein+0.75*MasseSans</f>
        <v>2.4450000000000003</v>
      </c>
      <c r="E55" s="401">
        <f t="shared" ca="1" si="2"/>
        <v>2.4240000000000004</v>
      </c>
      <c r="F55" s="401">
        <f t="shared" ca="1" si="3"/>
        <v>2.4030000000000005</v>
      </c>
      <c r="G55" s="408">
        <f t="shared" ca="1" si="4"/>
        <v>5.2827223597359705</v>
      </c>
      <c r="H55" s="404">
        <f t="shared" ca="1" si="5"/>
        <v>8.4018162934928E-4</v>
      </c>
      <c r="I55" s="404">
        <f t="shared" ca="1" si="6"/>
        <v>8.4752404059203277E-4</v>
      </c>
      <c r="J55" s="404">
        <f t="shared" ca="1" si="7"/>
        <v>10.534329162477237</v>
      </c>
      <c r="K55" s="411">
        <f t="shared" ca="1" si="8"/>
        <v>10.503360032427748</v>
      </c>
      <c r="L55" s="414">
        <f t="shared" ca="1" si="9"/>
        <v>16.130565392474509</v>
      </c>
      <c r="M55" s="417">
        <f t="shared" ca="1" si="10"/>
        <v>3.0672966679863745</v>
      </c>
    </row>
    <row r="56" spans="2:13" x14ac:dyDescent="0.2">
      <c r="B56" s="426">
        <f t="shared" si="11"/>
        <v>84</v>
      </c>
      <c r="C56" s="404">
        <f t="shared" si="1"/>
        <v>2.0366002695426551E-3</v>
      </c>
      <c r="D56" s="401">
        <f ca="1">MpropuPlein+1*MasseSans</f>
        <v>3.2280000000000002</v>
      </c>
      <c r="E56" s="401">
        <f t="shared" ca="1" si="2"/>
        <v>3.2070000000000003</v>
      </c>
      <c r="F56" s="401">
        <f t="shared" ca="1" si="3"/>
        <v>3.1860000000000004</v>
      </c>
      <c r="G56" s="408">
        <f t="shared" ca="1" si="4"/>
        <v>1.5977826629248497</v>
      </c>
      <c r="H56" s="404">
        <f t="shared" ca="1" si="5"/>
        <v>6.3504841582246797E-4</v>
      </c>
      <c r="I56" s="404">
        <f t="shared" ca="1" si="6"/>
        <v>6.392342340058553E-4</v>
      </c>
      <c r="J56" s="404">
        <f t="shared" ca="1" si="7"/>
        <v>3.1934060344054997</v>
      </c>
      <c r="K56" s="411">
        <f t="shared" ca="1" si="8"/>
        <v>3.1912490767678472</v>
      </c>
      <c r="L56" s="414">
        <f t="shared" ca="1" si="9"/>
        <v>3.7122996655211882</v>
      </c>
      <c r="M56" s="417">
        <f t="shared" ca="1" si="10"/>
        <v>2.3252337862980488</v>
      </c>
    </row>
    <row r="57" spans="2:13" x14ac:dyDescent="0.2">
      <c r="B57" s="426">
        <f t="shared" si="11"/>
        <v>84</v>
      </c>
      <c r="C57" s="404">
        <f t="shared" si="1"/>
        <v>2.0366002695426551E-3</v>
      </c>
      <c r="D57" s="401">
        <f ca="1">MpropuPlein+1.25*MasseSans</f>
        <v>4.0110000000000001</v>
      </c>
      <c r="E57" s="401">
        <f t="shared" ca="1" si="2"/>
        <v>3.99</v>
      </c>
      <c r="F57" s="401">
        <f t="shared" ca="1" si="3"/>
        <v>3.9690000000000003</v>
      </c>
      <c r="G57" s="408">
        <f t="shared" ca="1" si="4"/>
        <v>0</v>
      </c>
      <c r="H57" s="404">
        <f t="shared" ca="1" si="5"/>
        <v>5.1042613271745738E-4</v>
      </c>
      <c r="I57" s="404">
        <f t="shared" ca="1" si="6"/>
        <v>5.1312680008633283E-4</v>
      </c>
      <c r="J57" s="404">
        <f t="shared" ca="1" si="7"/>
        <v>0</v>
      </c>
      <c r="K57" s="411">
        <f t="shared" ca="1" si="8"/>
        <v>0</v>
      </c>
      <c r="L57" s="414">
        <f t="shared" ca="1" si="9"/>
        <v>0</v>
      </c>
      <c r="M57" s="417">
        <f t="shared" ca="1" si="10"/>
        <v>2</v>
      </c>
    </row>
    <row r="58" spans="2:13" x14ac:dyDescent="0.2">
      <c r="B58" s="426">
        <f t="shared" si="11"/>
        <v>84</v>
      </c>
      <c r="C58" s="404">
        <f t="shared" si="1"/>
        <v>2.0366002695426551E-3</v>
      </c>
      <c r="D58" s="401">
        <f ca="1">MpropuPlein+1.5*MasseSans</f>
        <v>4.7940000000000005</v>
      </c>
      <c r="E58" s="401">
        <f t="shared" ca="1" si="2"/>
        <v>4.7730000000000006</v>
      </c>
      <c r="F58" s="401">
        <f t="shared" ca="1" si="3"/>
        <v>4.7520000000000007</v>
      </c>
      <c r="G58" s="408">
        <f t="shared" ca="1" si="4"/>
        <v>0</v>
      </c>
      <c r="H58" s="404">
        <f t="shared" ca="1" si="5"/>
        <v>4.2669186455953381E-4</v>
      </c>
      <c r="I58" s="404">
        <f t="shared" ca="1" si="6"/>
        <v>4.2857749779938019E-4</v>
      </c>
      <c r="J58" s="404">
        <f t="shared" ca="1" si="7"/>
        <v>0</v>
      </c>
      <c r="K58" s="411">
        <f t="shared" ca="1" si="8"/>
        <v>0</v>
      </c>
      <c r="L58" s="414">
        <f t="shared" ca="1" si="9"/>
        <v>0</v>
      </c>
      <c r="M58" s="417">
        <f t="shared" ca="1" si="10"/>
        <v>2</v>
      </c>
    </row>
    <row r="59" spans="2:13" x14ac:dyDescent="0.2">
      <c r="B59" s="426">
        <f t="shared" si="11"/>
        <v>84</v>
      </c>
      <c r="C59" s="404">
        <f t="shared" si="1"/>
        <v>2.0366002695426551E-3</v>
      </c>
      <c r="D59" s="401">
        <f ca="1">MpropuPlein+1.75*MasseSans</f>
        <v>5.577</v>
      </c>
      <c r="E59" s="401">
        <f t="shared" ca="1" si="2"/>
        <v>5.556</v>
      </c>
      <c r="F59" s="401">
        <f t="shared" ca="1" si="3"/>
        <v>5.5350000000000001</v>
      </c>
      <c r="G59" s="408">
        <f t="shared" ca="1" si="4"/>
        <v>0</v>
      </c>
      <c r="H59" s="404">
        <f t="shared" ca="1" si="5"/>
        <v>3.665587238197723E-4</v>
      </c>
      <c r="I59" s="404">
        <f t="shared" ca="1" si="6"/>
        <v>3.6794946152532161E-4</v>
      </c>
      <c r="J59" s="404">
        <f t="shared" ca="1" si="7"/>
        <v>0</v>
      </c>
      <c r="K59" s="411">
        <f t="shared" ca="1" si="8"/>
        <v>0</v>
      </c>
      <c r="L59" s="414">
        <f t="shared" ca="1" si="9"/>
        <v>0</v>
      </c>
      <c r="M59" s="417">
        <f t="shared" ca="1" si="10"/>
        <v>2</v>
      </c>
    </row>
    <row r="60" spans="2:13" x14ac:dyDescent="0.2">
      <c r="B60" s="427">
        <f t="shared" si="11"/>
        <v>84</v>
      </c>
      <c r="C60" s="405">
        <f t="shared" si="1"/>
        <v>2.0366002695426551E-3</v>
      </c>
      <c r="D60" s="402">
        <f ca="1">MpropuPlein+2*MasseSans</f>
        <v>6.36</v>
      </c>
      <c r="E60" s="402">
        <f t="shared" ca="1" si="2"/>
        <v>6.3390000000000004</v>
      </c>
      <c r="F60" s="402">
        <f t="shared" ca="1" si="3"/>
        <v>6.3180000000000005</v>
      </c>
      <c r="G60" s="409">
        <f t="shared" ca="1" si="4"/>
        <v>0</v>
      </c>
      <c r="H60" s="405">
        <f t="shared" ca="1" si="5"/>
        <v>3.2128100166314166E-4</v>
      </c>
      <c r="I60" s="405">
        <f t="shared" ca="1" si="6"/>
        <v>3.223488872337219E-4</v>
      </c>
      <c r="J60" s="405">
        <f t="shared" ca="1" si="7"/>
        <v>0</v>
      </c>
      <c r="K60" s="412">
        <f t="shared" ca="1" si="8"/>
        <v>0</v>
      </c>
      <c r="L60" s="415">
        <f t="shared" ca="1" si="9"/>
        <v>0</v>
      </c>
      <c r="M60" s="418">
        <f t="shared" ca="1" si="10"/>
        <v>2</v>
      </c>
    </row>
    <row r="61" spans="2:13" x14ac:dyDescent="0.2">
      <c r="B61" s="425">
        <f t="shared" ref="B61:B69" si="12">D_ref*1.5</f>
        <v>126</v>
      </c>
      <c r="C61" s="403">
        <f t="shared" si="1"/>
        <v>4.5823506064709748E-3</v>
      </c>
      <c r="D61" s="400">
        <f ca="1">MpropuPlein+0*MasseSans</f>
        <v>9.6000000000000002E-2</v>
      </c>
      <c r="E61" s="400">
        <f t="shared" ca="1" si="2"/>
        <v>7.4999999999999997E-2</v>
      </c>
      <c r="F61" s="400">
        <f t="shared" ca="1" si="3"/>
        <v>5.3999999999999999E-2</v>
      </c>
      <c r="G61" s="407">
        <f t="shared" ca="1" si="4"/>
        <v>477.98678666666666</v>
      </c>
      <c r="H61" s="403">
        <f t="shared" ca="1" si="5"/>
        <v>6.1098008086279666E-2</v>
      </c>
      <c r="I61" s="403">
        <f t="shared" ca="1" si="6"/>
        <v>8.4858344564277308E-2</v>
      </c>
      <c r="J61" s="403">
        <f t="shared" ca="1" si="7"/>
        <v>165.55376710784995</v>
      </c>
      <c r="K61" s="410">
        <f t="shared" ca="1" si="8"/>
        <v>88.449303924174885</v>
      </c>
      <c r="L61" s="413">
        <f t="shared" ca="1" si="9"/>
        <v>190.47384871217645</v>
      </c>
      <c r="M61" s="416">
        <f t="shared" ca="1" si="10"/>
        <v>3.5890408987963172</v>
      </c>
    </row>
    <row r="62" spans="2:13" x14ac:dyDescent="0.2">
      <c r="B62" s="426">
        <f t="shared" si="12"/>
        <v>126</v>
      </c>
      <c r="C62" s="404">
        <f t="shared" si="1"/>
        <v>4.5823506064709748E-3</v>
      </c>
      <c r="D62" s="401">
        <f ca="1">MpropuPlein+0.25*MasseSans</f>
        <v>0.879</v>
      </c>
      <c r="E62" s="401">
        <f t="shared" ca="1" si="2"/>
        <v>0.85799999999999998</v>
      </c>
      <c r="F62" s="401">
        <f t="shared" ca="1" si="3"/>
        <v>0.83699999999999997</v>
      </c>
      <c r="G62" s="408">
        <f t="shared" ca="1" si="4"/>
        <v>32.829579254079249</v>
      </c>
      <c r="H62" s="404">
        <f t="shared" ca="1" si="5"/>
        <v>5.3407349725768938E-3</v>
      </c>
      <c r="I62" s="404">
        <f t="shared" ca="1" si="6"/>
        <v>5.4747319073727299E-3</v>
      </c>
      <c r="J62" s="404">
        <f t="shared" ca="1" si="7"/>
        <v>59.170312391186087</v>
      </c>
      <c r="K62" s="411">
        <f t="shared" ca="1" si="8"/>
        <v>53.663685522256806</v>
      </c>
      <c r="L62" s="414">
        <f t="shared" ca="1" si="9"/>
        <v>146.68651014925993</v>
      </c>
      <c r="M62" s="417">
        <f t="shared" ca="1" si="10"/>
        <v>5.896110579990264</v>
      </c>
    </row>
    <row r="63" spans="2:13" x14ac:dyDescent="0.2">
      <c r="B63" s="426">
        <f t="shared" si="12"/>
        <v>126</v>
      </c>
      <c r="C63" s="404">
        <f t="shared" si="1"/>
        <v>4.5823506064709748E-3</v>
      </c>
      <c r="D63" s="401">
        <f ca="1">MpropuPlein+0.5*MasseSans</f>
        <v>1.6620000000000001</v>
      </c>
      <c r="E63" s="401">
        <f t="shared" ca="1" si="2"/>
        <v>1.6410000000000002</v>
      </c>
      <c r="F63" s="401">
        <f t="shared" ca="1" si="3"/>
        <v>1.62</v>
      </c>
      <c r="G63" s="408">
        <f t="shared" ca="1" si="4"/>
        <v>12.484185862279093</v>
      </c>
      <c r="H63" s="404">
        <f t="shared" ca="1" si="5"/>
        <v>2.7924135322796918E-3</v>
      </c>
      <c r="I63" s="404">
        <f t="shared" ca="1" si="6"/>
        <v>2.8286114854759103E-3</v>
      </c>
      <c r="J63" s="404">
        <f t="shared" ca="1" si="7"/>
        <v>24.40879380404947</v>
      </c>
      <c r="K63" s="411">
        <f t="shared" ca="1" si="8"/>
        <v>23.869083414293474</v>
      </c>
      <c r="L63" s="414">
        <f t="shared" ca="1" si="9"/>
        <v>51.294771963486141</v>
      </c>
      <c r="M63" s="417">
        <f t="shared" ca="1" si="10"/>
        <v>4.3116672622430698</v>
      </c>
    </row>
    <row r="64" spans="2:13" x14ac:dyDescent="0.2">
      <c r="B64" s="426">
        <f t="shared" si="12"/>
        <v>126</v>
      </c>
      <c r="C64" s="404">
        <f t="shared" si="1"/>
        <v>4.5823506064709748E-3</v>
      </c>
      <c r="D64" s="401">
        <f ca="1">MpropuPlein+0.75*MasseSans</f>
        <v>2.4450000000000003</v>
      </c>
      <c r="E64" s="401">
        <f t="shared" ca="1" si="2"/>
        <v>2.4240000000000004</v>
      </c>
      <c r="F64" s="401">
        <f t="shared" ca="1" si="3"/>
        <v>2.4030000000000005</v>
      </c>
      <c r="G64" s="408">
        <f t="shared" ca="1" si="4"/>
        <v>5.2827223597359705</v>
      </c>
      <c r="H64" s="404">
        <f t="shared" ca="1" si="5"/>
        <v>1.8904086660358804E-3</v>
      </c>
      <c r="I64" s="404">
        <f t="shared" ca="1" si="6"/>
        <v>1.906929091332074E-3</v>
      </c>
      <c r="J64" s="404">
        <f t="shared" ca="1" si="7"/>
        <v>10.495843805007699</v>
      </c>
      <c r="K64" s="411">
        <f t="shared" ca="1" si="8"/>
        <v>10.42697435865669</v>
      </c>
      <c r="L64" s="414">
        <f t="shared" ca="1" si="9"/>
        <v>15.979476034537978</v>
      </c>
      <c r="M64" s="417">
        <f t="shared" ca="1" si="10"/>
        <v>3.0554981984012457</v>
      </c>
    </row>
    <row r="65" spans="2:13" x14ac:dyDescent="0.2">
      <c r="B65" s="426">
        <f t="shared" si="12"/>
        <v>126</v>
      </c>
      <c r="C65" s="404">
        <f t="shared" si="1"/>
        <v>4.5823506064709748E-3</v>
      </c>
      <c r="D65" s="401">
        <f ca="1">MpropuPlein+1*MasseSans</f>
        <v>3.2280000000000002</v>
      </c>
      <c r="E65" s="401">
        <f t="shared" ca="1" si="2"/>
        <v>3.2070000000000003</v>
      </c>
      <c r="F65" s="401">
        <f t="shared" ca="1" si="3"/>
        <v>3.1860000000000004</v>
      </c>
      <c r="G65" s="408">
        <f t="shared" ca="1" si="4"/>
        <v>1.5977826629248497</v>
      </c>
      <c r="H65" s="404">
        <f t="shared" ca="1" si="5"/>
        <v>1.4288589356005533E-3</v>
      </c>
      <c r="I65" s="404">
        <f t="shared" ca="1" si="6"/>
        <v>1.4382770265131746E-3</v>
      </c>
      <c r="J65" s="404">
        <f t="shared" ca="1" si="7"/>
        <v>3.1907134738536951</v>
      </c>
      <c r="K65" s="411">
        <f t="shared" ca="1" si="8"/>
        <v>3.1858734005034735</v>
      </c>
      <c r="L65" s="414">
        <f t="shared" ca="1" si="9"/>
        <v>3.7076474638599022</v>
      </c>
      <c r="M65" s="417">
        <f t="shared" ca="1" si="10"/>
        <v>2.3245967906451472</v>
      </c>
    </row>
    <row r="66" spans="2:13" x14ac:dyDescent="0.2">
      <c r="B66" s="426">
        <f t="shared" si="12"/>
        <v>126</v>
      </c>
      <c r="C66" s="404">
        <f t="shared" si="1"/>
        <v>4.5823506064709748E-3</v>
      </c>
      <c r="D66" s="401">
        <f ca="1">MpropuPlein+1.25*MasseSans</f>
        <v>4.0110000000000001</v>
      </c>
      <c r="E66" s="401">
        <f t="shared" ca="1" si="2"/>
        <v>3.99</v>
      </c>
      <c r="F66" s="401">
        <f t="shared" ca="1" si="3"/>
        <v>3.9690000000000003</v>
      </c>
      <c r="G66" s="408">
        <f t="shared" ca="1" si="4"/>
        <v>0</v>
      </c>
      <c r="H66" s="404">
        <f t="shared" ca="1" si="5"/>
        <v>1.1484587986142793E-3</v>
      </c>
      <c r="I66" s="404">
        <f t="shared" ca="1" si="6"/>
        <v>1.154535300194249E-3</v>
      </c>
      <c r="J66" s="404">
        <f t="shared" ca="1" si="7"/>
        <v>0</v>
      </c>
      <c r="K66" s="411">
        <f t="shared" ca="1" si="8"/>
        <v>0</v>
      </c>
      <c r="L66" s="414">
        <f t="shared" ca="1" si="9"/>
        <v>0</v>
      </c>
      <c r="M66" s="417">
        <f t="shared" ca="1" si="10"/>
        <v>2</v>
      </c>
    </row>
    <row r="67" spans="2:13" x14ac:dyDescent="0.2">
      <c r="B67" s="426">
        <f t="shared" si="12"/>
        <v>126</v>
      </c>
      <c r="C67" s="404">
        <f t="shared" si="1"/>
        <v>4.5823506064709748E-3</v>
      </c>
      <c r="D67" s="401">
        <f ca="1">MpropuPlein+1.5*MasseSans</f>
        <v>4.7940000000000005</v>
      </c>
      <c r="E67" s="401">
        <f t="shared" ca="1" si="2"/>
        <v>4.7730000000000006</v>
      </c>
      <c r="F67" s="401">
        <f t="shared" ca="1" si="3"/>
        <v>4.7520000000000007</v>
      </c>
      <c r="G67" s="408">
        <f t="shared" ca="1" si="4"/>
        <v>0</v>
      </c>
      <c r="H67" s="404">
        <f t="shared" ca="1" si="5"/>
        <v>9.6005669525895125E-4</v>
      </c>
      <c r="I67" s="404">
        <f t="shared" ca="1" si="6"/>
        <v>9.6429937004860564E-4</v>
      </c>
      <c r="J67" s="404">
        <f t="shared" ca="1" si="7"/>
        <v>0</v>
      </c>
      <c r="K67" s="411">
        <f t="shared" ca="1" si="8"/>
        <v>0</v>
      </c>
      <c r="L67" s="414">
        <f t="shared" ca="1" si="9"/>
        <v>0</v>
      </c>
      <c r="M67" s="417">
        <f t="shared" ca="1" si="10"/>
        <v>2</v>
      </c>
    </row>
    <row r="68" spans="2:13" x14ac:dyDescent="0.2">
      <c r="B68" s="426">
        <f t="shared" si="12"/>
        <v>126</v>
      </c>
      <c r="C68" s="404">
        <f t="shared" si="1"/>
        <v>4.5823506064709748E-3</v>
      </c>
      <c r="D68" s="401">
        <f ca="1">MpropuPlein+1.75*MasseSans</f>
        <v>5.577</v>
      </c>
      <c r="E68" s="401">
        <f t="shared" ca="1" si="2"/>
        <v>5.556</v>
      </c>
      <c r="F68" s="401">
        <f t="shared" ca="1" si="3"/>
        <v>5.5350000000000001</v>
      </c>
      <c r="G68" s="408">
        <f t="shared" ca="1" si="4"/>
        <v>0</v>
      </c>
      <c r="H68" s="404">
        <f t="shared" ca="1" si="5"/>
        <v>8.2475712859448789E-4</v>
      </c>
      <c r="I68" s="404">
        <f t="shared" ca="1" si="6"/>
        <v>8.2788628843197373E-4</v>
      </c>
      <c r="J68" s="404">
        <f t="shared" ca="1" si="7"/>
        <v>0</v>
      </c>
      <c r="K68" s="411">
        <f t="shared" ca="1" si="8"/>
        <v>0</v>
      </c>
      <c r="L68" s="414">
        <f t="shared" ca="1" si="9"/>
        <v>0</v>
      </c>
      <c r="M68" s="417">
        <f t="shared" ca="1" si="10"/>
        <v>2</v>
      </c>
    </row>
    <row r="69" spans="2:13" x14ac:dyDescent="0.2">
      <c r="B69" s="427">
        <f t="shared" si="12"/>
        <v>126</v>
      </c>
      <c r="C69" s="405">
        <f t="shared" si="1"/>
        <v>4.5823506064709748E-3</v>
      </c>
      <c r="D69" s="402">
        <f ca="1">MpropuPlein+2*MasseSans</f>
        <v>6.36</v>
      </c>
      <c r="E69" s="402">
        <f t="shared" ca="1" si="2"/>
        <v>6.3390000000000004</v>
      </c>
      <c r="F69" s="402">
        <f t="shared" ca="1" si="3"/>
        <v>6.3180000000000005</v>
      </c>
      <c r="G69" s="409">
        <f t="shared" ca="1" si="4"/>
        <v>0</v>
      </c>
      <c r="H69" s="405">
        <f t="shared" ca="1" si="5"/>
        <v>7.2288225374206891E-4</v>
      </c>
      <c r="I69" s="405">
        <f t="shared" ca="1" si="6"/>
        <v>7.2528499627587438E-4</v>
      </c>
      <c r="J69" s="405">
        <f t="shared" ca="1" si="7"/>
        <v>0</v>
      </c>
      <c r="K69" s="412">
        <f t="shared" ca="1" si="8"/>
        <v>0</v>
      </c>
      <c r="L69" s="415">
        <f t="shared" ca="1" si="9"/>
        <v>0</v>
      </c>
      <c r="M69" s="418">
        <f t="shared" ca="1" si="10"/>
        <v>2</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p24-3G 74F85</v>
      </c>
      <c r="G5" t="s">
        <v>459</v>
      </c>
      <c r="H5">
        <f>MasseSans</f>
        <v>3.1320000000000001</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0.3125</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3.1320000000000001</v>
      </c>
      <c r="F11" s="246" t="s">
        <v>123</v>
      </c>
      <c r="G11" s="246" t="s">
        <v>125</v>
      </c>
      <c r="H11" s="668" t="e">
        <f ca="1">Vsortie_de_rampe</f>
        <v>#N/A</v>
      </c>
      <c r="I11" s="669"/>
      <c r="J11" s="76"/>
      <c r="N11" s="75"/>
      <c r="P11" s="48"/>
      <c r="Q11" s="436"/>
      <c r="R11" s="48"/>
      <c r="S11" s="48"/>
      <c r="T11" s="48"/>
      <c r="U11" s="440">
        <f>IF(RIGHT(Nb_diam,1)=",", "", X_j)</f>
        <v>0</v>
      </c>
    </row>
    <row r="12" spans="2:21" ht="13.5" thickBot="1" x14ac:dyDescent="0.25">
      <c r="B12" s="74"/>
      <c r="C12" s="12"/>
      <c r="D12" s="276"/>
      <c r="E12" s="244"/>
      <c r="F12" s="6" t="s">
        <v>123</v>
      </c>
      <c r="G12" s="6" t="s">
        <v>126</v>
      </c>
      <c r="H12" s="670">
        <f>Finesse</f>
        <v>14.607142857142858</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0">
        <f>Cn</f>
        <v>15.188330654492475</v>
      </c>
      <c r="I13" s="671"/>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2.3186832630069021</v>
      </c>
      <c r="I14" s="254">
        <f ca="1">MS_max</f>
        <v>2.3745204293270246</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35.216928081586367</v>
      </c>
      <c r="I15" s="254">
        <f ca="1">MS_Cn_max</f>
        <v>36.065001426466281</v>
      </c>
      <c r="J15" s="76"/>
      <c r="K15" s="76"/>
      <c r="N15" s="75"/>
      <c r="P15" s="48"/>
      <c r="Q15" s="436"/>
      <c r="R15" s="48"/>
      <c r="S15" s="48"/>
      <c r="T15" s="48"/>
    </row>
    <row r="16" spans="2:21" x14ac:dyDescent="0.2">
      <c r="B16" s="74"/>
      <c r="C16" s="12"/>
      <c r="D16" s="276" t="s">
        <v>145</v>
      </c>
      <c r="E16" s="244">
        <f>Q_ail</f>
        <v>4</v>
      </c>
      <c r="F16" s="6" t="s">
        <v>128</v>
      </c>
      <c r="G16" s="6" t="s">
        <v>129</v>
      </c>
      <c r="H16" s="247">
        <f ca="1">V_para</f>
        <v>12.778483957218789</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0">
        <f>T_para</f>
        <v>16</v>
      </c>
      <c r="I17" s="671"/>
      <c r="J17" s="258"/>
      <c r="N17" s="75"/>
      <c r="P17" s="434" t="s">
        <v>342</v>
      </c>
      <c r="Q17" s="440">
        <f>IF(RIGHT(Nb_diam,1)=",", "", D2j)</f>
        <v>0</v>
      </c>
      <c r="R17" s="48"/>
      <c r="S17" s="48"/>
      <c r="T17" s="48"/>
      <c r="U17" s="436"/>
    </row>
    <row r="18" spans="2:21" x14ac:dyDescent="0.2">
      <c r="B18" s="74"/>
      <c r="C18" s="12"/>
      <c r="D18" s="276" t="s">
        <v>148</v>
      </c>
      <c r="E18" s="244">
        <f ca="1">XpropuRef-Long_propu</f>
        <v>1065.2</v>
      </c>
      <c r="F18" s="12" t="s">
        <v>130</v>
      </c>
      <c r="G18" s="12" t="s">
        <v>427</v>
      </c>
      <c r="H18" s="635">
        <f ca="1">T_para-Combustion-Depotage</f>
        <v>0.13000000000000078</v>
      </c>
      <c r="I18" s="674"/>
      <c r="N18" s="75"/>
      <c r="P18" s="48"/>
      <c r="Q18" s="436"/>
      <c r="R18" s="48"/>
      <c r="S18" s="48"/>
    </row>
    <row r="19" spans="2:21" x14ac:dyDescent="0.2">
      <c r="B19" s="74"/>
      <c r="C19" s="531"/>
      <c r="D19" s="269"/>
      <c r="E19" s="271"/>
      <c r="F19" s="519" t="s">
        <v>132</v>
      </c>
      <c r="G19" s="274" t="s">
        <v>426</v>
      </c>
      <c r="H19" s="675">
        <f ca="1">Portee_balistique</f>
        <v>798.52327976967274</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765</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1227</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1198.2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1177</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160</v>
      </c>
    </row>
    <row r="31" spans="2:21" ht="13.5" thickBot="1" x14ac:dyDescent="0.25">
      <c r="B31" s="74"/>
      <c r="C31" s="83">
        <f>Beta_rampe</f>
        <v>75.413359423049215</v>
      </c>
      <c r="D31" s="84">
        <f ca="1">Portee_balistique</f>
        <v>798.52327976967274</v>
      </c>
      <c r="E31" s="677">
        <f ca="1">T_para+Dt_para</f>
        <v>120.86996215249459</v>
      </c>
      <c r="F31" s="677"/>
      <c r="G31" s="677"/>
      <c r="H31" s="678">
        <f ca="1">Altitude_culmi</f>
        <v>1340.0523356337403</v>
      </c>
      <c r="I31" s="678"/>
      <c r="J31" s="85">
        <f ca="1">Temps_culmi</f>
        <v>15.899999999999924</v>
      </c>
      <c r="K31" s="86">
        <f ca="1">Vit_culmi</f>
        <v>24.023939636044204</v>
      </c>
      <c r="L31" s="84">
        <f ca="1">Acc_max</f>
        <v>26.666990709484988</v>
      </c>
      <c r="M31" s="86">
        <f ca="1">Vit_max</f>
        <v>155.55658041209253</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3.1320000000000001</v>
      </c>
      <c r="I41" s="6">
        <f ca="1">MasseVide</f>
        <v>3.1859999999999999</v>
      </c>
      <c r="J41" s="244">
        <f ca="1">MassePlein</f>
        <v>3.2280000000000002</v>
      </c>
      <c r="N41" s="75"/>
    </row>
    <row r="42" spans="2:21" x14ac:dyDescent="0.2">
      <c r="B42" s="74"/>
      <c r="D42" s="276" t="s">
        <v>150</v>
      </c>
      <c r="E42" s="6">
        <f>X_ail-m_ail</f>
        <v>1007</v>
      </c>
      <c r="F42" s="255"/>
      <c r="G42" s="255" t="s">
        <v>218</v>
      </c>
      <c r="H42" s="263">
        <f>XcgSans</f>
        <v>765</v>
      </c>
      <c r="I42" s="263">
        <f ca="1">XcgVide</f>
        <v>771.21525423728815</v>
      </c>
      <c r="J42" s="245">
        <f ca="1">XcgPlein</f>
        <v>775.90557620817845</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120</v>
      </c>
      <c r="F45" s="6" t="s">
        <v>203</v>
      </c>
      <c r="G45" s="6" t="s">
        <v>208</v>
      </c>
      <c r="H45" s="670">
        <f>Finesse</f>
        <v>14.607142857142858</v>
      </c>
      <c r="I45" s="671"/>
      <c r="N45" s="75"/>
    </row>
    <row r="46" spans="2:21" x14ac:dyDescent="0.2">
      <c r="B46" s="74"/>
      <c r="D46" s="276" t="str">
        <f>IF(Lang="Français","Envergure   'E'",IF(Lang="English","Span          'E'",""))</f>
        <v>Envergure   'E'</v>
      </c>
      <c r="E46" s="244">
        <f>E_ail</f>
        <v>105</v>
      </c>
      <c r="F46" s="6" t="s">
        <v>204</v>
      </c>
      <c r="G46" s="6" t="s">
        <v>209</v>
      </c>
      <c r="H46" s="670">
        <f>Cn</f>
        <v>15.188330654492475</v>
      </c>
      <c r="I46" s="671"/>
      <c r="N46" s="75"/>
    </row>
    <row r="47" spans="2:21" x14ac:dyDescent="0.2">
      <c r="B47" s="74"/>
      <c r="D47" s="276" t="s">
        <v>144</v>
      </c>
      <c r="E47" s="244">
        <f>ep_ail</f>
        <v>3</v>
      </c>
      <c r="F47" s="6" t="s">
        <v>205</v>
      </c>
      <c r="G47" s="6" t="s">
        <v>210</v>
      </c>
      <c r="H47" s="247">
        <f ca="1">MS_min</f>
        <v>2.3186832630069021</v>
      </c>
      <c r="I47" s="254">
        <f ca="1">MS_max</f>
        <v>2.3745204293270246</v>
      </c>
      <c r="N47" s="75"/>
    </row>
    <row r="48" spans="2:21" x14ac:dyDescent="0.2">
      <c r="B48" s="74"/>
      <c r="D48" s="276" t="s">
        <v>145</v>
      </c>
      <c r="E48" s="244">
        <f>Q_ail</f>
        <v>4</v>
      </c>
      <c r="F48" s="274" t="s">
        <v>206</v>
      </c>
      <c r="G48" s="274" t="s">
        <v>211</v>
      </c>
      <c r="H48" s="256">
        <f ca="1">MS_Cn_min</f>
        <v>35.216928081586367</v>
      </c>
      <c r="I48" s="264">
        <f ca="1">MS_Cn_max</f>
        <v>36.065001426466281</v>
      </c>
      <c r="N48" s="75"/>
    </row>
    <row r="49" spans="2:14" x14ac:dyDescent="0.2">
      <c r="B49" s="74"/>
      <c r="D49" s="276" t="s">
        <v>148</v>
      </c>
      <c r="E49" s="244">
        <f ca="1">XpropuRef-Long_propu</f>
        <v>1065.2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1227</v>
      </c>
      <c r="G51" s="276" t="s">
        <v>212</v>
      </c>
      <c r="H51" s="6">
        <f>Sref</f>
        <v>6.8017694409323948E-3</v>
      </c>
      <c r="J51" s="267"/>
      <c r="N51" s="75"/>
    </row>
    <row r="52" spans="2:14" x14ac:dyDescent="0.2">
      <c r="B52" s="74"/>
      <c r="D52" s="276" t="s">
        <v>196</v>
      </c>
      <c r="E52" s="244">
        <f>MAX(D_ref,D_ail,D_og,(RIGHT(Nb_diam,1)=",")*MAX(D1j,D1r,D2j,D2r))</f>
        <v>84</v>
      </c>
      <c r="G52" s="276" t="s">
        <v>213</v>
      </c>
      <c r="H52" s="6">
        <f>Beta_rampe</f>
        <v>75.413359423049215</v>
      </c>
      <c r="I52" s="6">
        <v>80</v>
      </c>
      <c r="J52" s="244">
        <v>90</v>
      </c>
      <c r="N52" s="75"/>
    </row>
    <row r="53" spans="2:14" x14ac:dyDescent="0.2">
      <c r="B53" s="74"/>
      <c r="D53" s="277" t="s">
        <v>197</v>
      </c>
      <c r="E53" s="260">
        <f>E_ail*2+D_ail</f>
        <v>294</v>
      </c>
      <c r="G53" s="278" t="s">
        <v>215</v>
      </c>
      <c r="H53" s="247">
        <f ca="1">Temps_culmi</f>
        <v>15.899999999999924</v>
      </c>
      <c r="I53" s="259"/>
      <c r="J53" s="268"/>
      <c r="N53" s="75"/>
    </row>
    <row r="54" spans="2:14" x14ac:dyDescent="0.2">
      <c r="B54" s="74"/>
      <c r="G54" s="278" t="s">
        <v>216</v>
      </c>
      <c r="H54" s="242">
        <f ca="1">Altitude_culmi</f>
        <v>1340.0523356337403</v>
      </c>
      <c r="I54" s="259"/>
      <c r="J54" s="268"/>
      <c r="N54" s="75"/>
    </row>
    <row r="55" spans="2:14" x14ac:dyDescent="0.2">
      <c r="B55" s="74"/>
      <c r="C55" s="275" t="s">
        <v>233</v>
      </c>
      <c r="D55" s="249" t="s">
        <v>60</v>
      </c>
      <c r="E55" s="243">
        <f>Long_tot</f>
        <v>1227</v>
      </c>
      <c r="G55" s="278" t="s">
        <v>217</v>
      </c>
      <c r="H55" s="248">
        <f ca="1">Vit_culmi</f>
        <v>24.023939636044204</v>
      </c>
      <c r="I55" s="259"/>
      <c r="J55" s="268"/>
      <c r="N55" s="75"/>
    </row>
    <row r="56" spans="2:14" x14ac:dyDescent="0.2">
      <c r="B56" s="74"/>
      <c r="C56" s="276"/>
      <c r="D56" s="2" t="s">
        <v>219</v>
      </c>
      <c r="E56" s="244">
        <f>MAX(D_ref,D_ail,D_og,(RIGHT(Nb_diam,1)=",")*MAX(D1j,D1r,D2j,D2r))</f>
        <v>84</v>
      </c>
      <c r="G56" s="278" t="s">
        <v>133</v>
      </c>
      <c r="H56" s="242">
        <f ca="1">Portee_balistique</f>
        <v>798.52327976967274</v>
      </c>
      <c r="I56" s="259"/>
      <c r="J56" s="268"/>
      <c r="N56" s="75"/>
    </row>
    <row r="57" spans="2:14" x14ac:dyDescent="0.2">
      <c r="B57" s="74"/>
      <c r="C57" s="276"/>
      <c r="D57" s="2" t="s">
        <v>220</v>
      </c>
      <c r="E57" s="244">
        <f>E_ail*2+D_ail</f>
        <v>294</v>
      </c>
      <c r="G57" s="278" t="s">
        <v>214</v>
      </c>
      <c r="H57" s="242">
        <f ca="1">T_balistique</f>
        <v>35.400000000000198</v>
      </c>
      <c r="I57" s="259"/>
      <c r="J57" s="268"/>
      <c r="N57" s="75"/>
    </row>
    <row r="58" spans="2:14" x14ac:dyDescent="0.2">
      <c r="B58" s="74"/>
      <c r="C58" s="276"/>
      <c r="D58" s="2" t="s">
        <v>221</v>
      </c>
      <c r="E58" s="244">
        <f ca="1">MassePlein</f>
        <v>3.2280000000000002</v>
      </c>
      <c r="G58" s="278" t="s">
        <v>137</v>
      </c>
      <c r="H58" s="248">
        <f ca="1">Vit_max</f>
        <v>155.55658041209253</v>
      </c>
      <c r="I58" s="259"/>
      <c r="J58" s="268"/>
      <c r="N58" s="75"/>
    </row>
    <row r="59" spans="2:14" x14ac:dyDescent="0.2">
      <c r="B59" s="74"/>
      <c r="C59" s="277" t="s">
        <v>234</v>
      </c>
      <c r="D59" s="255" t="s">
        <v>145</v>
      </c>
      <c r="E59" s="260">
        <f>Q_ail</f>
        <v>4</v>
      </c>
      <c r="G59" s="278" t="s">
        <v>136</v>
      </c>
      <c r="H59" s="242">
        <f ca="1">Acc_max</f>
        <v>26.666990709484988</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172.1620920204351</v>
      </c>
      <c r="F62" s="280">
        <f ca="1">E62/9.81</f>
        <v>17.549652601471468</v>
      </c>
      <c r="H62" s="2"/>
      <c r="I62" s="2"/>
      <c r="J62" s="2"/>
      <c r="K62" s="2"/>
      <c r="N62" s="75"/>
    </row>
    <row r="63" spans="2:14" x14ac:dyDescent="0.2">
      <c r="B63" s="74"/>
      <c r="C63" s="276"/>
      <c r="D63" s="2" t="s">
        <v>223</v>
      </c>
      <c r="E63" s="242">
        <f ca="1">2*Acc_max*Masse_ail</f>
        <v>4.2000510367438855</v>
      </c>
      <c r="F63" s="248">
        <f ca="1">E63/9.81</f>
        <v>0.42813975909723601</v>
      </c>
      <c r="G63" s="246" t="s">
        <v>229</v>
      </c>
      <c r="H63" s="288">
        <f>S_ail*(ep_ail/1000)*2000</f>
        <v>7.8750000000000001E-2</v>
      </c>
      <c r="I63" s="2"/>
      <c r="J63" s="2"/>
      <c r="K63" s="2"/>
      <c r="N63" s="75"/>
    </row>
    <row r="64" spans="2:14" x14ac:dyDescent="0.2">
      <c r="B64" s="74"/>
      <c r="C64" s="277"/>
      <c r="D64" s="255" t="s">
        <v>224</v>
      </c>
      <c r="E64" s="263">
        <f ca="1">0.104*S_ail*Vit_max^2</f>
        <v>33.030064853472695</v>
      </c>
      <c r="F64" s="281">
        <f ca="1">E64/9.81</f>
        <v>3.3669790880196424</v>
      </c>
      <c r="G64" s="274" t="s">
        <v>228</v>
      </c>
      <c r="H64" s="289">
        <f>(E_ail*(m_ail+n_ail)/2)/10^6</f>
        <v>1.3125E-2</v>
      </c>
      <c r="I64" s="2"/>
      <c r="J64" s="2"/>
      <c r="K64" s="2"/>
      <c r="N64" s="75"/>
    </row>
    <row r="65" spans="2:14" x14ac:dyDescent="0.2">
      <c r="B65" s="74"/>
      <c r="C65" s="282" t="s">
        <v>242</v>
      </c>
      <c r="D65" s="285" t="s">
        <v>240</v>
      </c>
      <c r="E65" s="286">
        <f ca="1">2*Acc_max*H65</f>
        <v>86.081046010217548</v>
      </c>
      <c r="F65" s="286">
        <f ca="1">E65/9.81</f>
        <v>8.7748263007357341</v>
      </c>
      <c r="G65" s="287" t="s">
        <v>241</v>
      </c>
      <c r="H65" s="279">
        <f ca="1">E58/2</f>
        <v>1.6140000000000001</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v>
      </c>
      <c r="I67" s="251">
        <f ca="1">Temps_culmi</f>
        <v>15.899999999999924</v>
      </c>
      <c r="J67" s="2"/>
      <c r="K67" s="2"/>
      <c r="N67" s="75"/>
    </row>
    <row r="68" spans="2:14" x14ac:dyDescent="0.2">
      <c r="B68" s="74"/>
      <c r="C68" s="6"/>
      <c r="D68" s="2"/>
      <c r="E68" s="2"/>
      <c r="F68" s="275" t="s">
        <v>231</v>
      </c>
      <c r="G68" s="249" t="s">
        <v>129</v>
      </c>
      <c r="H68" s="250">
        <f ca="1">V_para</f>
        <v>12.778483957218789</v>
      </c>
      <c r="I68" s="251">
        <f>V_satellite</f>
        <v>12.655562623057198</v>
      </c>
      <c r="J68" s="2"/>
      <c r="K68" s="2"/>
      <c r="N68" s="75"/>
    </row>
    <row r="69" spans="2:14" x14ac:dyDescent="0.2">
      <c r="B69" s="74"/>
      <c r="C69" s="6"/>
      <c r="D69" s="2"/>
      <c r="E69" s="2"/>
      <c r="F69" s="276"/>
      <c r="G69" s="2" t="s">
        <v>237</v>
      </c>
      <c r="H69" s="247">
        <f>S_para</f>
        <v>0.3125</v>
      </c>
      <c r="I69" s="253">
        <f>S_satellite</f>
        <v>0.1</v>
      </c>
      <c r="J69" s="2"/>
      <c r="K69" s="2"/>
      <c r="N69" s="75"/>
    </row>
    <row r="70" spans="2:14" x14ac:dyDescent="0.2">
      <c r="B70" s="74"/>
      <c r="C70" s="226"/>
      <c r="D70" s="2"/>
      <c r="F70" s="276"/>
      <c r="G70" s="2" t="s">
        <v>236</v>
      </c>
      <c r="H70" s="247">
        <f ca="1">V_ouverture</f>
        <v>23.973409059658632</v>
      </c>
      <c r="I70" s="253">
        <f ca="1">V_ouv_sat</f>
        <v>153.5085941872602</v>
      </c>
      <c r="N70" s="75"/>
    </row>
    <row r="71" spans="2:14" x14ac:dyDescent="0.2">
      <c r="B71" s="74"/>
      <c r="C71" s="226"/>
      <c r="F71" s="276"/>
      <c r="G71" s="2" t="s">
        <v>201</v>
      </c>
      <c r="H71" s="247">
        <f ca="1">m_vide</f>
        <v>3.1859999999999999</v>
      </c>
      <c r="I71" s="253">
        <f>m_satellite</f>
        <v>1</v>
      </c>
      <c r="N71" s="75"/>
    </row>
    <row r="72" spans="2:14" x14ac:dyDescent="0.2">
      <c r="B72" s="74"/>
      <c r="C72" s="226"/>
      <c r="F72" s="276"/>
      <c r="G72" s="2" t="s">
        <v>238</v>
      </c>
      <c r="H72" s="283">
        <f ca="1">1/2*Rho_moyen*S_para*V_ouverture^2</f>
        <v>110.00583107478285</v>
      </c>
      <c r="I72" s="284">
        <f ca="1">1/2*Rho_moyen*S_satellite*V_ouv_sat^2</f>
        <v>1443.3494199726226</v>
      </c>
      <c r="N72" s="75"/>
    </row>
    <row r="73" spans="2:14" x14ac:dyDescent="0.2">
      <c r="B73" s="74"/>
      <c r="D73" s="2"/>
      <c r="F73" s="277"/>
      <c r="G73" s="255" t="s">
        <v>239</v>
      </c>
      <c r="H73" s="256">
        <f ca="1">H72/9.81</f>
        <v>11.213642311394786</v>
      </c>
      <c r="I73" s="257">
        <f ca="1">I72/9.81</f>
        <v>147.13041997682188</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SP02-Beta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46147</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p24-3G 74F85</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1007</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1065.2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3.1320000000000001</v>
      </c>
      <c r="F107" s="244">
        <f ca="1">MassePlein</f>
        <v>3.2280000000000002</v>
      </c>
      <c r="N107" s="75"/>
    </row>
    <row r="108" spans="2:14" x14ac:dyDescent="0.2">
      <c r="B108" s="74"/>
      <c r="D108" s="431" t="s">
        <v>352</v>
      </c>
      <c r="E108" s="274">
        <f>XcgSans</f>
        <v>765</v>
      </c>
      <c r="F108" s="260">
        <f ca="1">XcgPlein</f>
        <v>775.90557620817845</v>
      </c>
      <c r="N108" s="75"/>
    </row>
    <row r="109" spans="2:14" x14ac:dyDescent="0.2">
      <c r="B109" s="74"/>
      <c r="N109" s="75"/>
    </row>
    <row r="110" spans="2:14" x14ac:dyDescent="0.2">
      <c r="B110" s="74"/>
      <c r="D110" s="438" t="s">
        <v>355</v>
      </c>
      <c r="E110" s="439">
        <f ca="1">MasseVide</f>
        <v>3.1859999999999999</v>
      </c>
      <c r="G110" s="429" t="s">
        <v>356</v>
      </c>
      <c r="H110" s="265"/>
      <c r="I110" s="265"/>
      <c r="J110" s="266"/>
      <c r="N110" s="75"/>
    </row>
    <row r="111" spans="2:14" x14ac:dyDescent="0.2">
      <c r="B111" s="74"/>
      <c r="G111" s="276" t="s">
        <v>213</v>
      </c>
      <c r="H111" s="6">
        <f>Beta_rampe</f>
        <v>75.413359423049215</v>
      </c>
      <c r="I111" s="6">
        <v>80</v>
      </c>
      <c r="J111" s="244">
        <v>90</v>
      </c>
      <c r="N111" s="75"/>
    </row>
    <row r="112" spans="2:14" x14ac:dyDescent="0.2">
      <c r="B112" s="74"/>
      <c r="G112" s="278" t="s">
        <v>215</v>
      </c>
      <c r="H112" s="247">
        <f ca="1">Temps_culmi</f>
        <v>15.899999999999924</v>
      </c>
      <c r="I112" s="259"/>
      <c r="J112" s="268"/>
      <c r="N112" s="75"/>
    </row>
    <row r="113" spans="2:14" ht="12.75" customHeight="1" x14ac:dyDescent="0.25">
      <c r="B113" s="74"/>
      <c r="D113" s="435" t="s">
        <v>357</v>
      </c>
      <c r="E113" s="48"/>
      <c r="G113" s="278" t="s">
        <v>216</v>
      </c>
      <c r="H113" s="242">
        <f ca="1">Altitude_culmi</f>
        <v>1340.0523356337403</v>
      </c>
      <c r="I113" s="259"/>
      <c r="J113" s="268"/>
      <c r="N113" s="75"/>
    </row>
    <row r="114" spans="2:14" ht="12.75" customHeight="1" x14ac:dyDescent="0.25">
      <c r="B114" s="74"/>
      <c r="D114" s="48"/>
      <c r="E114" s="48"/>
      <c r="F114" s="435"/>
      <c r="G114" s="278" t="s">
        <v>217</v>
      </c>
      <c r="H114" s="248">
        <f ca="1">Vit_culmi</f>
        <v>24.023939636044204</v>
      </c>
      <c r="I114" s="259"/>
      <c r="J114" s="268"/>
      <c r="N114" s="75"/>
    </row>
    <row r="115" spans="2:14" x14ac:dyDescent="0.2">
      <c r="B115" s="74"/>
      <c r="C115" s="429" t="s">
        <v>358</v>
      </c>
      <c r="D115" s="249"/>
      <c r="E115" s="446">
        <v>0.1</v>
      </c>
      <c r="G115" s="278" t="s">
        <v>133</v>
      </c>
      <c r="H115" s="242">
        <f ca="1">Portee_balistique</f>
        <v>798.52327976967274</v>
      </c>
      <c r="I115" s="259"/>
      <c r="J115" s="268"/>
      <c r="N115" s="75"/>
    </row>
    <row r="116" spans="2:14" ht="12.75" customHeight="1" x14ac:dyDescent="0.2">
      <c r="B116" s="74"/>
      <c r="C116" s="431" t="s">
        <v>359</v>
      </c>
      <c r="D116" s="255"/>
      <c r="E116" s="447">
        <f>E_ail*(m_ail+n_ail)/2</f>
        <v>13125</v>
      </c>
      <c r="G116" s="278" t="s">
        <v>137</v>
      </c>
      <c r="H116" s="248">
        <f ca="1">Vit_max</f>
        <v>155.55658041209253</v>
      </c>
      <c r="I116" s="259"/>
      <c r="J116" s="268"/>
      <c r="N116" s="75"/>
    </row>
    <row r="117" spans="2:14" ht="12.75" customHeight="1" x14ac:dyDescent="0.2">
      <c r="B117" s="74"/>
      <c r="D117" s="48"/>
      <c r="E117" s="48"/>
      <c r="F117" s="48"/>
      <c r="G117" s="278" t="s">
        <v>136</v>
      </c>
      <c r="H117" s="242">
        <f ca="1">Acc_max</f>
        <v>26.666990709484988</v>
      </c>
      <c r="I117" s="259"/>
      <c r="J117" s="268"/>
      <c r="N117" s="75"/>
    </row>
    <row r="118" spans="2:14" x14ac:dyDescent="0.2">
      <c r="B118" s="74"/>
      <c r="C118" s="429" t="s">
        <v>360</v>
      </c>
      <c r="D118" s="249"/>
      <c r="E118" s="457"/>
      <c r="F118" s="458">
        <f>J90/100</f>
        <v>10.07</v>
      </c>
      <c r="G118" s="276" t="s">
        <v>5</v>
      </c>
      <c r="H118" s="6">
        <f>Cx</f>
        <v>0.6</v>
      </c>
      <c r="I118" s="259"/>
      <c r="J118" s="268"/>
      <c r="N118" s="75"/>
    </row>
    <row r="119" spans="2:14" x14ac:dyDescent="0.2">
      <c r="B119" s="74"/>
      <c r="C119" s="437" t="s">
        <v>361</v>
      </c>
      <c r="D119" s="2"/>
      <c r="E119" s="459">
        <f ca="1">2*Acc_max*MasseSans</f>
        <v>167.04202980421397</v>
      </c>
      <c r="F119" s="460">
        <f ca="1">E119/g</f>
        <v>17.027729847524359</v>
      </c>
      <c r="G119" s="269" t="s">
        <v>222</v>
      </c>
      <c r="H119" s="270"/>
      <c r="I119" s="270"/>
      <c r="J119" s="271"/>
      <c r="N119" s="75"/>
    </row>
    <row r="120" spans="2:14" x14ac:dyDescent="0.2">
      <c r="B120" s="74"/>
      <c r="C120" s="437" t="s">
        <v>362</v>
      </c>
      <c r="D120" s="2"/>
      <c r="E120" s="459">
        <f ca="1">2*Acc_max*E115</f>
        <v>5.333398141896998</v>
      </c>
      <c r="F120" s="460">
        <f ca="1">E120/g</f>
        <v>0.54366953536156959</v>
      </c>
      <c r="N120" s="75"/>
    </row>
    <row r="121" spans="2:14" x14ac:dyDescent="0.2">
      <c r="B121" s="74"/>
      <c r="C121" s="431" t="s">
        <v>363</v>
      </c>
      <c r="D121" s="255"/>
      <c r="E121" s="452">
        <f ca="1">0.104*E116/1000000*Vit_max^2</f>
        <v>33.030064853472695</v>
      </c>
      <c r="F121" s="453">
        <f ca="1">E121/g</f>
        <v>3.3669790880196424</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0.3125</v>
      </c>
      <c r="G127" s="48"/>
      <c r="J127" s="48"/>
      <c r="N127" s="75"/>
    </row>
    <row r="128" spans="2:14" x14ac:dyDescent="0.2">
      <c r="B128" s="74"/>
      <c r="C128" s="681" t="s">
        <v>368</v>
      </c>
      <c r="D128" s="682"/>
      <c r="E128" s="450">
        <f ca="1">0.5*Rho_moyen*S_para*Vit_culmi^2</f>
        <v>110.47005510225972</v>
      </c>
      <c r="F128" s="451">
        <f ca="1">E128/g</f>
        <v>11.260963822860317</v>
      </c>
      <c r="H128" s="48"/>
      <c r="I128" s="48"/>
      <c r="J128" s="48"/>
      <c r="K128" s="48"/>
      <c r="N128" s="75"/>
    </row>
    <row r="129" spans="2:14" x14ac:dyDescent="0.2">
      <c r="B129" s="74"/>
      <c r="C129" s="679" t="s">
        <v>369</v>
      </c>
      <c r="D129" s="680"/>
      <c r="E129" s="452">
        <f ca="1">E128/E126*2</f>
        <v>55.235027551129861</v>
      </c>
      <c r="F129" s="453">
        <f ca="1">E129/g</f>
        <v>5.6304819114301585</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5.4366953536156952</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2026-05-05T18:13:53Z</dcterms:modified>
</cp:coreProperties>
</file>