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_Beta\"/>
    </mc:Choice>
  </mc:AlternateContent>
  <xr:revisionPtr revIDLastSave="0" documentId="13_ncr:1_{9DB9BA90-988D-433C-A456-1C711059F45E}"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c r="D34" i="6"/>
  <c r="C19" i="6"/>
  <c r="E29" i="6"/>
  <c r="C35" i="6"/>
  <c r="M7" i="6" l="1"/>
  <c r="D35" i="6" s="1"/>
  <c r="O9" i="6" l="1"/>
  <c r="C34" i="6" s="1"/>
  <c r="E27" i="6" l="1"/>
  <c r="H27" i="6" l="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45" i="7"/>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Q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4" i="6"/>
  <c r="D138" i="6"/>
  <c r="D145" i="6"/>
  <c r="D148" i="6"/>
  <c r="D143" i="6"/>
  <c r="D141" i="6"/>
  <c r="D134" i="6"/>
  <c r="E134" i="6" s="1"/>
  <c r="O20" i="6"/>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J2" i="4"/>
  <c r="P4" i="4"/>
  <c r="I3" i="4"/>
  <c r="H3" i="4"/>
  <c r="R2" i="4"/>
  <c r="P3" i="4"/>
  <c r="R4" i="4"/>
  <c r="J3" i="4"/>
  <c r="V3" i="4"/>
  <c r="C3" i="4"/>
  <c r="E4" i="4"/>
  <c r="E3" i="4"/>
  <c r="K3" i="4"/>
  <c r="L2" i="4"/>
  <c r="O3" i="4"/>
  <c r="U3" i="4"/>
  <c r="K4" i="4"/>
  <c r="I4" i="4"/>
  <c r="G3" i="4"/>
  <c r="P2" i="4"/>
  <c r="G4" i="4"/>
  <c r="L3" i="4"/>
  <c r="U4" i="4"/>
  <c r="S4" i="4"/>
  <c r="J4" i="4"/>
  <c r="S3" i="4"/>
  <c r="N2" i="4"/>
  <c r="X2" i="4"/>
  <c r="D4" i="4"/>
  <c r="B4" i="4"/>
  <c r="V4" i="4"/>
  <c r="L4" i="4"/>
  <c r="F3" i="4"/>
  <c r="T4" i="4"/>
  <c r="C4" i="4"/>
  <c r="F4" i="4"/>
  <c r="W4" i="4"/>
  <c r="O4" i="4"/>
  <c r="X3" i="4"/>
  <c r="R3" i="4"/>
  <c r="W3" i="4"/>
  <c r="X4" i="4"/>
  <c r="V2" i="4"/>
  <c r="H2" i="4"/>
  <c r="B3" i="4"/>
  <c r="M3" i="4"/>
  <c r="Q4" i="4"/>
  <c r="D3" i="4"/>
  <c r="N3" i="4"/>
  <c r="Z2" i="4"/>
  <c r="N4" i="4"/>
  <c r="H4" i="4"/>
  <c r="T2" i="4"/>
  <c r="M4" i="4"/>
  <c r="Y3" i="4"/>
  <c r="I28" i="6" l="1"/>
  <c r="C192" i="6" s="1"/>
  <c r="I31" i="6"/>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M22" i="6" l="1"/>
  <c r="D153" i="6"/>
  <c r="C191" i="6"/>
  <c r="C154" i="6"/>
  <c r="C153" i="6"/>
  <c r="C11" i="1"/>
  <c r="S4" i="3" s="1"/>
  <c r="T4" i="3" s="1"/>
  <c r="U4" i="3" s="1"/>
  <c r="P15" i="6"/>
  <c r="M15" i="6" s="1"/>
  <c r="E35" i="6"/>
  <c r="O22" i="6" s="1"/>
  <c r="O19" i="6" s="1"/>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H28" i="6" l="1"/>
  <c r="C190" i="6" s="1"/>
  <c r="J42" i="7"/>
  <c r="N15" i="6"/>
  <c r="H42" i="7"/>
  <c r="E108" i="7"/>
  <c r="D23" i="7"/>
  <c r="M19" i="6"/>
  <c r="H31" i="6" s="1"/>
  <c r="C151" i="6" s="1"/>
  <c r="AA6" i="3"/>
  <c r="H48" i="8"/>
  <c r="P29" i="1"/>
  <c r="A7" i="3"/>
  <c r="B7" i="3" s="1"/>
  <c r="P7" i="3" s="1"/>
  <c r="Q7" i="3" s="1"/>
  <c r="AD6" i="3"/>
  <c r="P6" i="3"/>
  <c r="Q6" i="3" s="1"/>
  <c r="H71" i="7"/>
  <c r="Z6" i="3"/>
  <c r="H68" i="7"/>
  <c r="H16" i="7"/>
  <c r="P28" i="1"/>
  <c r="H50" i="8"/>
  <c r="C149" i="6"/>
  <c r="H46" i="8"/>
  <c r="H58" i="8"/>
  <c r="R194" i="4"/>
  <c r="P196" i="4"/>
  <c r="F108" i="7"/>
  <c r="D213" i="4"/>
  <c r="F213" i="4" s="1"/>
  <c r="B191" i="6"/>
  <c r="H61" i="8"/>
  <c r="D223" i="4"/>
  <c r="F223" i="4" s="1"/>
  <c r="X111" i="4"/>
  <c r="W111" i="4"/>
  <c r="D108" i="4" s="1"/>
  <c r="D188" i="4"/>
  <c r="F188" i="4" s="1"/>
  <c r="D130" i="6"/>
  <c r="E130" i="6" s="1"/>
  <c r="E129" i="6"/>
  <c r="X236" i="4"/>
  <c r="W236" i="4"/>
  <c r="W201" i="4"/>
  <c r="X201" i="4"/>
  <c r="D198" i="4" s="1"/>
  <c r="D2" i="4"/>
  <c r="H13" i="7" l="1"/>
  <c r="C193" i="6"/>
  <c r="S28" i="6"/>
  <c r="C194" i="6"/>
  <c r="D152" i="6"/>
  <c r="H46" i="7"/>
  <c r="H32" i="6"/>
  <c r="I32" i="6"/>
  <c r="H29" i="6"/>
  <c r="B190" i="6" s="1"/>
  <c r="I42" i="7"/>
  <c r="I29" i="6"/>
  <c r="I30" i="6" s="1"/>
  <c r="C155" i="6"/>
  <c r="C150" i="6"/>
  <c r="B192" i="6"/>
  <c r="B193" i="6"/>
  <c r="C157" i="6"/>
  <c r="C152"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4" i="6" l="1"/>
  <c r="H14" i="7"/>
  <c r="I47" i="7"/>
  <c r="H47" i="7"/>
  <c r="H30" i="6"/>
  <c r="H48" i="7" s="1"/>
  <c r="S29" i="6"/>
  <c r="I48" i="7"/>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Y432" i="3" l="1"/>
  <c r="AH434" i="3"/>
  <c r="E434" i="3"/>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Y474" i="3" l="1"/>
  <c r="AG476"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U614" i="3" l="1"/>
  <c r="Y613" i="3"/>
  <c r="T615" i="3"/>
  <c r="AH615" i="3" s="1"/>
  <c r="E615" i="3" l="1"/>
  <c r="H615" i="3" s="1"/>
  <c r="K615" i="3" s="1"/>
  <c r="AE615" i="3" s="1"/>
  <c r="AG615" i="3"/>
  <c r="D615" i="3"/>
  <c r="F615" i="3" l="1"/>
  <c r="G615" i="3"/>
  <c r="V615" i="3"/>
  <c r="A616" i="3"/>
  <c r="B616" i="3" s="1"/>
  <c r="P616" i="3" l="1"/>
  <c r="Q616" i="3" s="1"/>
  <c r="R616" i="3" s="1"/>
  <c r="S616" i="3" s="1"/>
  <c r="Z616" i="3"/>
  <c r="AC616" i="3"/>
  <c r="AA616" i="3"/>
  <c r="I615" i="3"/>
  <c r="W615" i="3" s="1"/>
  <c r="J615" i="3"/>
  <c r="AD615" i="3" s="1"/>
  <c r="M615" i="3"/>
  <c r="N615" i="3" s="1"/>
  <c r="L615" i="3" l="1"/>
  <c r="T616" i="3"/>
  <c r="U615" i="3" l="1"/>
  <c r="D616" i="3" s="1"/>
  <c r="AH616" i="3"/>
  <c r="AG616" i="3"/>
  <c r="Y614" i="3"/>
  <c r="E616" i="3" l="1"/>
  <c r="H616" i="3" s="1"/>
  <c r="K616" i="3" s="1"/>
  <c r="AE616" i="3" s="1"/>
  <c r="G616" i="3"/>
  <c r="F616" i="3" l="1"/>
  <c r="I616" i="3"/>
  <c r="J616" i="3"/>
  <c r="AD616" i="3" s="1"/>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AD619" i="3" s="1"/>
  <c r="M619" i="3"/>
  <c r="N619" i="3" s="1"/>
  <c r="V619" i="3"/>
  <c r="A620" i="3"/>
  <c r="B620" i="3" s="1"/>
  <c r="W619" i="3" l="1"/>
  <c r="L619" i="3"/>
  <c r="AC620" i="3"/>
  <c r="P620" i="3"/>
  <c r="Q620" i="3" s="1"/>
  <c r="R620" i="3" s="1"/>
  <c r="S620" i="3" s="1"/>
  <c r="AA620" i="3"/>
  <c r="Z620" i="3"/>
  <c r="T620" i="3" l="1"/>
  <c r="AH620" i="3" s="1"/>
  <c r="U619" i="3"/>
  <c r="Y618" i="3"/>
  <c r="E620" i="3" l="1"/>
  <c r="H620" i="3" s="1"/>
  <c r="K620" i="3" s="1"/>
  <c r="AE620" i="3" s="1"/>
  <c r="D620" i="3"/>
  <c r="G620" i="3" s="1"/>
  <c r="AG620" i="3"/>
  <c r="F620" i="3" l="1"/>
  <c r="I620" i="3"/>
  <c r="J620" i="3"/>
  <c r="AD620" i="3" s="1"/>
  <c r="M620" i="3"/>
  <c r="N620" i="3" s="1"/>
  <c r="V620" i="3"/>
  <c r="A621" i="3"/>
  <c r="B621" i="3" s="1"/>
  <c r="W620" i="3" l="1"/>
  <c r="L620" i="3"/>
  <c r="AC621" i="3"/>
  <c r="AA621" i="3"/>
  <c r="P621" i="3"/>
  <c r="Q621" i="3" s="1"/>
  <c r="R621" i="3" s="1"/>
  <c r="S621" i="3" s="1"/>
  <c r="Z621" i="3"/>
  <c r="U620" i="3" l="1"/>
  <c r="Y619" i="3"/>
  <c r="T621" i="3"/>
  <c r="D621" i="3" l="1"/>
  <c r="G621" i="3" s="1"/>
  <c r="AH621" i="3"/>
  <c r="E621" i="3"/>
  <c r="H621" i="3" s="1"/>
  <c r="AG621" i="3"/>
  <c r="F621" i="3" l="1"/>
  <c r="I621" i="3"/>
  <c r="J621" i="3"/>
  <c r="AD621" i="3" s="1"/>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A623" i="3"/>
  <c r="AC623" i="3"/>
  <c r="L622" i="3" l="1"/>
  <c r="Y621" i="3" s="1"/>
  <c r="AD622" i="3"/>
  <c r="T623" i="3"/>
  <c r="U622" i="3" l="1"/>
  <c r="D623" i="3"/>
  <c r="G623" i="3" s="1"/>
  <c r="AH623" i="3"/>
  <c r="AG623" i="3"/>
  <c r="E623" i="3"/>
  <c r="H623" i="3" s="1"/>
  <c r="K623" i="3" l="1"/>
  <c r="AE623" i="3" s="1"/>
  <c r="I623" i="3"/>
  <c r="J623" i="3"/>
  <c r="AD623" i="3" s="1"/>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<sst xmlns="http://schemas.openxmlformats.org/spreadsheetml/2006/main" count="1738" uniqueCount="579">
  <si>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</si>
  <si>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</si>
  <si>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</si>
  <si>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</si>
  <si>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</si>
  <si>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</si>
  <si>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</si>
  <si>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</si>
  <si>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</si>
  <si>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</si>
  <si>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</si>
  <si>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</si>
  <si>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</si>
  <si>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</si>
  <si>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</si>
  <si>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</si>
  <si>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</si>
  <si>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</si>
  <si>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</si>
  <si>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</si>
  <si>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</si>
  <si>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</si>
  <si>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</si>
  <si>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</si>
  <si>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</si>
  <si>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</si>
  <si>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</si>
  <si>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</si>
  <si>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</si>
  <si>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</si>
  <si>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</si>
  <si>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</si>
  <si>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</si>
  <si>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</si>
  <si>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</si>
  <si>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</si>
  <si>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</si>
  <si>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</si>
  <si>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</si>
  <si>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</si>
  <si>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</si>
  <si>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</si>
  <si>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</si>
  <si>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</si>
  <si>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</si>
  <si>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</si>
  <si>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</si>
  <si>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</si>
  <si>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</si>
  <si>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</si>
  <si>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</si>
  <si>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</si>
  <si>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</si>
  <si>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</si>
  <si>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</si>
  <si>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</si>
  <si>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</si>
  <si>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</si>
  <si>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</si>
  <si>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</si>
  <si>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</si>
  <si>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</si>
  <si>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</si>
  <si>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</si>
  <si>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</si>
  <si>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</si>
  <si>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</si>
  <si>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</si>
  <si>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</si>
  <si>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</si>
  <si>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</si>
  <si>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</si>
  <si>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</si>
  <si>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</si>
  <si>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</si>
  <si>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</si>
  <si>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</si>
  <si>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</si>
  <si>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</si>
  <si>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</si>
  <si>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</si>
  <si>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</si>
  <si>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</si>
  <si>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</si>
  <si>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</si>
  <si>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</si>
  <si>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</si>
  <si>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</si>
  <si>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</si>
  <si>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</si>
  <si>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</si>
  <si>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</si>
  <si>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</si>
  <si>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</si>
  <si>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</si>
  <si>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</si>
  <si>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</si>
  <si>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</si>
  <si>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</si>
  <si>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</si>
  <si>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</si>
  <si>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</si>
  <si>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</si>
  <si>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</si>
  <si>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</si>
  <si>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</si>
  <si>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</si>
  <si>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</si>
  <si>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</si>
  <si>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</si>
  <si>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</si>
  <si>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</si>
  <si>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</si>
  <si>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</si>
  <si>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</si>
  <si>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</si>
  <si>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</si>
  <si>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</si>
  <si>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</si>
  <si>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</si>
  <si>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</si>
  <si>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</si>
  <si>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</si>
  <si>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</si>
  <si>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</si>
  <si>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</si>
  <si>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</si>
  <si>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</si>
  <si>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</si>
  <si>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</si>
  <si>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</si>
  <si>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</si>
  <si>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</si>
  <si>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</si>
  <si>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</si>
  <si>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</si>
  <si>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</si>
  <si>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</si>
  <si>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</si>
  <si>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</si>
  <si>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</si>
  <si>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</si>
  <si>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</si>
  <si>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</si>
  <si>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</si>
  <si>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</si>
  <si>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</si>
  <si>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</si>
  <si>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</si>
  <si>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</si>
  <si>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</si>
  <si>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</si>
  <si>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</si>
  <si>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</si>
  <si>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</si>
  <si>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</si>
  <si>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</si>
  <si>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</si>
  <si>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</si>
  <si>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</si>
  <si>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</si>
  <si>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</si>
  <si>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</si>
  <si>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</si>
  <si>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</si>
  <si>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</si>
  <si>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</si>
  <si>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</si>
  <si>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</si>
  <si>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</si>
  <si>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</si>
  <si>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</si>
  <si>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</si>
  <si>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</si>
  <si>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</si>
  <si>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</si>
  <si>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</si>
  <si>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</si>
  <si>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</si>
  <si>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</si>
  <si>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</si>
  <si>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</si>
  <si>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</si>
  <si>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</si>
  <si>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</si>
  <si>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</si>
  <si>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</si>
  <si>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</si>
  <si>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</si>
  <si>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</si>
  <si>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</si>
  <si>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</si>
  <si>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</si>
  <si>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</si>
  <si>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</si>
  <si>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</si>
  <si>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</si>
  <si>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</si>
  <si>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</si>
  <si>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</si>
  <si>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</si>
  <si>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</si>
  <si>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</si>
  <si>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</si>
  <si>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</si>
  <si>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</si>
  <si>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</si>
  <si>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</si>
  <si>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</si>
  <si>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</si>
  <si>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</si>
  <si>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</si>
  <si>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</si>
  <si>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</si>
  <si>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</si>
  <si>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</si>
  <si>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</si>
  <si>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</si>
  <si>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</si>
  <si>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</si>
  <si>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</si>
  <si>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</si>
  <si>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</si>
  <si>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</si>
  <si>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</si>
  <si>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</si>
  <si>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</si>
  <si>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</si>
  <si>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</si>
  <si>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</si>
  <si>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</si>
  <si>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</si>
  <si>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</si>
  <si>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</si>
  <si>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</si>
  <si>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</si>
  <si>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</si>
  <si>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</si>
  <si>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</si>
  <si>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</si>
  <si>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</si>
  <si>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</si>
  <si>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</si>
  <si>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</si>
  <si>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</si>
  <si>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</si>
  <si>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</si>
  <si>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</si>
  <si>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</si>
  <si>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</si>
  <si>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</si>
  <si>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</si>
  <si>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</si>
  <si>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</si>
  <si>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</si>
  <si>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</si>
  <si>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</si>
  <si>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</si>
  <si>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</si>
  <si>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</si>
  <si>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</si>
  <si>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</si>
  <si>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</si>
  <si>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</si>
  <si>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</si>
  <si>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</si>
  <si>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</si>
  <si>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</si>
  <si>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</si>
  <si>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</si>
  <si>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</si>
  <si>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</si>
  <si>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</si>
  <si>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</si>
  <si>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</si>
  <si>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</si>
  <si>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</si>
  <si>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</si>
  <si>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</si>
  <si>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</si>
  <si>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</si>
  <si>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</si>
  <si>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</si>
  <si>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</si>
  <si>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</si>
  <si>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</si>
  <si>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</si>
  <si>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</si>
  <si>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</si>
  <si>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</si>
  <si>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</si>
  <si>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</si>
  <si>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</si>
  <si>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</si>
  <si>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</si>
  <si>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</si>
  <si>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</si>
  <si>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</si>
  <si>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</si>
  <si>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</si>
  <si>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</si>
  <si>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</si>
  <si>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</si>
  <si>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</si>
  <si>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</si>
  <si>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</si>
  <si>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</si>
  <si>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</si>
  <si>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</si>
  <si>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</si>
  <si>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</si>
  <si>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</si>
  <si>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</si>
  <si>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</si>
  <si>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</si>
  <si>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</si>
  <si>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</si>
  <si>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</si>
  <si>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</si>
  <si>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</si>
  <si>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</si>
  <si>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</si>
  <si>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</si>
  <si>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</si>
  <si>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</si>
  <si>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</si>
  <si>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</si>
  <si>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</si>
  <si>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</si>
  <si>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</si>
  <si>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</si>
  <si>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</si>
  <si>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</si>
  <si>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</si>
  <si>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</si>
  <si>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</si>
  <si>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</si>
  <si>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</si>
  <si>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</si>
  <si>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</si>
  <si>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</si>
  <si>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</si>
  <si>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</si>
  <si>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</si>
  <si>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</si>
  <si>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</si>
  <si>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</si>
  <si>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</si>
  <si>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</si>
  <si>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</si>
  <si>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</si>
  <si>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</si>
  <si>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</si>
  <si>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</si>
  <si>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</si>
  <si>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</si>
  <si>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</si>
  <si>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</si>
  <si>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</si>
  <si>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</si>
  <si>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</si>
  <si>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</si>
  <si>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</si>
  <si>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</si>
  <si>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</si>
  <si>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</si>
  <si>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</si>
  <si>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</si>
  <si>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</si>
  <si>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</si>
  <si>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</si>
  <si>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</si>
  <si>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</si>
  <si>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</si>
  <si>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</si>
  <si>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</si>
  <si>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</si>
  <si>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</si>
  <si>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</si>
  <si>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</si>
  <si>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</si>
  <si>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</si>
  <si>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</si>
  <si>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</si>
  <si>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</si>
  <si>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</si>
  <si>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</si>
  <si>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</si>
  <si>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</si>
  <si>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</si>
  <si>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</si>
  <si>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</si>
  <si>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</si>
  <si>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</si>
  <si>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</si>
  <si>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</si>
  <si>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</si>
  <si>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</si>
  <si>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</si>
  <si>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</si>
  <si>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</si>
  <si>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</si>
  <si>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</si>
  <si>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</si>
  <si>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</si>
  <si>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</si>
  <si>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</si>
  <si>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</si>
  <si>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</si>
  <si>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</si>
  <si>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</si>
  <si>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</si>
  <si>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</si>
  <si>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</si>
  <si>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</si>
  <si>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</si>
  <si>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</si>
  <si>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</si>
  <si>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</si>
  <si>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</si>
  <si>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</si>
  <si>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</si>
  <si>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</si>
  <si>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</si>
  <si>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</si>
  <si>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</si>
  <si>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</si>
  <si>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</si>
  <si>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</si>
  <si>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</si>
  <si>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</si>
  <si>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</si>
  <si>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</si>
  <si>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</si>
  <si>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</si>
  <si>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</si>
  <si>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</si>
  <si>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</si>
  <si>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</si>
  <si>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</si>
  <si>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</si>
  <si>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</si>
  <si>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</si>
  <si>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</si>
  <si>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</si>
  <si>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</si>
  <si>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</si>
  <si>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</si>
  <si>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</si>
  <si>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</si>
  <si>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</si>
  <si>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</si>
  <si>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</si>
  <si>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</si>
  <si>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</si>
  <si>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</si>
  <si>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</si>
  <si>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</si>
  <si>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</si>
  <si>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</si>
  <si>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</si>
  <si>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</si>
  <si>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</si>
  <si>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</si>
  <si>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</si>
  <si>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</si>
  <si>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</si>
  <si>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</si>
  <si>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</si>
  <si>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</si>
  <si>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</si>
  <si>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</si>
  <si>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</si>
  <si>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</si>
  <si>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</si>
  <si>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</si>
  <si>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</si>
  <si>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</si>
  <si>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</si>
  <si>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</si>
  <si>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</si>
  <si>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</si>
  <si>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</si>
  <si>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</si>
  <si>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</si>
  <si>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</si>
  <si>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</si>
  <si>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</si>
  <si>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</si>
  <si>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</si>
  <si>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</si>
  <si>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</si>
  <si>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</si>
  <si>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</si>
  <si>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</si>
  <si>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</si>
  <si>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</si>
  <si>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</si>
  <si>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</si>
  <si>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</si>
  <si>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</si>
  <si>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</si>
  <si>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</si>
  <si>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</si>
  <si>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</si>
  <si>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</si>
  <si>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</si>
  <si>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</si>
  <si>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</si>
  <si>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</si>
  <si>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</si>
  <si>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</si>
  <si>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</si>
  <si>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</si>
  <si>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</si>
  <si>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</si>
  <si>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</si>
  <si>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</si>
  <si>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</si>
  <si>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</si>
  <si>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</si>
  <si>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</si>
  <si>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</si>
  <si>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</si>
  <si>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</si>
  <si>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</si>
  <si>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</si>
  <si>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</si>
  <si>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</si>
  <si>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</si>
  <si>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</si>
  <si>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</si>
  <si>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</si>
  <si>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</si>
  <si>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</si>
  <si>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</si>
  <si>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</si>
  <si>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</si>
  <si>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</si>
  <si>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</si>
  <si>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</si>
  <si>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</si>
  <si>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</si>
  <si>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</si>
  <si>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</si>
  <si>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</si>
  <si>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</si>
  <si>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</si>
  <si>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</si>
  <si>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</si>
  <si>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</si>
  <si>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</si>
  <si>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</si>
  <si>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</si>
  <si>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</si>
  <si>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</si>
  <si>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</si>
  <si>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</si>
  <si>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</si>
  <si>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</si>
  <si>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</si>
  <si>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</si>
  <si>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</si>
  <si>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</si>
  <si>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</si>
  <si>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</si>
  <si>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</si>
  <si>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</si>
  <si>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</si>
  <si>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</si>
  <si>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</si>
  <si>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</si>
  <si>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</si>
  <si>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MS</t>
  </si>
  <si>
    <t>Cnalpha</t>
  </si>
  <si>
    <t>ORK (DREF 104)</t>
  </si>
  <si>
    <t>DREF 104</t>
  </si>
  <si>
    <t>DREF 94,33</t>
  </si>
  <si>
    <t>DREF 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</si>
</sst>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-1132</c:v>
                </c:pt>
                <c:pt idx="3">
                  <c:v>-1192</c:v>
                </c:pt>
                <c:pt idx="4">
                  <c:v>-2202</c:v>
                </c:pt>
                <c:pt idx="5">
                  <c:v>-2252</c:v>
                </c:pt>
                <c:pt idx="6">
                  <c:v>-2252</c:v>
                </c:pt>
                <c:pt idx="7">
                  <c:v>-2252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-1992</c:v>
                </c:pt>
                <c:pt idx="1">
                  <c:v>-2177</c:v>
                </c:pt>
                <c:pt idx="2">
                  <c:v>-2257</c:v>
                </c:pt>
                <c:pt idx="3">
                  <c:v>-2202</c:v>
                </c:pt>
                <c:pt idx="4">
                  <c:v>-1992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-1132</c:v>
                </c:pt>
                <c:pt idx="3">
                  <c:v>-1192</c:v>
                </c:pt>
                <c:pt idx="4">
                  <c:v>-2202</c:v>
                </c:pt>
                <c:pt idx="5">
                  <c:v>-2252</c:v>
                </c:pt>
                <c:pt idx="6">
                  <c:v>-2252</c:v>
                </c:pt>
                <c:pt idx="7">
                  <c:v>-2252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-1992</c:v>
                </c:pt>
                <c:pt idx="1">
                  <c:v>-2177</c:v>
                </c:pt>
                <c:pt idx="2">
                  <c:v>-2257</c:v>
                </c:pt>
                <c:pt idx="3">
                  <c:v>-2202</c:v>
                </c:pt>
                <c:pt idx="4">
                  <c:v>-1992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-1389.7197885196374</c:v>
                </c:pt>
                <c:pt idx="1">
                  <c:v>-1310.6182149362478</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190.83672812233189</c:v>
                </c:pt>
                <c:pt idx="2">
                  <c:v>190.83672812233189</c:v>
                </c:pt>
                <c:pt idx="3">
                  <c:v>0</c:v>
                </c:pt>
              </c:numCache>
            </c:numRef>
          </c:xVal>
          <c:yVal>
            <c:numRef>
              <c:f>Stabilito!$C$151:$C$154</c:f>
              <c:numCache>
                <c:formatCode>0</c:formatCode>
                <c:ptCount val="4"/>
                <c:pt idx="0">
                  <c:v>-1609.1507841848199</c:v>
                </c:pt>
                <c:pt idx="1">
                  <c:v>-1609.1507841848199</c:v>
                </c:pt>
                <c:pt idx="2">
                  <c:v>-1609.1507841848199</c:v>
                </c:pt>
                <c:pt idx="3">
                  <c:v>-1609.1507841848199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52</c:v>
                </c:pt>
                <c:pt idx="2">
                  <c:v>52</c:v>
                </c:pt>
                <c:pt idx="3">
                  <c:v>52</c:v>
                </c:pt>
                <c:pt idx="4">
                  <c:v>52</c:v>
                </c:pt>
              </c:numCache>
            </c:numRef>
          </c:xVal>
          <c:yVal>
            <c:numRef>
              <c:f>Stabilito!$C$163:$C$167</c:f>
              <c:numCache>
                <c:formatCode>0</c:formatCode>
                <c:ptCount val="5"/>
                <c:pt idx="0">
                  <c:v>-1992</c:v>
                </c:pt>
                <c:pt idx="1">
                  <c:v>-1992</c:v>
                </c:pt>
                <c:pt idx="2">
                  <c:v>-2202</c:v>
                </c:pt>
                <c:pt idx="3">
                  <c:v>-2202</c:v>
                </c:pt>
                <c:pt idx="4">
                  <c:v>-1992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-52</c:v>
                </c:pt>
                <c:pt idx="2">
                  <c:v>-52</c:v>
                </c:pt>
                <c:pt idx="3">
                  <c:v>-52</c:v>
                </c:pt>
                <c:pt idx="4">
                  <c:v>-52</c:v>
                </c:pt>
              </c:numCache>
            </c:numRef>
          </c:xVal>
          <c:yVal>
            <c:numRef>
              <c:f>Stabilito!$C$163:$C$167</c:f>
              <c:numCache>
                <c:formatCode>0</c:formatCode>
                <c:ptCount val="5"/>
                <c:pt idx="0">
                  <c:v>-1992</c:v>
                </c:pt>
                <c:pt idx="1">
                  <c:v>-1992</c:v>
                </c:pt>
                <c:pt idx="2">
                  <c:v>-2202</c:v>
                </c:pt>
                <c:pt idx="3">
                  <c:v>-2202</c:v>
                </c:pt>
                <c:pt idx="4">
                  <c:v>-1992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750.66666666666663</c:v>
                </c:pt>
                <c:pt idx="1">
                  <c:v>-750.66666666666663</c:v>
                </c:pt>
              </c:numCache>
            </c:numRef>
          </c:xVal>
          <c:yVal>
            <c:numRef>
              <c:f>Stabilito!$C$168:$C$169</c:f>
              <c:numCache>
                <c:formatCode>0</c:formatCode>
                <c:ptCount val="2"/>
                <c:pt idx="0">
                  <c:v>-2279.5700000000002</c:v>
                </c:pt>
                <c:pt idx="1">
                  <c:v>-2279.5700000000002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-1764</c:v>
                </c:pt>
                <c:pt idx="1">
                  <c:v>-1764</c:v>
                </c:pt>
                <c:pt idx="2">
                  <c:v>-2252</c:v>
                </c:pt>
                <c:pt idx="3">
                  <c:v>-2252</c:v>
                </c:pt>
                <c:pt idx="4">
                  <c:v>-1764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-2332.0666666666666</c:v>
                </c:pt>
                <c:pt idx="1">
                  <c:v>-2332.0666666666666</c:v>
                </c:pt>
                <c:pt idx="2">
                  <c:v>-2332.0666666666666</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-272.06666666666666</c:v>
                </c:pt>
                <c:pt idx="1">
                  <c:v>-272.06666666666666</c:v>
                </c:pt>
                <c:pt idx="2">
                  <c:v>-272.06666666666666</c:v>
                </c:pt>
              </c:numCache>
            </c:numRef>
          </c:xVal>
          <c:yVal>
            <c:numRef>
              <c:f>Stabilito!$C$143:$C$145</c:f>
              <c:numCache>
                <c:formatCode>0</c:formatCode>
                <c:ptCount val="3"/>
                <c:pt idx="0">
                  <c:v>-1992</c:v>
                </c:pt>
                <c:pt idx="1">
                  <c:v>-2084.5</c:v>
                </c:pt>
                <c:pt idx="2">
                  <c:v>-2177</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-309.60000000000002</c:v>
                </c:pt>
                <c:pt idx="1">
                  <c:v>-309.60000000000002</c:v>
                </c:pt>
                <c:pt idx="2">
                  <c:v>-309.60000000000002</c:v>
                </c:pt>
              </c:numCache>
            </c:numRef>
          </c:xVal>
          <c:yVal>
            <c:numRef>
              <c:f>Stabilito!$C$146:$C$148</c:f>
              <c:numCache>
                <c:formatCode>0</c:formatCode>
                <c:ptCount val="3"/>
                <c:pt idx="0">
                  <c:v>-2177</c:v>
                </c:pt>
                <c:pt idx="1">
                  <c:v>-2217</c:v>
                </c:pt>
                <c:pt idx="2">
                  <c:v>-2257</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309.60000000000002</c:v>
                </c:pt>
                <c:pt idx="1">
                  <c:v>309.60000000000002</c:v>
                </c:pt>
                <c:pt idx="2">
                  <c:v>309.60000000000002</c:v>
                </c:pt>
              </c:numCache>
            </c:numRef>
          </c:xVal>
          <c:yVal>
            <c:numRef>
              <c:f>Stabilito!$C$140:$C$142</c:f>
              <c:numCache>
                <c:formatCode>0</c:formatCode>
                <c:ptCount val="3"/>
                <c:pt idx="0">
                  <c:v>-1992</c:v>
                </c:pt>
                <c:pt idx="1">
                  <c:v>-2097</c:v>
                </c:pt>
                <c:pt idx="2">
                  <c:v>-2202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-309.60000000000002</c:v>
                </c:pt>
                <c:pt idx="1">
                  <c:v>-309.60000000000002</c:v>
                </c:pt>
                <c:pt idx="2">
                  <c:v>-309.60000000000002</c:v>
                </c:pt>
              </c:numCache>
            </c:numRef>
          </c:xVal>
          <c:yVal>
            <c:numRef>
              <c:f>Stabilito!$C$155:$C$157</c:f>
              <c:numCache>
                <c:formatCode>0</c:formatCode>
                <c:ptCount val="3"/>
                <c:pt idx="0">
                  <c:v>-1350.1690017279425</c:v>
                </c:pt>
                <c:pt idx="1">
                  <c:v>-1479.6598929563811</c:v>
                </c:pt>
                <c:pt idx="2">
                  <c:v>-1609.1507841848199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059540775427708"/>
          <c:h val="0.82887916965859743"/>
        </c:manualLayout>
      </c:layout>
      <c:scatterChart>
        <c:scatterStyle val="smoothMarker"/>
        <c:varyColors val="0"/>
        <c:ser>
          <c:idx val="0"/>
          <c:order val="2"/>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3"/>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4"/>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5"/>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0"/>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2.3410220720362873</c:v>
                </c:pt>
                <c:pt idx="1">
                  <c:v>2.3410220720362873</c:v>
                </c:pt>
                <c:pt idx="2">
                  <c:v>3.1849253188413611</c:v>
                </c:pt>
                <c:pt idx="3">
                  <c:v>3.1849253188413611</c:v>
                </c:pt>
              </c:numCache>
              <c:extLst xmlns:c15="http://schemas.microsoft.com/office/drawing/2012/chart"/>
            </c:numRef>
          </c:xVal>
          <c:yVal>
            <c:numRef>
              <c:f>Stabilito!$C$190:$C$193</c:f>
              <c:numCache>
                <c:formatCode>0.00</c:formatCode>
                <c:ptCount val="4"/>
                <c:pt idx="0">
                  <c:v>30.539417961574745</c:v>
                </c:pt>
                <c:pt idx="1">
                  <c:v>30.539417961574745</c:v>
                </c:pt>
                <c:pt idx="2">
                  <c:v>30.539417961574745</c:v>
                </c:pt>
                <c:pt idx="3">
                  <c:v>30.539417961574745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DD97-4068-951F-4990D529CDCA}"/>
            </c:ext>
          </c:extLst>
        </c:ser>
        <c:ser>
          <c:idx val="11"/>
          <c:order val="1"/>
          <c:tx>
            <c:v>Fusée en cours0</c:v>
          </c:tx>
          <c:spPr>
            <a:ln w="25400">
              <a:solidFill>
                <a:schemeClr val="tx1"/>
              </a:solidFill>
            </a:ln>
          </c:spPr>
          <c:marker>
            <c:symbol val="none"/>
          </c:marker>
          <c:xVal>
            <c:numRef>
              <c:f>Stabilito!$B$193:$B$194</c:f>
              <c:numCache>
                <c:formatCode>0.00</c:formatCode>
                <c:ptCount val="2"/>
                <c:pt idx="0">
                  <c:v>3.1849253188413611</c:v>
                </c:pt>
                <c:pt idx="1">
                  <c:v>2.3410220720362873</c:v>
                </c:pt>
              </c:numCache>
              <c:extLst xmlns:c15="http://schemas.microsoft.com/office/drawing/2012/chart"/>
            </c:numRef>
          </c:xVal>
          <c:yVal>
            <c:numRef>
              <c:f>Stabilito!$C$193:$C$194</c:f>
              <c:numCache>
                <c:formatCode>0.00</c:formatCode>
                <c:ptCount val="2"/>
                <c:pt idx="0">
                  <c:v>30.539417961574745</c:v>
                </c:pt>
                <c:pt idx="1">
                  <c:v>30.539417961574745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ORK (DREF 104)</c:v>
                      </c:pt>
                    </c:strCache>
                  </c:strRef>
                </c:tx>
                <c:xVal>
                  <c:numRef>
                    <c:extLst>
                      <c:ext uri="{02D57815-91ED-43cb-92C2-25804820EDAC}">
                        <c15:formulaRef>
                          <c15:sqref>Stabilito!$U$31:$U$32</c15:sqref>
                        </c15:formulaRef>
                      </c:ext>
                    </c:extLst>
                    <c:numCache>
                      <c:formatCode>General</c:formatCode>
                      <c:ptCount val="2"/>
                      <c:pt idx="0">
                        <c:v>2.25</c:v>
                      </c:pt>
                      <c:pt idx="1">
                        <c:v>2.99</c:v>
                      </c:pt>
                    </c:numCache>
                  </c:numRef>
                </c:xVal>
                <c:yVal>
                  <c:numRef>
                    <c:extLst>
                      <c:ext uri="{02D57815-91ED-43cb-92C2-25804820EDAC}">
                        <c15:formulaRef>
                          <c15:sqref>Stabilito!$V$31:$V$32</c15:sqref>
                        </c15:formulaRef>
                      </c:ext>
                    </c:extLst>
                    <c:numCache>
                      <c:formatCode>General</c:formatCode>
                      <c:ptCount val="2"/>
                      <c:pt idx="0">
                        <c:v>25.11</c:v>
                      </c:pt>
                      <c:pt idx="1">
                        <c:v>25.11</c:v>
                      </c:pt>
                    </c:numCache>
                  </c:numRef>
                </c:yVal>
                <c:smooth val="0"/>
                <c:extLst>
                  <c:ext xmlns:c16="http://schemas.microsoft.com/office/drawing/2014/chart" uri="{C3380CC4-5D6E-409C-BE32-E72D297353CC}">
                    <c16:uniqueId val="{00000000-DC51-4CCD-AC14-9DE9D19DAD5A}"/>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Stabilito!$U$34</c15:sqref>
                        </c15:formulaRef>
                      </c:ext>
                    </c:extLst>
                    <c:strCache>
                      <c:ptCount val="1"/>
                      <c:pt idx="0">
                        <c:v>DREF 104</c:v>
                      </c:pt>
                    </c:strCache>
                  </c:strRef>
                </c:tx>
                <c:xVal>
                  <c:numRef>
                    <c:extLst xmlns:c15="http://schemas.microsoft.com/office/drawing/2012/chart">
                      <c:ext xmlns:c15="http://schemas.microsoft.com/office/drawing/2012/chart" uri="{02D57815-91ED-43cb-92C2-25804820EDAC}">
                        <c15:formulaRef>
                          <c15:sqref>Stabilito!$U$35:$U$36</c15:sqref>
                        </c15:formulaRef>
                      </c:ext>
                    </c:extLst>
                    <c:numCache>
                      <c:formatCode>General</c:formatCode>
                      <c:ptCount val="2"/>
                      <c:pt idx="0">
                        <c:v>2.1</c:v>
                      </c:pt>
                      <c:pt idx="1">
                        <c:v>2.86</c:v>
                      </c:pt>
                    </c:numCache>
                  </c:numRef>
                </c:xVal>
                <c:yVal>
                  <c:numRef>
                    <c:extLst xmlns:c15="http://schemas.microsoft.com/office/drawing/2012/chart">
                      <c:ext xmlns:c15="http://schemas.microsoft.com/office/drawing/2012/chart" uri="{02D57815-91ED-43cb-92C2-25804820EDAC}">
                        <c15:formulaRef>
                          <c15:sqref>Stabilito!$V$35:$V$36</c15:sqref>
                        </c15:formulaRef>
                      </c:ext>
                    </c:extLst>
                    <c:numCache>
                      <c:formatCode>General</c:formatCode>
                      <c:ptCount val="2"/>
                      <c:pt idx="0">
                        <c:v>24.71</c:v>
                      </c:pt>
                      <c:pt idx="1">
                        <c:v>24.71</c:v>
                      </c:pt>
                    </c:numCache>
                  </c:numRef>
                </c:yVal>
                <c:smooth val="0"/>
                <c:extLst xmlns:c15="http://schemas.microsoft.com/office/drawing/2012/chart">
                  <c:ext xmlns:c16="http://schemas.microsoft.com/office/drawing/2014/chart" uri="{C3380CC4-5D6E-409C-BE32-E72D297353CC}">
                    <c16:uniqueId val="{00000000-7404-488C-B0F0-C375AC89A6DC}"/>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Stabilito!$U$38</c15:sqref>
                        </c15:formulaRef>
                      </c:ext>
                    </c:extLst>
                    <c:strCache>
                      <c:ptCount val="1"/>
                      <c:pt idx="0">
                        <c:v>DREF 94,33</c:v>
                      </c:pt>
                    </c:strCache>
                  </c:strRef>
                </c:tx>
                <c:xVal>
                  <c:numRef>
                    <c:extLst xmlns:c15="http://schemas.microsoft.com/office/drawing/2012/chart">
                      <c:ext xmlns:c15="http://schemas.microsoft.com/office/drawing/2012/chart" uri="{02D57815-91ED-43cb-92C2-25804820EDAC}">
                        <c15:formulaRef>
                          <c15:sqref>Stabilito!$U$39:$U$40</c15:sqref>
                        </c15:formulaRef>
                      </c:ext>
                    </c:extLst>
                    <c:numCache>
                      <c:formatCode>General</c:formatCode>
                      <c:ptCount val="2"/>
                      <c:pt idx="0">
                        <c:v>2.3199999999999998</c:v>
                      </c:pt>
                      <c:pt idx="1">
                        <c:v>3.16</c:v>
                      </c:pt>
                    </c:numCache>
                  </c:numRef>
                </c:xVal>
                <c:yVal>
                  <c:numRef>
                    <c:extLst xmlns:c15="http://schemas.microsoft.com/office/drawing/2012/chart">
                      <c:ext xmlns:c15="http://schemas.microsoft.com/office/drawing/2012/chart" uri="{02D57815-91ED-43cb-92C2-25804820EDAC}">
                        <c15:formulaRef>
                          <c15:sqref>Stabilito!$V$39:$V$40</c15:sqref>
                        </c15:formulaRef>
                      </c:ext>
                    </c:extLst>
                    <c:numCache>
                      <c:formatCode>General</c:formatCode>
                      <c:ptCount val="2"/>
                      <c:pt idx="0">
                        <c:v>30.03</c:v>
                      </c:pt>
                      <c:pt idx="1">
                        <c:v>30.03</c:v>
                      </c:pt>
                    </c:numCache>
                  </c:numRef>
                </c:yVal>
                <c:smooth val="0"/>
                <c:extLst xmlns:c15="http://schemas.microsoft.com/office/drawing/2012/chart">
                  <c:ext xmlns:c16="http://schemas.microsoft.com/office/drawing/2014/chart" uri="{C3380CC4-5D6E-409C-BE32-E72D297353CC}">
                    <c16:uniqueId val="{00000001-7404-488C-B0F0-C375AC89A6DC}"/>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Stabilito!$U$42</c15:sqref>
                        </c15:formulaRef>
                      </c:ext>
                    </c:extLst>
                    <c:strCache>
                      <c:ptCount val="1"/>
                      <c:pt idx="0">
                        <c:v>DREF 84</c:v>
                      </c:pt>
                    </c:strCache>
                  </c:strRef>
                </c:tx>
                <c:xVal>
                  <c:numRef>
                    <c:extLst xmlns:c15="http://schemas.microsoft.com/office/drawing/2012/chart">
                      <c:ext xmlns:c15="http://schemas.microsoft.com/office/drawing/2012/chart" uri="{02D57815-91ED-43cb-92C2-25804820EDAC}">
                        <c15:formulaRef>
                          <c15:sqref>Stabilito!$U$43:$U$44</c15:sqref>
                        </c15:formulaRef>
                      </c:ext>
                    </c:extLst>
                    <c:numCache>
                      <c:formatCode>General</c:formatCode>
                      <c:ptCount val="2"/>
                      <c:pt idx="0">
                        <c:v>2.6</c:v>
                      </c:pt>
                      <c:pt idx="1">
                        <c:v>3.55</c:v>
                      </c:pt>
                    </c:numCache>
                  </c:numRef>
                </c:xVal>
                <c:yVal>
                  <c:numRef>
                    <c:extLst xmlns:c15="http://schemas.microsoft.com/office/drawing/2012/chart">
                      <c:ext xmlns:c15="http://schemas.microsoft.com/office/drawing/2012/chart" uri="{02D57815-91ED-43cb-92C2-25804820EDAC}">
                        <c15:formulaRef>
                          <c15:sqref>Stabilito!$V$43:$V$44</c15:sqref>
                        </c15:formulaRef>
                      </c:ext>
                    </c:extLst>
                    <c:numCache>
                      <c:formatCode>General</c:formatCode>
                      <c:ptCount val="2"/>
                      <c:pt idx="0">
                        <c:v>37.869999999999997</c:v>
                      </c:pt>
                      <c:pt idx="1">
                        <c:v>37.869999999999997</c:v>
                      </c:pt>
                    </c:numCache>
                  </c:numRef>
                </c:yVal>
                <c:smooth val="0"/>
                <c:extLst xmlns:c15="http://schemas.microsoft.com/office/drawing/2012/chart">
                  <c:ext xmlns:c16="http://schemas.microsoft.com/office/drawing/2014/chart" uri="{C3380CC4-5D6E-409C-BE32-E72D297353CC}">
                    <c16:uniqueId val="{00000002-7404-488C-B0F0-C375AC89A6DC}"/>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1318.3814618021984</c:v>
                </c:pt>
              </c:numCache>
            </c:numRef>
          </c:xVal>
          <c:yVal>
            <c:numRef>
              <c:f>Trajecto!$C$121</c:f>
              <c:numCache>
                <c:formatCode>0</c:formatCode>
                <c:ptCount val="1"/>
                <c:pt idx="0">
                  <c:v>1318.3814618021984</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7.2119703868654277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29.917872681647705</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65.526867937714542</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106.83939375733634</c:v>
                </c:pt>
                <c:pt idx="401">
                  <c:v>#N/A</c:v>
                </c:pt>
                <c:pt idx="402">
                  <c:v>#N/A</c:v>
                </c:pt>
                <c:pt idx="403">
                  <c:v>#N/A</c:v>
                </c:pt>
                <c:pt idx="404">
                  <c:v>#N/A</c:v>
                </c:pt>
                <c:pt idx="405">
                  <c:v>#N/A</c:v>
                </c:pt>
                <c:pt idx="406">
                  <c:v>#N/A</c:v>
                </c:pt>
                <c:pt idx="407">
                  <c:v>#N/A</c:v>
                </c:pt>
                <c:pt idx="408">
                  <c:v>#N/A</c:v>
                </c:pt>
                <c:pt idx="409">
                  <c:v>#N/A</c:v>
                </c:pt>
                <c:pt idx="410">
                  <c:v>145.65248319305687</c:v>
                </c:pt>
                <c:pt idx="411">
                  <c:v>#N/A</c:v>
                </c:pt>
                <c:pt idx="412">
                  <c:v>#N/A</c:v>
                </c:pt>
                <c:pt idx="413">
                  <c:v>#N/A</c:v>
                </c:pt>
                <c:pt idx="414">
                  <c:v>#N/A</c:v>
                </c:pt>
                <c:pt idx="415">
                  <c:v>#N/A</c:v>
                </c:pt>
                <c:pt idx="416">
                  <c:v>#N/A</c:v>
                </c:pt>
                <c:pt idx="417">
                  <c:v>#N/A</c:v>
                </c:pt>
                <c:pt idx="418">
                  <c:v>#N/A</c:v>
                </c:pt>
                <c:pt idx="419">
                  <c:v>#N/A</c:v>
                </c:pt>
                <c:pt idx="420">
                  <c:v>181.98018718608705</c:v>
                </c:pt>
                <c:pt idx="421">
                  <c:v>#N/A</c:v>
                </c:pt>
                <c:pt idx="422">
                  <c:v>#N/A</c:v>
                </c:pt>
                <c:pt idx="423">
                  <c:v>#N/A</c:v>
                </c:pt>
                <c:pt idx="424">
                  <c:v>#N/A</c:v>
                </c:pt>
                <c:pt idx="425">
                  <c:v>#N/A</c:v>
                </c:pt>
                <c:pt idx="426">
                  <c:v>#N/A</c:v>
                </c:pt>
                <c:pt idx="427">
                  <c:v>#N/A</c:v>
                </c:pt>
                <c:pt idx="428">
                  <c:v>#N/A</c:v>
                </c:pt>
                <c:pt idx="429">
                  <c:v>#N/A</c:v>
                </c:pt>
                <c:pt idx="430">
                  <c:v>216.28761819446368</c:v>
                </c:pt>
                <c:pt idx="431">
                  <c:v>#N/A</c:v>
                </c:pt>
                <c:pt idx="432">
                  <c:v>#N/A</c:v>
                </c:pt>
                <c:pt idx="433">
                  <c:v>#N/A</c:v>
                </c:pt>
                <c:pt idx="434">
                  <c:v>#N/A</c:v>
                </c:pt>
                <c:pt idx="435">
                  <c:v>#N/A</c:v>
                </c:pt>
                <c:pt idx="436">
                  <c:v>#N/A</c:v>
                </c:pt>
                <c:pt idx="437">
                  <c:v>#N/A</c:v>
                </c:pt>
                <c:pt idx="438">
                  <c:v>#N/A</c:v>
                </c:pt>
                <c:pt idx="439">
                  <c:v>#N/A</c:v>
                </c:pt>
                <c:pt idx="440">
                  <c:v>248.93758783765529</c:v>
                </c:pt>
                <c:pt idx="441">
                  <c:v>#N/A</c:v>
                </c:pt>
                <c:pt idx="442">
                  <c:v>#N/A</c:v>
                </c:pt>
                <c:pt idx="443">
                  <c:v>#N/A</c:v>
                </c:pt>
                <c:pt idx="444">
                  <c:v>#N/A</c:v>
                </c:pt>
                <c:pt idx="445">
                  <c:v>#N/A</c:v>
                </c:pt>
                <c:pt idx="446">
                  <c:v>#N/A</c:v>
                </c:pt>
                <c:pt idx="447">
                  <c:v>#N/A</c:v>
                </c:pt>
                <c:pt idx="448">
                  <c:v>#N/A</c:v>
                </c:pt>
                <c:pt idx="449">
                  <c:v>#N/A</c:v>
                </c:pt>
                <c:pt idx="450">
                  <c:v>280.22014766542026</c:v>
                </c:pt>
                <c:pt idx="451">
                  <c:v>#N/A</c:v>
                </c:pt>
                <c:pt idx="452">
                  <c:v>#N/A</c:v>
                </c:pt>
                <c:pt idx="453">
                  <c:v>#N/A</c:v>
                </c:pt>
                <c:pt idx="454">
                  <c:v>#N/A</c:v>
                </c:pt>
                <c:pt idx="455">
                  <c:v>#N/A</c:v>
                </c:pt>
                <c:pt idx="456">
                  <c:v>#N/A</c:v>
                </c:pt>
                <c:pt idx="457">
                  <c:v>#N/A</c:v>
                </c:pt>
                <c:pt idx="458">
                  <c:v>#N/A</c:v>
                </c:pt>
                <c:pt idx="459">
                  <c:v>#N/A</c:v>
                </c:pt>
                <c:pt idx="460">
                  <c:v>310.37214807070274</c:v>
                </c:pt>
                <c:pt idx="461">
                  <c:v>#N/A</c:v>
                </c:pt>
                <c:pt idx="462">
                  <c:v>#N/A</c:v>
                </c:pt>
                <c:pt idx="463">
                  <c:v>#N/A</c:v>
                </c:pt>
                <c:pt idx="464">
                  <c:v>#N/A</c:v>
                </c:pt>
                <c:pt idx="465">
                  <c:v>#N/A</c:v>
                </c:pt>
                <c:pt idx="466">
                  <c:v>#N/A</c:v>
                </c:pt>
                <c:pt idx="467">
                  <c:v>#N/A</c:v>
                </c:pt>
                <c:pt idx="468">
                  <c:v>#N/A</c:v>
                </c:pt>
                <c:pt idx="469">
                  <c:v>#N/A</c:v>
                </c:pt>
                <c:pt idx="470">
                  <c:v>339.59050488887965</c:v>
                </c:pt>
                <c:pt idx="471">
                  <c:v>#N/A</c:v>
                </c:pt>
                <c:pt idx="472">
                  <c:v>#N/A</c:v>
                </c:pt>
                <c:pt idx="473">
                  <c:v>#N/A</c:v>
                </c:pt>
                <c:pt idx="474">
                  <c:v>#N/A</c:v>
                </c:pt>
                <c:pt idx="475">
                  <c:v>#N/A</c:v>
                </c:pt>
                <c:pt idx="476">
                  <c:v>#N/A</c:v>
                </c:pt>
                <c:pt idx="477">
                  <c:v>#N/A</c:v>
                </c:pt>
                <c:pt idx="478">
                  <c:v>#N/A</c:v>
                </c:pt>
                <c:pt idx="479">
                  <c:v>#N/A</c:v>
                </c:pt>
                <c:pt idx="480">
                  <c:v>368.04124351322702</c:v>
                </c:pt>
                <c:pt idx="481">
                  <c:v>#N/A</c:v>
                </c:pt>
                <c:pt idx="482">
                  <c:v>#N/A</c:v>
                </c:pt>
                <c:pt idx="483">
                  <c:v>#N/A</c:v>
                </c:pt>
                <c:pt idx="484">
                  <c:v>#N/A</c:v>
                </c:pt>
                <c:pt idx="485">
                  <c:v>#N/A</c:v>
                </c:pt>
                <c:pt idx="486">
                  <c:v>#N/A</c:v>
                </c:pt>
                <c:pt idx="487">
                  <c:v>#N/A</c:v>
                </c:pt>
                <c:pt idx="488">
                  <c:v>#N/A</c:v>
                </c:pt>
                <c:pt idx="489">
                  <c:v>#N/A</c:v>
                </c:pt>
                <c:pt idx="490">
                  <c:v>395.86541637715038</c:v>
                </c:pt>
                <c:pt idx="491">
                  <c:v>#N/A</c:v>
                </c:pt>
                <c:pt idx="492">
                  <c:v>#N/A</c:v>
                </c:pt>
                <c:pt idx="493">
                  <c:v>#N/A</c:v>
                </c:pt>
                <c:pt idx="494">
                  <c:v>#N/A</c:v>
                </c:pt>
                <c:pt idx="495">
                  <c:v>#N/A</c:v>
                </c:pt>
                <c:pt idx="496">
                  <c:v>#N/A</c:v>
                </c:pt>
                <c:pt idx="497">
                  <c:v>#N/A</c:v>
                </c:pt>
                <c:pt idx="498">
                  <c:v>#N/A</c:v>
                </c:pt>
                <c:pt idx="499">
                  <c:v>#N/A</c:v>
                </c:pt>
                <c:pt idx="500">
                  <c:v>423.1822649180998</c:v>
                </c:pt>
                <c:pt idx="501">
                  <c:v>#N/A</c:v>
                </c:pt>
                <c:pt idx="502">
                  <c:v>#N/A</c:v>
                </c:pt>
                <c:pt idx="503">
                  <c:v>#N/A</c:v>
                </c:pt>
                <c:pt idx="504">
                  <c:v>#N/A</c:v>
                </c:pt>
                <c:pt idx="505">
                  <c:v>#N/A</c:v>
                </c:pt>
                <c:pt idx="506">
                  <c:v>#N/A</c:v>
                </c:pt>
                <c:pt idx="507">
                  <c:v>#N/A</c:v>
                </c:pt>
                <c:pt idx="508">
                  <c:v>#N/A</c:v>
                </c:pt>
                <c:pt idx="509">
                  <c:v>#N/A</c:v>
                </c:pt>
                <c:pt idx="510">
                  <c:v>450.08928864573858</c:v>
                </c:pt>
                <c:pt idx="511">
                  <c:v>#N/A</c:v>
                </c:pt>
                <c:pt idx="512">
                  <c:v>#N/A</c:v>
                </c:pt>
                <c:pt idx="513">
                  <c:v>#N/A</c:v>
                </c:pt>
                <c:pt idx="514">
                  <c:v>#N/A</c:v>
                </c:pt>
                <c:pt idx="515">
                  <c:v>#N/A</c:v>
                </c:pt>
                <c:pt idx="516">
                  <c:v>#N/A</c:v>
                </c:pt>
                <c:pt idx="517">
                  <c:v>#N/A</c:v>
                </c:pt>
                <c:pt idx="518">
                  <c:v>#N/A</c:v>
                </c:pt>
                <c:pt idx="519">
                  <c:v>#N/A</c:v>
                </c:pt>
                <c:pt idx="520">
                  <c:v>476.6583305851351</c:v>
                </c:pt>
                <c:pt idx="521">
                  <c:v>#N/A</c:v>
                </c:pt>
                <c:pt idx="522">
                  <c:v>#N/A</c:v>
                </c:pt>
                <c:pt idx="523">
                  <c:v>#N/A</c:v>
                </c:pt>
                <c:pt idx="524">
                  <c:v>#N/A</c:v>
                </c:pt>
                <c:pt idx="525">
                  <c:v>#N/A</c:v>
                </c:pt>
                <c:pt idx="526">
                  <c:v>#N/A</c:v>
                </c:pt>
                <c:pt idx="527">
                  <c:v>#N/A</c:v>
                </c:pt>
                <c:pt idx="528">
                  <c:v>#N/A</c:v>
                </c:pt>
                <c:pt idx="529">
                  <c:v>#N/A</c:v>
                </c:pt>
                <c:pt idx="530">
                  <c:v>502.92799969466063</c:v>
                </c:pt>
                <c:pt idx="531">
                  <c:v>#N/A</c:v>
                </c:pt>
                <c:pt idx="532">
                  <c:v>#N/A</c:v>
                </c:pt>
                <c:pt idx="533">
                  <c:v>#N/A</c:v>
                </c:pt>
                <c:pt idx="534">
                  <c:v>#N/A</c:v>
                </c:pt>
                <c:pt idx="535">
                  <c:v>#N/A</c:v>
                </c:pt>
                <c:pt idx="536">
                  <c:v>#N/A</c:v>
                </c:pt>
                <c:pt idx="537">
                  <c:v>#N/A</c:v>
                </c:pt>
                <c:pt idx="538">
                  <c:v>#N/A</c:v>
                </c:pt>
                <c:pt idx="539">
                  <c:v>#N/A</c:v>
                </c:pt>
                <c:pt idx="540">
                  <c:v>528.8980724168639</c:v>
                </c:pt>
                <c:pt idx="541">
                  <c:v>#N/A</c:v>
                </c:pt>
                <c:pt idx="542">
                  <c:v>#N/A</c:v>
                </c:pt>
                <c:pt idx="543">
                  <c:v>#N/A</c:v>
                </c:pt>
                <c:pt idx="544">
                  <c:v>#N/A</c:v>
                </c:pt>
                <c:pt idx="545">
                  <c:v>#N/A</c:v>
                </c:pt>
                <c:pt idx="546">
                  <c:v>#N/A</c:v>
                </c:pt>
                <c:pt idx="547">
                  <c:v>#N/A</c:v>
                </c:pt>
                <c:pt idx="548">
                  <c:v>#N/A</c:v>
                </c:pt>
                <c:pt idx="549">
                  <c:v>#N/A</c:v>
                </c:pt>
                <c:pt idx="550">
                  <c:v>554.53390537833809</c:v>
                </c:pt>
                <c:pt idx="551">
                  <c:v>#N/A</c:v>
                </c:pt>
                <c:pt idx="552">
                  <c:v>#N/A</c:v>
                </c:pt>
                <c:pt idx="553">
                  <c:v>#N/A</c:v>
                </c:pt>
                <c:pt idx="554">
                  <c:v>#N/A</c:v>
                </c:pt>
                <c:pt idx="555">
                  <c:v>#N/A</c:v>
                </c:pt>
                <c:pt idx="556">
                  <c:v>#N/A</c:v>
                </c:pt>
                <c:pt idx="557">
                  <c:v>#N/A</c:v>
                </c:pt>
                <c:pt idx="558">
                  <c:v>#N/A</c:v>
                </c:pt>
                <c:pt idx="559">
                  <c:v>#N/A</c:v>
                </c:pt>
                <c:pt idx="560">
                  <c:v>579.77877393394454</c:v>
                </c:pt>
                <c:pt idx="561">
                  <c:v>#N/A</c:v>
                </c:pt>
                <c:pt idx="562">
                  <c:v>#N/A</c:v>
                </c:pt>
                <c:pt idx="563">
                  <c:v>#N/A</c:v>
                </c:pt>
                <c:pt idx="564">
                  <c:v>#N/A</c:v>
                </c:pt>
                <c:pt idx="565">
                  <c:v>#N/A</c:v>
                </c:pt>
                <c:pt idx="566">
                  <c:v>#N/A</c:v>
                </c:pt>
                <c:pt idx="567">
                  <c:v>#N/A</c:v>
                </c:pt>
                <c:pt idx="568">
                  <c:v>#N/A</c:v>
                </c:pt>
                <c:pt idx="569">
                  <c:v>#N/A</c:v>
                </c:pt>
                <c:pt idx="570">
                  <c:v>604.56560550793199</c:v>
                </c:pt>
                <c:pt idx="571">
                  <c:v>#N/A</c:v>
                </c:pt>
                <c:pt idx="572">
                  <c:v>#N/A</c:v>
                </c:pt>
                <c:pt idx="573">
                  <c:v>#N/A</c:v>
                </c:pt>
                <c:pt idx="574">
                  <c:v>#N/A</c:v>
                </c:pt>
                <c:pt idx="575">
                  <c:v>#N/A</c:v>
                </c:pt>
                <c:pt idx="576">
                  <c:v>#N/A</c:v>
                </c:pt>
                <c:pt idx="577">
                  <c:v>#N/A</c:v>
                </c:pt>
                <c:pt idx="578">
                  <c:v>#N/A</c:v>
                </c:pt>
                <c:pt idx="579">
                  <c:v>#N/A</c:v>
                </c:pt>
                <c:pt idx="580">
                  <c:v>628.82478040782394</c:v>
                </c:pt>
                <c:pt idx="581">
                  <c:v>#N/A</c:v>
                </c:pt>
                <c:pt idx="582">
                  <c:v>#N/A</c:v>
                </c:pt>
                <c:pt idx="583">
                  <c:v>#N/A</c:v>
                </c:pt>
                <c:pt idx="584">
                  <c:v>#N/A</c:v>
                </c:pt>
                <c:pt idx="585">
                  <c:v>#N/A</c:v>
                </c:pt>
                <c:pt idx="586">
                  <c:v>#N/A</c:v>
                </c:pt>
                <c:pt idx="587">
                  <c:v>#N/A</c:v>
                </c:pt>
                <c:pt idx="588">
                  <c:v>#N/A</c:v>
                </c:pt>
                <c:pt idx="589">
                  <c:v>#N/A</c:v>
                </c:pt>
                <c:pt idx="590">
                  <c:v>652.48884635485535</c:v>
                </c:pt>
                <c:pt idx="591">
                  <c:v>#N/A</c:v>
                </c:pt>
                <c:pt idx="592">
                  <c:v>#N/A</c:v>
                </c:pt>
                <c:pt idx="593">
                  <c:v>#N/A</c:v>
                </c:pt>
                <c:pt idx="594">
                  <c:v>#N/A</c:v>
                </c:pt>
                <c:pt idx="595">
                  <c:v>#N/A</c:v>
                </c:pt>
                <c:pt idx="596">
                  <c:v>#N/A</c:v>
                </c:pt>
                <c:pt idx="597">
                  <c:v>#N/A</c:v>
                </c:pt>
                <c:pt idx="598">
                  <c:v>#N/A</c:v>
                </c:pt>
                <c:pt idx="599">
                  <c:v>#N/A</c:v>
                </c:pt>
                <c:pt idx="600">
                  <c:v>675.49539420282838</c:v>
                </c:pt>
                <c:pt idx="601">
                  <c:v>#N/A</c:v>
                </c:pt>
                <c:pt idx="602">
                  <c:v>#N/A</c:v>
                </c:pt>
                <c:pt idx="603">
                  <c:v>#N/A</c:v>
                </c:pt>
                <c:pt idx="604">
                  <c:v>#N/A</c:v>
                </c:pt>
                <c:pt idx="605">
                  <c:v>#N/A</c:v>
                </c:pt>
                <c:pt idx="606">
                  <c:v>#N/A</c:v>
                </c:pt>
                <c:pt idx="607">
                  <c:v>#N/A</c:v>
                </c:pt>
                <c:pt idx="608">
                  <c:v>#N/A</c:v>
                </c:pt>
                <c:pt idx="609">
                  <c:v>#N/A</c:v>
                </c:pt>
                <c:pt idx="610">
                  <c:v>697.78884063051328</c:v>
                </c:pt>
                <c:pt idx="611">
                  <c:v>#N/A</c:v>
                </c:pt>
                <c:pt idx="612">
                  <c:v>#N/A</c:v>
                </c:pt>
                <c:pt idx="613">
                  <c:v>#N/A</c:v>
                </c:pt>
                <c:pt idx="614">
                  <c:v>#N/A</c:v>
                </c:pt>
                <c:pt idx="615">
                  <c:v>#N/A</c:v>
                </c:pt>
                <c:pt idx="616">
                  <c:v>#N/A</c:v>
                </c:pt>
                <c:pt idx="617">
                  <c:v>#N/A</c:v>
                </c:pt>
                <c:pt idx="618">
                  <c:v>#N/A</c:v>
                </c:pt>
                <c:pt idx="619">
                  <c:v>#N/A</c:v>
                </c:pt>
                <c:pt idx="620">
                  <c:v>719.32150302379637</c:v>
                </c:pt>
                <c:pt idx="621">
                  <c:v>#N/A</c:v>
                </c:pt>
                <c:pt idx="622">
                  <c:v>#N/A</c:v>
                </c:pt>
                <c:pt idx="623">
                  <c:v>#N/A</c:v>
                </c:pt>
                <c:pt idx="624">
                  <c:v>#N/A</c:v>
                </c:pt>
                <c:pt idx="625">
                  <c:v>#N/A</c:v>
                </c:pt>
                <c:pt idx="626">
                  <c:v>#N/A</c:v>
                </c:pt>
                <c:pt idx="627">
                  <c:v>#N/A</c:v>
                </c:pt>
                <c:pt idx="628">
                  <c:v>#N/A</c:v>
                </c:pt>
                <c:pt idx="629">
                  <c:v>#N/A</c:v>
                </c:pt>
                <c:pt idx="630">
                  <c:v>740.05417164099629</c:v>
                </c:pt>
                <c:pt idx="631">
                  <c:v>#N/A</c:v>
                </c:pt>
                <c:pt idx="632">
                  <c:v>#N/A</c:v>
                </c:pt>
                <c:pt idx="633">
                  <c:v>#N/A</c:v>
                </c:pt>
                <c:pt idx="634">
                  <c:v>#N/A</c:v>
                </c:pt>
                <c:pt idx="635">
                  <c:v>#N/A</c:v>
                </c:pt>
                <c:pt idx="636">
                  <c:v>#N/A</c:v>
                </c:pt>
                <c:pt idx="637">
                  <c:v>#N/A</c:v>
                </c:pt>
                <c:pt idx="638">
                  <c:v>#N/A</c:v>
                </c:pt>
                <c:pt idx="639">
                  <c:v>#N/A</c:v>
                </c:pt>
                <c:pt idx="640">
                  <c:v>759.95630109053207</c:v>
                </c:pt>
                <c:pt idx="641">
                  <c:v>#N/A</c:v>
                </c:pt>
                <c:pt idx="642">
                  <c:v>#N/A</c:v>
                </c:pt>
                <c:pt idx="643">
                  <c:v>#N/A</c:v>
                </c:pt>
                <c:pt idx="644">
                  <c:v>#N/A</c:v>
                </c:pt>
                <c:pt idx="645">
                  <c:v>#N/A</c:v>
                </c:pt>
                <c:pt idx="646">
                  <c:v>#N/A</c:v>
                </c:pt>
                <c:pt idx="647">
                  <c:v>#N/A</c:v>
                </c:pt>
                <c:pt idx="648">
                  <c:v>#N/A</c:v>
                </c:pt>
                <c:pt idx="649">
                  <c:v>#N/A</c:v>
                </c:pt>
                <c:pt idx="650">
                  <c:v>779.00590504358388</c:v>
                </c:pt>
                <c:pt idx="651">
                  <c:v>#N/A</c:v>
                </c:pt>
                <c:pt idx="652">
                  <c:v>#N/A</c:v>
                </c:pt>
                <c:pt idx="653">
                  <c:v>#N/A</c:v>
                </c:pt>
                <c:pt idx="654">
                  <c:v>#N/A</c:v>
                </c:pt>
                <c:pt idx="655">
                  <c:v>#N/A</c:v>
                </c:pt>
                <c:pt idx="656">
                  <c:v>#N/A</c:v>
                </c:pt>
                <c:pt idx="657">
                  <c:v>#N/A</c:v>
                </c:pt>
                <c:pt idx="658">
                  <c:v>#N/A</c:v>
                </c:pt>
                <c:pt idx="659">
                  <c:v>#N/A</c:v>
                </c:pt>
                <c:pt idx="660">
                  <c:v>797.1892198548652</c:v>
                </c:pt>
                <c:pt idx="661">
                  <c:v>#N/A</c:v>
                </c:pt>
                <c:pt idx="662">
                  <c:v>#N/A</c:v>
                </c:pt>
                <c:pt idx="663">
                  <c:v>#N/A</c:v>
                </c:pt>
                <c:pt idx="664">
                  <c:v>#N/A</c:v>
                </c:pt>
                <c:pt idx="665">
                  <c:v>#N/A</c:v>
                </c:pt>
                <c:pt idx="666">
                  <c:v>#N/A</c:v>
                </c:pt>
                <c:pt idx="667">
                  <c:v>#N/A</c:v>
                </c:pt>
                <c:pt idx="668">
                  <c:v>#N/A</c:v>
                </c:pt>
                <c:pt idx="669">
                  <c:v>#N/A</c:v>
                </c:pt>
                <c:pt idx="670">
                  <c:v>814.50019286981058</c:v>
                </c:pt>
                <c:pt idx="671">
                  <c:v>#N/A</c:v>
                </c:pt>
                <c:pt idx="672">
                  <c:v>#N/A</c:v>
                </c:pt>
                <c:pt idx="673">
                  <c:v>#N/A</c:v>
                </c:pt>
                <c:pt idx="674">
                  <c:v>#N/A</c:v>
                </c:pt>
                <c:pt idx="675">
                  <c:v>#N/A</c:v>
                </c:pt>
                <c:pt idx="676">
                  <c:v>#N/A</c:v>
                </c:pt>
                <c:pt idx="677">
                  <c:v>#N/A</c:v>
                </c:pt>
                <c:pt idx="678">
                  <c:v>#N/A</c:v>
                </c:pt>
                <c:pt idx="679">
                  <c:v>#N/A</c:v>
                </c:pt>
                <c:pt idx="680">
                  <c:v>830.93984446554509</c:v>
                </c:pt>
                <c:pt idx="681">
                  <c:v>#N/A</c:v>
                </c:pt>
                <c:pt idx="682">
                  <c:v>#N/A</c:v>
                </c:pt>
                <c:pt idx="683">
                  <c:v>#N/A</c:v>
                </c:pt>
                <c:pt idx="684">
                  <c:v>#N/A</c:v>
                </c:pt>
                <c:pt idx="685">
                  <c:v>#N/A</c:v>
                </c:pt>
                <c:pt idx="686">
                  <c:v>#N/A</c:v>
                </c:pt>
                <c:pt idx="687">
                  <c:v>#N/A</c:v>
                </c:pt>
                <c:pt idx="688">
                  <c:v>#N/A</c:v>
                </c:pt>
                <c:pt idx="689">
                  <c:v>#N/A</c:v>
                </c:pt>
                <c:pt idx="690">
                  <c:v>846.51554705883689</c:v>
                </c:pt>
                <c:pt idx="691">
                  <c:v>#N/A</c:v>
                </c:pt>
                <c:pt idx="692">
                  <c:v>#N/A</c:v>
                </c:pt>
                <c:pt idx="693">
                  <c:v>#N/A</c:v>
                </c:pt>
                <c:pt idx="694">
                  <c:v>#N/A</c:v>
                </c:pt>
                <c:pt idx="695">
                  <c:v>#N/A</c:v>
                </c:pt>
                <c:pt idx="696">
                  <c:v>#N/A</c:v>
                </c:pt>
                <c:pt idx="697">
                  <c:v>#N/A</c:v>
                </c:pt>
                <c:pt idx="698">
                  <c:v>#N/A</c:v>
                </c:pt>
                <c:pt idx="699">
                  <c:v>#N/A</c:v>
                </c:pt>
                <c:pt idx="700">
                  <c:v>861.24025856819401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1318.4016468172163</c:v>
                </c:pt>
                <c:pt idx="524">
                  <c:v>1318.3237094211154</c:v>
                </c:pt>
                <c:pt idx="525">
                  <c:v>1318.1477583509184</c:v>
                </c:pt>
                <c:pt idx="526">
                  <c:v>1317.8739023439939</c:v>
                </c:pt>
                <c:pt idx="527">
                  <c:v>1317.5022505903187</c:v>
                </c:pt>
                <c:pt idx="528">
                  <c:v>1317.0329131770832</c:v>
                </c:pt>
                <c:pt idx="529">
                  <c:v>1316.4660015227741</c:v>
                </c:pt>
                <c:pt idx="530">
                  <c:v>1315.8016287980856</c:v>
                </c:pt>
                <c:pt idx="531">
                  <c:v>1315.0399103312882</c:v>
                </c:pt>
                <c:pt idx="532">
                  <c:v>1314.1809639960143</c:v>
                </c:pt>
                <c:pt idx="533">
                  <c:v>1313.2249105797844</c:v>
                </c:pt>
                <c:pt idx="534">
                  <c:v>1312.1718741319728</c:v>
                </c:pt>
                <c:pt idx="535">
                  <c:v>1311.0219822902893</c:v>
                </c:pt>
                <c:pt idx="536">
                  <c:v>1309.7753665852179</c:v>
                </c:pt>
                <c:pt idx="537">
                  <c:v>1308.4321627221832</c:v>
                </c:pt>
                <c:pt idx="538">
                  <c:v>1306.9925108415212</c:v>
                </c:pt>
                <c:pt idx="539">
                  <c:v>1305.4565557565822</c:v>
                </c:pt>
                <c:pt idx="540">
                  <c:v>1303.8244471705184</c:v>
                </c:pt>
                <c:pt idx="541">
                  <c:v>1302.0963398724714</c:v>
                </c:pt>
                <c:pt idx="542">
                  <c:v>1300.272393914018</c:v>
                </c:pt>
                <c:pt idx="543">
                  <c:v>1298.3527747668165</c:v>
                </c:pt>
                <c:pt idx="544">
                  <c:v>1296.3376534624633</c:v>
                </c:pt>
                <c:pt idx="545">
                  <c:v>1294.2272067155989</c:v>
                </c:pt>
                <c:pt idx="546">
                  <c:v>1292.0216170313117</c:v>
                </c:pt>
                <c:pt idx="547">
                  <c:v>1289.7210727978747</c:v>
                </c:pt>
                <c:pt idx="548">
                  <c:v>1287.3257683658253</c:v>
                </c:pt>
                <c:pt idx="549">
                  <c:v>1284.8359041143619</c:v>
                </c:pt>
                <c:pt idx="550">
                  <c:v>1282.2516865059831</c:v>
                </c:pt>
                <c:pt idx="551">
                  <c:v>1279.5733281302439</c:v>
                </c:pt>
                <c:pt idx="552">
                  <c:v>1276.8010477374528</c:v>
                </c:pt>
                <c:pt idx="553">
                  <c:v>1273.9350702630761</c:v>
                </c:pt>
                <c:pt idx="554">
                  <c:v>1270.9756268435592</c:v>
                </c:pt>
                <c:pt idx="555">
                  <c:v>1267.9229548242258</c:v>
                </c:pt>
                <c:pt idx="556">
                  <c:v>1264.7772977598609</c:v>
                </c:pt>
                <c:pt idx="557">
                  <c:v>1261.5389054085333</c:v>
                </c:pt>
                <c:pt idx="558">
                  <c:v>1258.2080337191733</c:v>
                </c:pt>
                <c:pt idx="559">
                  <c:v>1254.78494481337</c:v>
                </c:pt>
                <c:pt idx="560">
                  <c:v>1251.2699069618218</c:v>
                </c:pt>
                <c:pt idx="561">
                  <c:v>1247.6631945558279</c:v>
                </c:pt>
                <c:pt idx="562">
                  <c:v>1243.9650880741831</c:v>
                </c:pt>
                <c:pt idx="563">
                  <c:v>1240.1758740458019</c:v>
                </c:pt>
                <c:pt idx="564">
                  <c:v>1236.2958450083736</c:v>
                </c:pt>
                <c:pt idx="565">
                  <c:v>1232.325299463321</c:v>
                </c:pt>
                <c:pt idx="566">
                  <c:v>1228.2645418273164</c:v>
                </c:pt>
                <c:pt idx="567">
                  <c:v>1224.1138823805859</c:v>
                </c:pt>
                <c:pt idx="568">
                  <c:v>1219.8736372122121</c:v>
                </c:pt>
                <c:pt idx="569">
                  <c:v>1215.5441281626333</c:v>
                </c:pt>
                <c:pt idx="570">
                  <c:v>1211.1256827635186</c:v>
                </c:pt>
                <c:pt idx="571">
                  <c:v>1206.6186341751825</c:v>
                </c:pt>
                <c:pt idx="572">
                  <c:v>1202.0233211216982</c:v>
                </c:pt>
                <c:pt idx="573">
                  <c:v>1197.3400878238492</c:v>
                </c:pt>
                <c:pt idx="574">
                  <c:v>1192.5692839300523</c:v>
                </c:pt>
                <c:pt idx="575">
                  <c:v>1187.711264445378</c:v>
                </c:pt>
                <c:pt idx="576">
                  <c:v>1182.7663896587824</c:v>
                </c:pt>
                <c:pt idx="577">
                  <c:v>1177.7350250686618</c:v>
                </c:pt>
                <c:pt idx="578">
                  <c:v>1172.6175413068293</c:v>
                </c:pt>
                <c:pt idx="579">
                  <c:v>1167.4143140610122</c:v>
                </c:pt>
                <c:pt idx="580">
                  <c:v>1162.1257239959605</c:v>
                </c:pt>
                <c:pt idx="581">
                  <c:v>1156.7521566732526</c:v>
                </c:pt>
                <c:pt idx="582">
                  <c:v>1151.2940024698794</c:v>
                </c:pt>
                <c:pt idx="583">
                  <c:v>1145.7516564956875</c:v>
                </c:pt>
                <c:pt idx="584">
                  <c:v>1140.1255185097523</c:v>
                </c:pt>
                <c:pt idx="585">
                  <c:v>1134.4159928357549</c:v>
                </c:pt>
                <c:pt idx="586">
                  <c:v>1128.6234882764297</c:v>
                </c:pt>
                <c:pt idx="587">
                  <c:v>1122.7484180271492</c:v>
                </c:pt>
                <c:pt idx="588">
                  <c:v>1116.791199588708</c:v>
                </c:pt>
                <c:pt idx="589">
                  <c:v>1110.7522546793671</c:v>
                </c:pt>
                <c:pt idx="590">
                  <c:v>1104.6320091462183</c:v>
                </c:pt>
                <c:pt idx="591">
                  <c:v>1098.4308928759237</c:v>
                </c:pt>
                <c:pt idx="592">
                  <c:v>1092.1493397048873</c:v>
                </c:pt>
                <c:pt idx="593">
                  <c:v>1085.787787328909</c:v>
                </c:pt>
                <c:pt idx="594">
                  <c:v>1079.3466772123775</c:v>
                </c:pt>
                <c:pt idx="595">
                  <c:v>1072.8264544970475</c:v>
                </c:pt>
                <c:pt idx="596">
                  <c:v>1066.2275679104539</c:v>
                </c:pt>
                <c:pt idx="597">
                  <c:v>1059.5504696740088</c:v>
                </c:pt>
                <c:pt idx="598">
                  <c:v>1052.7956154108281</c:v>
                </c:pt>
                <c:pt idx="599">
                  <c:v>1045.9634640533341</c:v>
                </c:pt>
                <c:pt idx="600">
                  <c:v>1039.0544777506773</c:v>
                </c:pt>
                <c:pt idx="601">
                  <c:v>1032.0691217760211</c:v>
                </c:pt>
                <c:pt idx="602">
                  <c:v>1025.007864433732</c:v>
                </c:pt>
                <c:pt idx="603">
                  <c:v>1017.8711769665153</c:v>
                </c:pt>
                <c:pt idx="604">
                  <c:v>1010.6595334625384</c:v>
                </c:pt>
                <c:pt idx="605">
                  <c:v>1003.3734107625801</c:v>
                </c:pt>
                <c:pt idx="606">
                  <c:v>996.0132883672444</c:v>
                </c:pt>
                <c:pt idx="607">
                  <c:v>988.57964834427742</c:v>
                </c:pt>
                <c:pt idx="608">
                  <c:v>981.0729752360229</c:v>
                </c:pt>
                <c:pt idx="609">
                  <c:v>973.49375596705363</c:v>
                </c:pt>
                <c:pt idx="610">
                  <c:v>965.84247975201345</c:v>
                </c:pt>
                <c:pt idx="611">
                  <c:v>958.11963800370404</c:v>
                </c:pt>
                <c:pt idx="612">
                  <c:v>950.32572424145076</c:v>
                </c:pt>
                <c:pt idx="613">
                  <c:v>942.46123399977978</c:v>
                </c:pt>
                <c:pt idx="614">
                  <c:v>934.52666473743898</c:v>
                </c:pt>
                <c:pt idx="615">
                  <c:v>926.5225157467936</c:v>
                </c:pt>
                <c:pt idx="616">
                  <c:v>918.44928806362805</c:v>
                </c:pt>
                <c:pt idx="617">
                  <c:v>910.30748437738214</c:v>
                </c:pt>
                <c:pt idx="618">
                  <c:v>902.0976089418524</c:v>
                </c:pt>
                <c:pt idx="619">
                  <c:v>893.82016748638591</c:v>
                </c:pt>
                <c:pt idx="620">
                  <c:v>885.47566712759442</c:v>
                </c:pt>
                <c:pt idx="621">
                  <c:v>877.06461628161571</c:v>
                </c:pt>
                <c:pt idx="622">
                  <c:v>868.58752457694777</c:v>
                </c:pt>
                <c:pt idx="623">
                  <c:v>860.04490276788238</c:v>
                </c:pt>
                <c:pt idx="624">
                  <c:v>851.43726264856093</c:v>
                </c:pt>
                <c:pt idx="625">
                  <c:v>842.7651169676783</c:v>
                </c:pt>
                <c:pt idx="626">
                  <c:v>834.02897934385646</c:v>
                </c:pt>
                <c:pt idx="627">
                  <c:v>825.22936418171105</c:v>
                </c:pt>
                <c:pt idx="628">
                  <c:v>816.36678658863275</c:v>
                </c:pt>
                <c:pt idx="629">
                  <c:v>807.44176229230402</c:v>
                </c:pt>
                <c:pt idx="630">
                  <c:v>798.45480755897142</c:v>
                </c:pt>
                <c:pt idx="631">
                  <c:v>789.40643911249413</c:v>
                </c:pt>
                <c:pt idx="632">
                  <c:v>780.29717405418626</c:v>
                </c:pt>
                <c:pt idx="633">
                  <c:v>771.12752978347214</c:v>
                </c:pt>
                <c:pt idx="634">
                  <c:v>761.89802391937155</c:v>
                </c:pt>
                <c:pt idx="635">
                  <c:v>752.6091742228316</c:v>
                </c:pt>
                <c:pt idx="636">
                  <c:v>743.26149851992216</c:v>
                </c:pt>
                <c:pt idx="637">
                  <c:v>733.85551462590922</c:v>
                </c:pt>
                <c:pt idx="638">
                  <c:v>724.39174027022159</c:v>
                </c:pt>
                <c:pt idx="639">
                  <c:v>714.87069302232487</c:v>
                </c:pt>
                <c:pt idx="640">
                  <c:v>705.29289021851594</c:v>
                </c:pt>
                <c:pt idx="641">
                  <c:v>695.65884888965081</c:v>
                </c:pt>
                <c:pt idx="642">
                  <c:v>685.9690856898178</c:v>
                </c:pt>
                <c:pt idx="643">
                  <c:v>676.22411682596771</c:v>
                </c:pt>
                <c:pt idx="644">
                  <c:v>666.42445798851134</c:v>
                </c:pt>
                <c:pt idx="645">
                  <c:v>656.57062428289453</c:v>
                </c:pt>
                <c:pt idx="646">
                  <c:v>646.66313016216088</c:v>
                </c:pt>
                <c:pt idx="647">
                  <c:v>636.70248936050984</c:v>
                </c:pt>
                <c:pt idx="648">
                  <c:v>626.68921482785936</c:v>
                </c:pt>
                <c:pt idx="649">
                  <c:v>616.62381866542046</c:v>
                </c:pt>
                <c:pt idx="650">
                  <c:v>606.50681206229035</c:v>
                </c:pt>
                <c:pt idx="651">
                  <c:v>596.33870523307087</c:v>
                </c:pt>
                <c:pt idx="652">
                  <c:v>586.12000735651827</c:v>
                </c:pt>
                <c:pt idx="653">
                  <c:v>575.85122651522897</c:v>
                </c:pt>
                <c:pt idx="654">
                  <c:v>565.53286963636651</c:v>
                </c:pt>
                <c:pt idx="655">
                  <c:v>555.16544243343355</c:v>
                </c:pt>
                <c:pt idx="656">
                  <c:v>544.7494493490924</c:v>
                </c:pt>
                <c:pt idx="657">
                  <c:v>534.28539349903747</c:v>
                </c:pt>
                <c:pt idx="658">
                  <c:v>523.77377661692151</c:v>
                </c:pt>
                <c:pt idx="659">
                  <c:v>513.215099000338</c:v>
                </c:pt>
                <c:pt idx="660">
                  <c:v>502.60985945786121</c:v>
                </c:pt>
                <c:pt idx="661">
                  <c:v>491.95855525714455</c:v>
                </c:pt>
                <c:pt idx="662">
                  <c:v>481.26168207407761</c:v>
                </c:pt>
                <c:pt idx="663">
                  <c:v>470.51973394300222</c:v>
                </c:pt>
                <c:pt idx="664">
                  <c:v>459.73320320798655</c:v>
                </c:pt>
                <c:pt idx="665">
                  <c:v>448.90258047515641</c:v>
                </c:pt>
                <c:pt idx="666">
                  <c:v>438.02835456608267</c:v>
                </c:pt>
                <c:pt idx="667">
                  <c:v>427.11101247222194</c:v>
                </c:pt>
                <c:pt idx="668">
                  <c:v>416.15103931040932</c:v>
                </c:pt>
                <c:pt idx="669">
                  <c:v>405.1489182793996</c:v>
                </c:pt>
                <c:pt idx="670">
                  <c:v>394.10513061745399</c:v>
                </c:pt>
                <c:pt idx="671">
                  <c:v>383.0201555609691</c:v>
                </c:pt>
                <c:pt idx="672">
                  <c:v>371.89447030414379</c:v>
                </c:pt>
                <c:pt idx="673">
                  <c:v>360.72854995967953</c:v>
                </c:pt>
                <c:pt idx="674">
                  <c:v>349.52286752050998</c:v>
                </c:pt>
                <c:pt idx="675">
                  <c:v>338.27789382255423</c:v>
                </c:pt>
                <c:pt idx="676">
                  <c:v>326.99409750848849</c:v>
                </c:pt>
                <c:pt idx="677">
                  <c:v>315.67194499253054</c:v>
                </c:pt>
                <c:pt idx="678">
                  <c:v>304.31190042623047</c:v>
                </c:pt>
                <c:pt idx="679">
                  <c:v>292.91442566526194</c:v>
                </c:pt>
                <c:pt idx="680">
                  <c:v>281.47998023720641</c:v>
                </c:pt>
                <c:pt idx="681">
                  <c:v>270.00902131032399</c:v>
                </c:pt>
                <c:pt idx="682">
                  <c:v>258.50200366330347</c:v>
                </c:pt>
                <c:pt idx="683">
                  <c:v>246.95937965598358</c:v>
                </c:pt>
                <c:pt idx="684">
                  <c:v>235.38159920103809</c:v>
                </c:pt>
                <c:pt idx="685">
                  <c:v>223.76910973661646</c:v>
                </c:pt>
                <c:pt idx="686">
                  <c:v>212.1223561999316</c:v>
                </c:pt>
                <c:pt idx="687">
                  <c:v>200.44178100178638</c:v>
                </c:pt>
                <c:pt idx="688">
                  <c:v>188.72782400202993</c:v>
                </c:pt>
                <c:pt idx="689">
                  <c:v>176.98092248593477</c:v>
                </c:pt>
                <c:pt idx="690">
                  <c:v>165.20151114148553</c:v>
                </c:pt>
                <c:pt idx="691">
                  <c:v>153.39002203756996</c:v>
                </c:pt>
                <c:pt idx="692">
                  <c:v>141.54688460306247</c:v>
                </c:pt>
                <c:pt idx="693">
                  <c:v>129.6725256067904</c:v>
                </c:pt>
                <c:pt idx="694">
                  <c:v>117.76736913837343</c:v>
                </c:pt>
                <c:pt idx="695">
                  <c:v>105.83183658992556</c:v>
                </c:pt>
                <c:pt idx="696">
                  <c:v>93.866346638609826</c:v>
                </c:pt>
                <c:pt idx="697">
                  <c:v>81.871315230035066</c:v>
                </c:pt>
                <c:pt idx="698">
                  <c:v>69.847155562484431</c:v>
                </c:pt>
                <c:pt idx="699">
                  <c:v>57.794278071964911</c:v>
                </c:pt>
                <c:pt idx="700">
                  <c:v>45.713090418067218</c:v>
                </c:pt>
                <c:pt idx="701">
                  <c:v>33.603997470625053</c:v>
                </c:pt>
                <c:pt idx="702">
                  <c:v>21.467401297162944</c:v>
                </c:pt>
                <c:pt idx="703">
                  <c:v>9.3037011511215493</c:v>
                </c:pt>
                <c:pt idx="704">
                  <c:v>-2.886706539150655</c:v>
                </c:pt>
                <c:pt idx="705">
                  <c:v>-2.8989102149186885</c:v>
                </c:pt>
                <c:pt idx="706">
                  <c:v>-2.9111139168043927</c:v>
                </c:pt>
                <c:pt idx="707">
                  <c:v>-2.923317644807379</c:v>
                </c:pt>
                <c:pt idx="708">
                  <c:v>-2.9355213989272588</c:v>
                </c:pt>
                <c:pt idx="709">
                  <c:v>-2.9477251791636441</c:v>
                </c:pt>
                <c:pt idx="710">
                  <c:v>-2.9599289855161461</c:v>
                </c:pt>
                <c:pt idx="711">
                  <c:v>-2.9721328179843765</c:v>
                </c:pt>
                <c:pt idx="712">
                  <c:v>-2.9843366765679464</c:v>
                </c:pt>
                <c:pt idx="713">
                  <c:v>-2.996540561266468</c:v>
                </c:pt>
                <c:pt idx="714">
                  <c:v>-3.0087444720795524</c:v>
                </c:pt>
                <c:pt idx="715">
                  <c:v>-3.0209484090068113</c:v>
                </c:pt>
                <c:pt idx="716">
                  <c:v>-3.0331523720478559</c:v>
                </c:pt>
                <c:pt idx="717">
                  <c:v>-3.0453563612022982</c:v>
                </c:pt>
                <c:pt idx="718">
                  <c:v>-3.0575603764697497</c:v>
                </c:pt>
                <c:pt idx="719">
                  <c:v>-3.069764417849822</c:v>
                </c:pt>
                <c:pt idx="720">
                  <c:v>-3.0819684853421268</c:v>
                </c:pt>
                <c:pt idx="721">
                  <c:v>-3.0941725789462753</c:v>
                </c:pt>
                <c:pt idx="722">
                  <c:v>-3.1063766986618795</c:v>
                </c:pt>
                <c:pt idx="723">
                  <c:v>-3.1185808444885508</c:v>
                </c:pt>
                <c:pt idx="724">
                  <c:v>-3.1307850164259006</c:v>
                </c:pt>
                <c:pt idx="725">
                  <c:v>-3.1429892144735407</c:v>
                </c:pt>
                <c:pt idx="726">
                  <c:v>-3.1551934386310827</c:v>
                </c:pt>
                <c:pt idx="727">
                  <c:v>-3.1673976888981379</c:v>
                </c:pt>
                <c:pt idx="728">
                  <c:v>-3.1796019652743182</c:v>
                </c:pt>
                <c:pt idx="729">
                  <c:v>-3.1918062677592349</c:v>
                </c:pt>
                <c:pt idx="730">
                  <c:v>-3.2040105963525001</c:v>
                </c:pt>
                <c:pt idx="731">
                  <c:v>-3.216214951053725</c:v>
                </c:pt>
                <c:pt idx="732">
                  <c:v>-3.2284193318625212</c:v>
                </c:pt>
                <c:pt idx="733">
                  <c:v>-3.2406237387785004</c:v>
                </c:pt>
                <c:pt idx="734">
                  <c:v>-3.2528281718012746</c:v>
                </c:pt>
                <c:pt idx="735">
                  <c:v>-3.2650326309304547</c:v>
                </c:pt>
                <c:pt idx="736">
                  <c:v>-3.2772371161656531</c:v>
                </c:pt>
                <c:pt idx="737">
                  <c:v>-3.2894416275064806</c:v>
                </c:pt>
                <c:pt idx="738">
                  <c:v>-3.3016461649525493</c:v>
                </c:pt>
                <c:pt idx="739">
                  <c:v>-3.3138507285034708</c:v>
                </c:pt>
                <c:pt idx="740">
                  <c:v>-3.3260553181588568</c:v>
                </c:pt>
                <c:pt idx="741">
                  <c:v>-3.3382599339183185</c:v>
                </c:pt>
                <c:pt idx="742">
                  <c:v>-3.3504645757814679</c:v>
                </c:pt>
                <c:pt idx="743">
                  <c:v>-3.3626692437479169</c:v>
                </c:pt>
                <c:pt idx="744">
                  <c:v>-3.3748739378172767</c:v>
                </c:pt>
                <c:pt idx="745">
                  <c:v>-3.387078657989159</c:v>
                </c:pt>
                <c:pt idx="746">
                  <c:v>-3.3992834042631754</c:v>
                </c:pt>
                <c:pt idx="747">
                  <c:v>-3.411488176638938</c:v>
                </c:pt>
                <c:pt idx="748">
                  <c:v>-3.4236929751160581</c:v>
                </c:pt>
                <c:pt idx="749">
                  <c:v>-3.4358977996941471</c:v>
                </c:pt>
                <c:pt idx="750">
                  <c:v>-3.4481026503728169</c:v>
                </c:pt>
                <c:pt idx="751">
                  <c:v>-3.4603075271516794</c:v>
                </c:pt>
                <c:pt idx="752">
                  <c:v>-3.472512430030346</c:v>
                </c:pt>
                <c:pt idx="753">
                  <c:v>-3.4847173590084286</c:v>
                </c:pt>
                <c:pt idx="754">
                  <c:v>-3.4969223140855386</c:v>
                </c:pt>
                <c:pt idx="755">
                  <c:v>-3.5091272952612877</c:v>
                </c:pt>
                <c:pt idx="756">
                  <c:v>-3.5213323025352876</c:v>
                </c:pt>
                <c:pt idx="757">
                  <c:v>-3.53353733590715</c:v>
                </c:pt>
                <c:pt idx="758">
                  <c:v>-3.5457423953764864</c:v>
                </c:pt>
                <c:pt idx="759">
                  <c:v>-3.5579474809429086</c:v>
                </c:pt>
                <c:pt idx="760">
                  <c:v>-3.5701525926060285</c:v>
                </c:pt>
                <c:pt idx="761">
                  <c:v>-3.5823577303654575</c:v>
                </c:pt>
                <c:pt idx="762">
                  <c:v>-3.5945628942208074</c:v>
                </c:pt>
                <c:pt idx="763">
                  <c:v>-3.6067680841716903</c:v>
                </c:pt>
                <c:pt idx="764">
                  <c:v>-3.6189733002177173</c:v>
                </c:pt>
                <c:pt idx="765">
                  <c:v>-3.6311785423585006</c:v>
                </c:pt>
                <c:pt idx="766">
                  <c:v>-3.6433838105936514</c:v>
                </c:pt>
                <c:pt idx="767">
                  <c:v>-3.6555891049227816</c:v>
                </c:pt>
                <c:pt idx="768">
                  <c:v>-3.667794425345503</c:v>
                </c:pt>
                <c:pt idx="769">
                  <c:v>-3.6799997718614272</c:v>
                </c:pt>
                <c:pt idx="770">
                  <c:v>-3.692205144470166</c:v>
                </c:pt>
                <c:pt idx="771">
                  <c:v>-3.7044105431713312</c:v>
                </c:pt>
                <c:pt idx="772">
                  <c:v>-3.7166159679645343</c:v>
                </c:pt>
                <c:pt idx="773">
                  <c:v>-3.7288214188493871</c:v>
                </c:pt>
                <c:pt idx="774">
                  <c:v>-3.7410268958255015</c:v>
                </c:pt>
                <c:pt idx="775">
                  <c:v>-3.7532323988924889</c:v>
                </c:pt>
                <c:pt idx="776">
                  <c:v>-3.7654379280499612</c:v>
                </c:pt>
                <c:pt idx="777">
                  <c:v>-3.7776434832975303</c:v>
                </c:pt>
                <c:pt idx="778">
                  <c:v>-3.789849064634808</c:v>
                </c:pt>
                <c:pt idx="779">
                  <c:v>-3.8020546720614057</c:v>
                </c:pt>
                <c:pt idx="780">
                  <c:v>-3.8142603055769353</c:v>
                </c:pt>
                <c:pt idx="781">
                  <c:v>-3.8264659651810082</c:v>
                </c:pt>
                <c:pt idx="782">
                  <c:v>-3.8386716508732368</c:v>
                </c:pt>
                <c:pt idx="783">
                  <c:v>-3.8508773626532324</c:v>
                </c:pt>
                <c:pt idx="784">
                  <c:v>-3.863083100520607</c:v>
                </c:pt>
                <c:pt idx="785">
                  <c:v>-3.8752888644749719</c:v>
                </c:pt>
                <c:pt idx="786">
                  <c:v>-3.8874946545159395</c:v>
                </c:pt>
                <c:pt idx="787">
                  <c:v>-3.8997004706431211</c:v>
                </c:pt>
                <c:pt idx="788">
                  <c:v>-3.9119063128561287</c:v>
                </c:pt>
                <c:pt idx="789">
                  <c:v>-3.9241121811545736</c:v>
                </c:pt>
                <c:pt idx="790">
                  <c:v>-3.9363180755380682</c:v>
                </c:pt>
                <c:pt idx="791">
                  <c:v>-3.9485239960062239</c:v>
                </c:pt>
                <c:pt idx="792">
                  <c:v>-3.9607299425586526</c:v>
                </c:pt>
                <c:pt idx="793">
                  <c:v>-3.9729359151949661</c:v>
                </c:pt>
                <c:pt idx="794">
                  <c:v>-3.9851419139147763</c:v>
                </c:pt>
                <c:pt idx="795">
                  <c:v>-3.9973479387176947</c:v>
                </c:pt>
                <c:pt idx="796">
                  <c:v>-4.009553989603333</c:v>
                </c:pt>
                <c:pt idx="797">
                  <c:v>-4.0217600665713036</c:v>
                </c:pt>
                <c:pt idx="798">
                  <c:v>-4.0339661696212179</c:v>
                </c:pt>
                <c:pt idx="799">
                  <c:v>-4.0461722987526878</c:v>
                </c:pt>
                <c:pt idx="800">
                  <c:v>-4.0583784539653251</c:v>
                </c:pt>
                <c:pt idx="801">
                  <c:v>-4.0705846352587409</c:v>
                </c:pt>
                <c:pt idx="802">
                  <c:v>-4.0827908426325479</c:v>
                </c:pt>
                <c:pt idx="803">
                  <c:v>-4.0949970760863579</c:v>
                </c:pt>
                <c:pt idx="804">
                  <c:v>-4.1072033356197819</c:v>
                </c:pt>
                <c:pt idx="805">
                  <c:v>-4.1194096212324327</c:v>
                </c:pt>
                <c:pt idx="806">
                  <c:v>-4.1316159329239213</c:v>
                </c:pt>
                <c:pt idx="807">
                  <c:v>-4.1438222706938603</c:v>
                </c:pt>
                <c:pt idx="808">
                  <c:v>-4.1560286345418609</c:v>
                </c:pt>
                <c:pt idx="809">
                  <c:v>-4.1682350244675348</c:v>
                </c:pt>
                <c:pt idx="810">
                  <c:v>-4.1804414404704948</c:v>
                </c:pt>
                <c:pt idx="811">
                  <c:v>-4.1926478825503519</c:v>
                </c:pt>
                <c:pt idx="812">
                  <c:v>-4.204854350706718</c:v>
                </c:pt>
                <c:pt idx="813">
                  <c:v>-4.2170608449392049</c:v>
                </c:pt>
                <c:pt idx="814">
                  <c:v>-4.2292673652474244</c:v>
                </c:pt>
                <c:pt idx="815">
                  <c:v>-4.2414739116309885</c:v>
                </c:pt>
                <c:pt idx="816">
                  <c:v>-4.2536804840895091</c:v>
                </c:pt>
                <c:pt idx="817">
                  <c:v>-4.2658870826225979</c:v>
                </c:pt>
                <c:pt idx="818">
                  <c:v>-4.2780937072298668</c:v>
                </c:pt>
                <c:pt idx="819">
                  <c:v>-4.2903003579109278</c:v>
                </c:pt>
                <c:pt idx="820">
                  <c:v>-4.3025070346653926</c:v>
                </c:pt>
                <c:pt idx="821">
                  <c:v>-4.3147137374928732</c:v>
                </c:pt>
                <c:pt idx="822">
                  <c:v>-4.3269204663929814</c:v>
                </c:pt>
                <c:pt idx="823">
                  <c:v>-4.3391272213653291</c:v>
                </c:pt>
                <c:pt idx="824">
                  <c:v>-4.3513340024095282</c:v>
                </c:pt>
                <c:pt idx="825">
                  <c:v>-4.3635408095251904</c:v>
                </c:pt>
                <c:pt idx="826">
                  <c:v>-4.3757476427119277</c:v>
                </c:pt>
                <c:pt idx="827">
                  <c:v>-4.387954501969352</c:v>
                </c:pt>
                <c:pt idx="828">
                  <c:v>-4.4001613872970751</c:v>
                </c:pt>
                <c:pt idx="829">
                  <c:v>-4.4123682986947088</c:v>
                </c:pt>
                <c:pt idx="830">
                  <c:v>-4.4245752361618651</c:v>
                </c:pt>
                <c:pt idx="831">
                  <c:v>-4.4367821996981558</c:v>
                </c:pt>
                <c:pt idx="832">
                  <c:v>-4.4489891893031928</c:v>
                </c:pt>
                <c:pt idx="833">
                  <c:v>-4.4611962049765888</c:v>
                </c:pt>
                <c:pt idx="834">
                  <c:v>-4.4734032467179548</c:v>
                </c:pt>
                <c:pt idx="835">
                  <c:v>-4.4856103145269026</c:v>
                </c:pt>
                <c:pt idx="836">
                  <c:v>-4.4978174084030442</c:v>
                </c:pt>
                <c:pt idx="837">
                  <c:v>-4.5100245283459914</c:v>
                </c:pt>
                <c:pt idx="838">
                  <c:v>-4.522231674355357</c:v>
                </c:pt>
                <c:pt idx="839">
                  <c:v>-4.5344388464307519</c:v>
                </c:pt>
                <c:pt idx="840">
                  <c:v>-4.546646044571788</c:v>
                </c:pt>
                <c:pt idx="841">
                  <c:v>-4.5588532687780781</c:v>
                </c:pt>
                <c:pt idx="842">
                  <c:v>-4.5710605190492331</c:v>
                </c:pt>
                <c:pt idx="843">
                  <c:v>-4.5832677953848657</c:v>
                </c:pt>
                <c:pt idx="844">
                  <c:v>-4.595475097784588</c:v>
                </c:pt>
                <c:pt idx="845">
                  <c:v>-4.6076824262480107</c:v>
                </c:pt>
                <c:pt idx="846">
                  <c:v>-4.6198897807747468</c:v>
                </c:pt>
                <c:pt idx="847">
                  <c:v>-4.632097161364408</c:v>
                </c:pt>
                <c:pt idx="848">
                  <c:v>-4.6443045680166062</c:v>
                </c:pt>
                <c:pt idx="849">
                  <c:v>-4.6565120007309533</c:v>
                </c:pt>
                <c:pt idx="850">
                  <c:v>-4.6687194595070611</c:v>
                </c:pt>
                <c:pt idx="851">
                  <c:v>-4.6809269443445416</c:v>
                </c:pt>
                <c:pt idx="852">
                  <c:v>-4.6931344552430074</c:v>
                </c:pt>
                <c:pt idx="853">
                  <c:v>-4.7053419922020696</c:v>
                </c:pt>
                <c:pt idx="854">
                  <c:v>-4.71754955522134</c:v>
                </c:pt>
                <c:pt idx="855">
                  <c:v>-4.7297571443004314</c:v>
                </c:pt>
                <c:pt idx="856">
                  <c:v>-4.7419647594389556</c:v>
                </c:pt>
                <c:pt idx="857">
                  <c:v>-4.7541724006365236</c:v>
                </c:pt>
                <c:pt idx="858">
                  <c:v>-4.7663800678927482</c:v>
                </c:pt>
                <c:pt idx="859">
                  <c:v>-4.7785877612072412</c:v>
                </c:pt>
                <c:pt idx="860">
                  <c:v>-4.7907954805796145</c:v>
                </c:pt>
                <c:pt idx="861">
                  <c:v>-4.8030032260094808</c:v>
                </c:pt>
                <c:pt idx="862">
                  <c:v>-4.8152109974964512</c:v>
                </c:pt>
                <c:pt idx="863">
                  <c:v>-4.8274187950401375</c:v>
                </c:pt>
                <c:pt idx="864">
                  <c:v>-4.8396266186401524</c:v>
                </c:pt>
                <c:pt idx="865">
                  <c:v>-4.8518344682961079</c:v>
                </c:pt>
                <c:pt idx="866">
                  <c:v>-4.8640423440076157</c:v>
                </c:pt>
                <c:pt idx="867">
                  <c:v>-4.8762502457742878</c:v>
                </c:pt>
                <c:pt idx="868">
                  <c:v>-4.888458173595736</c:v>
                </c:pt>
                <c:pt idx="869">
                  <c:v>-4.9006661274715722</c:v>
                </c:pt>
                <c:pt idx="870">
                  <c:v>-4.9128741074014082</c:v>
                </c:pt>
                <c:pt idx="871">
                  <c:v>-4.9250821133848568</c:v>
                </c:pt>
                <c:pt idx="872">
                  <c:v>-4.9372901454215299</c:v>
                </c:pt>
                <c:pt idx="873">
                  <c:v>-4.9494982035110393</c:v>
                </c:pt>
                <c:pt idx="874">
                  <c:v>-4.9617062876529969</c:v>
                </c:pt>
                <c:pt idx="875">
                  <c:v>-4.9739143978470146</c:v>
                </c:pt>
                <c:pt idx="876">
                  <c:v>-4.9861225340927042</c:v>
                </c:pt>
                <c:pt idx="877">
                  <c:v>-4.9983306963896785</c:v>
                </c:pt>
                <c:pt idx="878">
                  <c:v>-5.0105388847375494</c:v>
                </c:pt>
                <c:pt idx="879">
                  <c:v>-5.0227470991359287</c:v>
                </c:pt>
                <c:pt idx="880">
                  <c:v>-5.0349553395844282</c:v>
                </c:pt>
                <c:pt idx="881">
                  <c:v>-5.0471636060826599</c:v>
                </c:pt>
                <c:pt idx="882">
                  <c:v>-5.0593718986302356</c:v>
                </c:pt>
                <c:pt idx="883">
                  <c:v>-5.0715802172267681</c:v>
                </c:pt>
                <c:pt idx="884">
                  <c:v>-5.0837885618718692</c:v>
                </c:pt>
                <c:pt idx="885">
                  <c:v>-5.0959969325651508</c:v>
                </c:pt>
                <c:pt idx="886">
                  <c:v>-5.1082053293062248</c:v>
                </c:pt>
                <c:pt idx="887">
                  <c:v>-5.1204137520947031</c:v>
                </c:pt>
                <c:pt idx="888">
                  <c:v>-5.1326222009301983</c:v>
                </c:pt>
                <c:pt idx="889">
                  <c:v>-5.1448306758123223</c:v>
                </c:pt>
                <c:pt idx="890">
                  <c:v>-5.1570391767406871</c:v>
                </c:pt>
                <c:pt idx="891">
                  <c:v>-5.1692477037149045</c:v>
                </c:pt>
                <c:pt idx="892">
                  <c:v>-5.1814562567345872</c:v>
                </c:pt>
                <c:pt idx="893">
                  <c:v>-5.1936648357993462</c:v>
                </c:pt>
                <c:pt idx="894">
                  <c:v>-5.2058734409087943</c:v>
                </c:pt>
                <c:pt idx="895">
                  <c:v>-5.2180820720625434</c:v>
                </c:pt>
                <c:pt idx="896">
                  <c:v>-5.2302907292602061</c:v>
                </c:pt>
                <c:pt idx="897">
                  <c:v>-5.2424994125013935</c:v>
                </c:pt>
                <c:pt idx="898">
                  <c:v>-5.2547081217857183</c:v>
                </c:pt>
                <c:pt idx="899">
                  <c:v>-5.2669168571127924</c:v>
                </c:pt>
                <c:pt idx="900">
                  <c:v>-5.2791256184822277</c:v>
                </c:pt>
                <c:pt idx="901">
                  <c:v>-5.2913344058936369</c:v>
                </c:pt>
                <c:pt idx="902">
                  <c:v>-5.3035432193466319</c:v>
                </c:pt>
                <c:pt idx="903">
                  <c:v>-5.3157520588408245</c:v>
                </c:pt>
                <c:pt idx="904">
                  <c:v>-5.3279609243758266</c:v>
                </c:pt>
                <c:pt idx="905">
                  <c:v>-5.340169815951251</c:v>
                </c:pt>
                <c:pt idx="906">
                  <c:v>-5.3523787335667095</c:v>
                </c:pt>
                <c:pt idx="907">
                  <c:v>-5.364587677221814</c:v>
                </c:pt>
                <c:pt idx="908">
                  <c:v>-5.3767966469161763</c:v>
                </c:pt>
                <c:pt idx="909">
                  <c:v>-5.3890056426494093</c:v>
                </c:pt>
                <c:pt idx="910">
                  <c:v>-5.4012146644211247</c:v>
                </c:pt>
                <c:pt idx="911">
                  <c:v>-5.4134237122309345</c:v>
                </c:pt>
                <c:pt idx="912">
                  <c:v>-5.4256327860784506</c:v>
                </c:pt>
                <c:pt idx="913">
                  <c:v>-5.4378418859632855</c:v>
                </c:pt>
                <c:pt idx="914">
                  <c:v>-5.4500510118850514</c:v>
                </c:pt>
                <c:pt idx="915">
                  <c:v>-5.4622601638433599</c:v>
                </c:pt>
                <c:pt idx="916">
                  <c:v>-5.4744693418378239</c:v>
                </c:pt>
                <c:pt idx="917">
                  <c:v>-5.4866785458680551</c:v>
                </c:pt>
                <c:pt idx="918">
                  <c:v>-5.4988877759336656</c:v>
                </c:pt>
                <c:pt idx="919">
                  <c:v>-5.511097032034268</c:v>
                </c:pt>
                <c:pt idx="920">
                  <c:v>-5.5233063141694743</c:v>
                </c:pt>
                <c:pt idx="921">
                  <c:v>-5.5355156223388962</c:v>
                </c:pt>
                <c:pt idx="922">
                  <c:v>-5.5477249565421456</c:v>
                </c:pt>
                <c:pt idx="923">
                  <c:v>-5.5599343167788353</c:v>
                </c:pt>
                <c:pt idx="924">
                  <c:v>-5.5721437030485772</c:v>
                </c:pt>
                <c:pt idx="925">
                  <c:v>-5.5843531153509831</c:v>
                </c:pt>
                <c:pt idx="926">
                  <c:v>-5.5965625536856658</c:v>
                </c:pt>
                <c:pt idx="927">
                  <c:v>-5.6087720180522371</c:v>
                </c:pt>
                <c:pt idx="928">
                  <c:v>-5.6209815084503099</c:v>
                </c:pt>
                <c:pt idx="929">
                  <c:v>-5.633191024879495</c:v>
                </c:pt>
                <c:pt idx="930">
                  <c:v>-5.6454005673394052</c:v>
                </c:pt>
                <c:pt idx="931">
                  <c:v>-5.6576101358296533</c:v>
                </c:pt>
                <c:pt idx="932">
                  <c:v>-5.6698197303498503</c:v>
                </c:pt>
                <c:pt idx="933">
                  <c:v>-5.6820293508996098</c:v>
                </c:pt>
                <c:pt idx="934">
                  <c:v>-5.6942389974785428</c:v>
                </c:pt>
                <c:pt idx="935">
                  <c:v>-5.706448670086262</c:v>
                </c:pt>
                <c:pt idx="936">
                  <c:v>-5.7186583687223793</c:v>
                </c:pt>
                <c:pt idx="937">
                  <c:v>-5.7308680933865066</c:v>
                </c:pt>
                <c:pt idx="938">
                  <c:v>-5.7430778440782566</c:v>
                </c:pt>
                <c:pt idx="939">
                  <c:v>-5.7552876207972421</c:v>
                </c:pt>
                <c:pt idx="940">
                  <c:v>-5.767497423543074</c:v>
                </c:pt>
                <c:pt idx="941">
                  <c:v>-5.7797072523153652</c:v>
                </c:pt>
                <c:pt idx="942">
                  <c:v>-5.7919171071137274</c:v>
                </c:pt>
                <c:pt idx="943">
                  <c:v>-5.8041269879377735</c:v>
                </c:pt>
                <c:pt idx="944">
                  <c:v>-5.8163368947871152</c:v>
                </c:pt>
                <c:pt idx="945">
                  <c:v>-5.8285468276613654</c:v>
                </c:pt>
                <c:pt idx="946">
                  <c:v>-5.840756786560136</c:v>
                </c:pt>
                <c:pt idx="947">
                  <c:v>-5.8529667714830387</c:v>
                </c:pt>
                <c:pt idx="948">
                  <c:v>-5.8651767824296863</c:v>
                </c:pt>
                <c:pt idx="949">
                  <c:v>-5.8773868193996908</c:v>
                </c:pt>
                <c:pt idx="950">
                  <c:v>-5.8895968823926639</c:v>
                </c:pt>
                <c:pt idx="951">
                  <c:v>-5.9018069714082184</c:v>
                </c:pt>
                <c:pt idx="952">
                  <c:v>-5.9140170864459662</c:v>
                </c:pt>
                <c:pt idx="953">
                  <c:v>-5.9262272275055201</c:v>
                </c:pt>
                <c:pt idx="954">
                  <c:v>-5.9384373945864919</c:v>
                </c:pt>
                <c:pt idx="955">
                  <c:v>-5.9506475876884943</c:v>
                </c:pt>
                <c:pt idx="956">
                  <c:v>-5.9628578068111393</c:v>
                </c:pt>
                <c:pt idx="957">
                  <c:v>-5.9750680519540387</c:v>
                </c:pt>
                <c:pt idx="958">
                  <c:v>-5.9872783231168052</c:v>
                </c:pt>
                <c:pt idx="959">
                  <c:v>-5.9994886202990507</c:v>
                </c:pt>
                <c:pt idx="960">
                  <c:v>-6.011698943500388</c:v>
                </c:pt>
                <c:pt idx="961">
                  <c:v>-6.023909292720429</c:v>
                </c:pt>
                <c:pt idx="962">
                  <c:v>-6.0361196679587854</c:v>
                </c:pt>
                <c:pt idx="963">
                  <c:v>-6.0483300692150701</c:v>
                </c:pt>
                <c:pt idx="964">
                  <c:v>-6.0605404964888958</c:v>
                </c:pt>
                <c:pt idx="965">
                  <c:v>-6.0727509497798744</c:v>
                </c:pt>
                <c:pt idx="966">
                  <c:v>-6.0849614290876177</c:v>
                </c:pt>
                <c:pt idx="967">
                  <c:v>-6.0971719344117385</c:v>
                </c:pt>
                <c:pt idx="968">
                  <c:v>-6.1093824657518487</c:v>
                </c:pt>
                <c:pt idx="969">
                  <c:v>-6.121593023107561</c:v>
                </c:pt>
                <c:pt idx="970">
                  <c:v>-6.1338036064784873</c:v>
                </c:pt>
                <c:pt idx="971">
                  <c:v>-6.1460142158642403</c:v>
                </c:pt>
                <c:pt idx="972">
                  <c:v>-6.158224851264432</c:v>
                </c:pt>
                <c:pt idx="973">
                  <c:v>-6.1704355126786741</c:v>
                </c:pt>
                <c:pt idx="974">
                  <c:v>-6.1826462001065794</c:v>
                </c:pt>
                <c:pt idx="975">
                  <c:v>-6.1948569135477607</c:v>
                </c:pt>
                <c:pt idx="976">
                  <c:v>-6.2070676530018298</c:v>
                </c:pt>
                <c:pt idx="977">
                  <c:v>-6.2192784184683987</c:v>
                </c:pt>
                <c:pt idx="978">
                  <c:v>-6.23148920994708</c:v>
                </c:pt>
                <c:pt idx="979">
                  <c:v>-6.2437000274374865</c:v>
                </c:pt>
                <c:pt idx="980">
                  <c:v>-6.2559108709392302</c:v>
                </c:pt>
                <c:pt idx="981">
                  <c:v>-6.2681217404519227</c:v>
                </c:pt>
                <c:pt idx="982">
                  <c:v>-6.280332635975177</c:v>
                </c:pt>
                <c:pt idx="983">
                  <c:v>-6.2925435575086057</c:v>
                </c:pt>
                <c:pt idx="984">
                  <c:v>-6.3047545050518208</c:v>
                </c:pt>
                <c:pt idx="985">
                  <c:v>-6.316965478604434</c:v>
                </c:pt>
                <c:pt idx="986">
                  <c:v>-6.3291764781660582</c:v>
                </c:pt>
                <c:pt idx="987">
                  <c:v>-6.3413875037363061</c:v>
                </c:pt>
                <c:pt idx="988">
                  <c:v>-6.3535985553147896</c:v>
                </c:pt>
                <c:pt idx="989">
                  <c:v>-6.3658096329011213</c:v>
                </c:pt>
                <c:pt idx="990">
                  <c:v>-6.3780207364949133</c:v>
                </c:pt>
                <c:pt idx="991">
                  <c:v>-6.3902318660957773</c:v>
                </c:pt>
                <c:pt idx="992">
                  <c:v>-6.402443021703327</c:v>
                </c:pt>
                <c:pt idx="993">
                  <c:v>-6.4146542033171734</c:v>
                </c:pt>
                <c:pt idx="994">
                  <c:v>-6.4268654109369301</c:v>
                </c:pt>
                <c:pt idx="995">
                  <c:v>-6.439076644562209</c:v>
                </c:pt>
                <c:pt idx="996">
                  <c:v>-6.4512879041926219</c:v>
                </c:pt>
                <c:pt idx="997">
                  <c:v>-6.4634991898277816</c:v>
                </c:pt>
                <c:pt idx="998">
                  <c:v>-6.4757105014673</c:v>
                </c:pt>
                <c:pt idx="999">
                  <c:v>-6.4879218391107898</c:v>
                </c:pt>
                <c:pt idx="1000">
                  <c:v>-6.5001332027578638</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1.6712889627143861E-4</c:v>
                </c:pt>
                <c:pt idx="3">
                  <c:v>8.3595619595319345E-4</c:v>
                </c:pt>
                <c:pt idx="4">
                  <c:v>2.3414998920477373E-3</c:v>
                </c:pt>
                <c:pt idx="5">
                  <c:v>5.0190986824947773E-3</c:v>
                </c:pt>
                <c:pt idx="6">
                  <c:v>9.1196746125128576E-3</c:v>
                </c:pt>
                <c:pt idx="7">
                  <c:v>1.47247954227278E-2</c:v>
                </c:pt>
                <c:pt idx="8">
                  <c:v>2.1831267103116676E-2</c:v>
                </c:pt>
                <c:pt idx="9">
                  <c:v>3.0435879608468237E-2</c:v>
                </c:pt>
                <c:pt idx="10">
                  <c:v>4.0535406918094104E-2</c:v>
                </c:pt>
                <c:pt idx="11">
                  <c:v>5.2126607096138422E-2</c:v>
                </c:pt>
                <c:pt idx="12">
                  <c:v>6.5206222352481108E-2</c:v>
                </c:pt>
                <c:pt idx="13">
                  <c:v>7.9770979104229853E-2</c:v>
                </c:pt>
                <c:pt idx="14">
                  <c:v>9.5817588037795803E-2</c:v>
                </c:pt>
                <c:pt idx="15">
                  <c:v>0.11334274417154809</c:v>
                </c:pt>
                <c:pt idx="16">
                  <c:v>0.13234312691904193</c:v>
                </c:pt>
                <c:pt idx="17">
                  <c:v>0.15281540015281542</c:v>
                </c:pt>
                <c:pt idx="18">
                  <c:v>0.17475621226874966</c:v>
                </c:pt>
                <c:pt idx="19">
                  <c:v>0.19816219625098724</c:v>
                </c:pt>
                <c:pt idx="20">
                  <c:v>0.2230299697374036</c:v>
                </c:pt>
                <c:pt idx="21">
                  <c:v>0.2493561350856261</c:v>
                </c:pt>
                <c:pt idx="22">
                  <c:v>0.27713727943959549</c:v>
                </c:pt>
                <c:pt idx="23">
                  <c:v>0.30636997479666433</c:v>
                </c:pt>
                <c:pt idx="24">
                  <c:v>0.33705077807522704</c:v>
                </c:pt>
                <c:pt idx="25">
                  <c:v>0.36917623118287579</c:v>
                </c:pt>
                <c:pt idx="26">
                  <c:v>0.40274286108507729</c:v>
                </c:pt>
                <c:pt idx="27">
                  <c:v>0.43774717987436434</c:v>
                </c:pt>
                <c:pt idx="28">
                  <c:v>0.47418568484003709</c:v>
                </c:pt>
                <c:pt idx="29">
                  <c:v>0.51205485853836774</c:v>
                </c:pt>
                <c:pt idx="30">
                  <c:v>0.5513511688633036</c:v>
                </c:pt>
                <c:pt idx="31">
                  <c:v>0.59207106911766283</c:v>
                </c:pt>
                <c:pt idx="32">
                  <c:v>0.63421099808481607</c:v>
                </c:pt>
                <c:pt idx="33">
                  <c:v>0.67776738010085014</c:v>
                </c:pt>
                <c:pt idx="34">
                  <c:v>0.7227366251272056</c:v>
                </c:pt>
                <c:pt idx="35">
                  <c:v>0.76919904757813673</c:v>
                </c:pt>
                <c:pt idx="36">
                  <c:v>0.81723770580775223</c:v>
                </c:pt>
                <c:pt idx="37">
                  <c:v>0.86685444038504145</c:v>
                </c:pt>
                <c:pt idx="38">
                  <c:v>0.91805095467500297</c:v>
                </c:pt>
                <c:pt idx="39">
                  <c:v>0.97082878191637989</c:v>
                </c:pt>
                <c:pt idx="40">
                  <c:v>1.0251892930532411</c:v>
                </c:pt>
                <c:pt idx="41">
                  <c:v>1.0811337039605717</c:v>
                </c:pt>
                <c:pt idx="42">
                  <c:v>1.1386630821262183</c:v>
                </c:pt>
                <c:pt idx="43">
                  <c:v>1.1977783528436745</c:v>
                </c:pt>
                <c:pt idx="44">
                  <c:v>1.2584803049634987</c:v>
                </c:pt>
                <c:pt idx="45">
                  <c:v>1.3207695962454222</c:v>
                </c:pt>
                <c:pt idx="46">
                  <c:v>1.3846467583482942</c:v>
                </c:pt>
                <c:pt idx="47">
                  <c:v>1.450112201490759</c:v>
                </c:pt>
                <c:pt idx="48">
                  <c:v>1.517166218811896</c:v>
                </c:pt>
                <c:pt idx="49">
                  <c:v>1.5858089904578572</c:v>
                </c:pt>
                <c:pt idx="50">
                  <c:v>1.6560405874177662</c:v>
                </c:pt>
                <c:pt idx="51">
                  <c:v>1.7278614429166421</c:v>
                </c:pt>
                <c:pt idx="52">
                  <c:v>1.801272827634895</c:v>
                </c:pt>
                <c:pt idx="53">
                  <c:v>1.8762763903903676</c:v>
                </c:pt>
                <c:pt idx="54">
                  <c:v>1.9528736944361902</c:v>
                </c:pt>
                <c:pt idx="55">
                  <c:v>2.0310662199915637</c:v>
                </c:pt>
                <c:pt idx="56">
                  <c:v>2.1108553666376197</c:v>
                </c:pt>
                <c:pt idx="57">
                  <c:v>2.192242455588068</c:v>
                </c:pt>
                <c:pt idx="58">
                  <c:v>2.2752287318434843</c:v>
                </c:pt>
                <c:pt idx="59">
                  <c:v>2.3598153662373171</c:v>
                </c:pt>
                <c:pt idx="60">
                  <c:v>2.4460034573810048</c:v>
                </c:pt>
                <c:pt idx="61">
                  <c:v>2.5337940335149729</c:v>
                </c:pt>
                <c:pt idx="62">
                  <c:v>2.6231880542717181</c:v>
                </c:pt>
                <c:pt idx="63">
                  <c:v>2.7141864123566886</c:v>
                </c:pt>
                <c:pt idx="64">
                  <c:v>2.8067899351522065</c:v>
                </c:pt>
                <c:pt idx="65">
                  <c:v>2.9009993862492731</c:v>
                </c:pt>
                <c:pt idx="66">
                  <c:v>2.9968154669117126</c:v>
                </c:pt>
                <c:pt idx="67">
                  <c:v>3.094238817476787</c:v>
                </c:pt>
                <c:pt idx="68">
                  <c:v>3.1932700186960852</c:v>
                </c:pt>
                <c:pt idx="69">
                  <c:v>3.2939095930202247</c:v>
                </c:pt>
                <c:pt idx="70">
                  <c:v>3.3961580058306384</c:v>
                </c:pt>
                <c:pt idx="71">
                  <c:v>3.5000156666214854</c:v>
                </c:pt>
                <c:pt idx="72">
                  <c:v>3.6054829301345115</c:v>
                </c:pt>
                <c:pt idx="73">
                  <c:v>3.7125600974494879</c:v>
                </c:pt>
                <c:pt idx="74">
                  <c:v>3.8212474170326747</c:v>
                </c:pt>
                <c:pt idx="75">
                  <c:v>3.9315450857455905</c:v>
                </c:pt>
                <c:pt idx="76">
                  <c:v>4.0434532498162188</c:v>
                </c:pt>
                <c:pt idx="77">
                  <c:v>4.1569720057746391</c:v>
                </c:pt>
                <c:pt idx="78">
                  <c:v>4.2721014013549388</c:v>
                </c:pt>
                <c:pt idx="79">
                  <c:v>4.388841436365154</c:v>
                </c:pt>
                <c:pt idx="80">
                  <c:v>4.5071920635268583</c:v>
                </c:pt>
                <c:pt idx="81">
                  <c:v>4.6271531892859352</c:v>
                </c:pt>
                <c:pt idx="82">
                  <c:v>4.7487246745959615</c:v>
                </c:pt>
                <c:pt idx="83">
                  <c:v>4.8719063356755541</c:v>
                </c:pt>
                <c:pt idx="84">
                  <c:v>4.9966979447409363</c:v>
                </c:pt>
                <c:pt idx="85">
                  <c:v>5.1230992307149181</c:v>
                </c:pt>
                <c:pt idx="86">
                  <c:v>5.2511098799134084</c:v>
                </c:pt>
                <c:pt idx="87">
                  <c:v>5.3807295367105121</c:v>
                </c:pt>
                <c:pt idx="88">
                  <c:v>5.5119578041832069</c:v>
                </c:pt>
                <c:pt idx="89">
                  <c:v>5.6447942447365342</c:v>
                </c:pt>
                <c:pt idx="90">
                  <c:v>5.779238380710189</c:v>
                </c:pt>
                <c:pt idx="91">
                  <c:v>5.9152896949673455</c:v>
                </c:pt>
                <c:pt idx="92">
                  <c:v>6.0529476314665045</c:v>
                </c:pt>
                <c:pt idx="93">
                  <c:v>6.1922115958171107</c:v>
                </c:pt>
                <c:pt idx="94">
                  <c:v>6.3330809558196437</c:v>
                </c:pt>
                <c:pt idx="95">
                  <c:v>6.4755550419908552</c:v>
                </c:pt>
                <c:pt idx="96">
                  <c:v>6.6196331480747759</c:v>
                </c:pt>
                <c:pt idx="97">
                  <c:v>6.7653145315401044</c:v>
                </c:pt>
                <c:pt idx="98">
                  <c:v>6.9125984140645409</c:v>
                </c:pt>
                <c:pt idx="99">
                  <c:v>7.0614839820066004</c:v>
                </c:pt>
                <c:pt idx="100">
                  <c:v>7.2119703868654277</c:v>
                </c:pt>
                <c:pt idx="101">
                  <c:v>7.3640565109001397</c:v>
                </c:pt>
                <c:pt idx="102">
                  <c:v>7.5177407316338583</c:v>
                </c:pt>
                <c:pt idx="103">
                  <c:v>7.6730211557039674</c:v>
                </c:pt>
                <c:pt idx="104">
                  <c:v>7.829895853835704</c:v>
                </c:pt>
                <c:pt idx="105">
                  <c:v>7.9883628613067019</c:v>
                </c:pt>
                <c:pt idx="106">
                  <c:v>8.1484201784008885</c:v>
                </c:pt>
                <c:pt idx="107">
                  <c:v>8.3100657708521481</c:v>
                </c:pt>
                <c:pt idx="108">
                  <c:v>8.4732975702781523</c:v>
                </c:pt>
                <c:pt idx="109">
                  <c:v>8.6381134746047188</c:v>
                </c:pt>
                <c:pt idx="110">
                  <c:v>8.8045113484810695</c:v>
                </c:pt>
                <c:pt idx="111">
                  <c:v>8.9724890236863235</c:v>
                </c:pt>
                <c:pt idx="112">
                  <c:v>9.1420442995275462</c:v>
                </c:pt>
                <c:pt idx="113">
                  <c:v>9.313174943229674</c:v>
                </c:pt>
                <c:pt idx="114">
                  <c:v>9.4858786903175947</c:v>
                </c:pt>
                <c:pt idx="115">
                  <c:v>9.6601532449906902</c:v>
                </c:pt>
                <c:pt idx="116">
                  <c:v>9.8359962804900753</c:v>
                </c:pt>
                <c:pt idx="117">
                  <c:v>10.013405439458829</c:v>
                </c:pt>
                <c:pt idx="118">
                  <c:v>10.192378334295439</c:v>
                </c:pt>
                <c:pt idx="119">
                  <c:v>10.372912547500695</c:v>
                </c:pt>
                <c:pt idx="120">
                  <c:v>10.555005632018275</c:v>
                </c:pt>
                <c:pt idx="121">
                  <c:v>10.738655111569216</c:v>
                </c:pt>
                <c:pt idx="122">
                  <c:v>10.923858480980485</c:v>
                </c:pt>
                <c:pt idx="123">
                  <c:v>11.110613206507862</c:v>
                </c:pt>
                <c:pt idx="124">
                  <c:v>11.298916726153292</c:v>
                </c:pt>
                <c:pt idx="125">
                  <c:v>11.488766449976913</c:v>
                </c:pt>
                <c:pt idx="126">
                  <c:v>11.680159760403924</c:v>
                </c:pt>
                <c:pt idx="127">
                  <c:v>11.873094012526462</c:v>
                </c:pt>
                <c:pt idx="128">
                  <c:v>12.067566534400632</c:v>
                </c:pt>
                <c:pt idx="129">
                  <c:v>12.263574627338878</c:v>
                </c:pt>
                <c:pt idx="130">
                  <c:v>12.461115566197794</c:v>
                </c:pt>
                <c:pt idx="131">
                  <c:v>12.660186599661554</c:v>
                </c:pt>
                <c:pt idx="132">
                  <c:v>12.860784950521081</c:v>
                </c:pt>
                <c:pt idx="133">
                  <c:v>13.062907815949082</c:v>
                </c:pt>
                <c:pt idx="134">
                  <c:v>13.266552367771073</c:v>
                </c:pt>
                <c:pt idx="135">
                  <c:v>13.47171575273253</c:v>
                </c:pt>
                <c:pt idx="136">
                  <c:v>13.678395092762248</c:v>
                </c:pt>
                <c:pt idx="137">
                  <c:v>13.886587485232058</c:v>
                </c:pt>
                <c:pt idx="138">
                  <c:v>14.096290003212971</c:v>
                </c:pt>
                <c:pt idx="139">
                  <c:v>14.307499695727882</c:v>
                </c:pt>
                <c:pt idx="140">
                  <c:v>14.520213588000903</c:v>
                </c:pt>
                <c:pt idx="141">
                  <c:v>14.734428681703445</c:v>
                </c:pt>
                <c:pt idx="142">
                  <c:v>14.950141955197127</c:v>
                </c:pt>
                <c:pt idx="143">
                  <c:v>15.167350363773593</c:v>
                </c:pt>
                <c:pt idx="144">
                  <c:v>15.386050839891338</c:v>
                </c:pt>
                <c:pt idx="145">
                  <c:v>15.606240293409607</c:v>
                </c:pt>
                <c:pt idx="146">
                  <c:v>15.82791561181946</c:v>
                </c:pt>
                <c:pt idx="147">
                  <c:v>16.05107366047206</c:v>
                </c:pt>
                <c:pt idx="148">
                  <c:v>16.275711282804277</c:v>
                </c:pt>
                <c:pt idx="149">
                  <c:v>16.501825300561666</c:v>
                </c:pt>
                <c:pt idx="150">
                  <c:v>16.729412514018872</c:v>
                </c:pt>
                <c:pt idx="151">
                  <c:v>16.958469786293477</c:v>
                </c:pt>
                <c:pt idx="152">
                  <c:v>17.188994127918715</c:v>
                </c:pt>
                <c:pt idx="153">
                  <c:v>17.420982613268272</c:v>
                </c:pt>
                <c:pt idx="154">
                  <c:v>17.654432296710976</c:v>
                </c:pt>
                <c:pt idx="155">
                  <c:v>17.88934021280641</c:v>
                </c:pt>
                <c:pt idx="156">
                  <c:v>18.125703376498478</c:v>
                </c:pt>
                <c:pt idx="157">
                  <c:v>18.363518783306979</c:v>
                </c:pt>
                <c:pt idx="158">
                  <c:v>18.602783409517219</c:v>
                </c:pt>
                <c:pt idx="159">
                  <c:v>18.843494212367723</c:v>
                </c:pt>
                <c:pt idx="160">
                  <c:v>19.085648130236066</c:v>
                </c:pt>
                <c:pt idx="161">
                  <c:v>19.329242082822908</c:v>
                </c:pt>
                <c:pt idx="162">
                  <c:v>19.574272971334217</c:v>
                </c:pt>
                <c:pt idx="163">
                  <c:v>19.820737678661782</c:v>
                </c:pt>
                <c:pt idx="164">
                  <c:v>20.068633069561994</c:v>
                </c:pt>
                <c:pt idx="165">
                  <c:v>20.317955990832974</c:v>
                </c:pt>
                <c:pt idx="166">
                  <c:v>20.568703271490072</c:v>
                </c:pt>
                <c:pt idx="167">
                  <c:v>20.820871722939756</c:v>
                </c:pt>
                <c:pt idx="168">
                  <c:v>21.074458139151957</c:v>
                </c:pt>
                <c:pt idx="169">
                  <c:v>21.329459296830855</c:v>
                </c:pt>
                <c:pt idx="170">
                  <c:v>21.585871955584189</c:v>
                </c:pt>
                <c:pt idx="171">
                  <c:v>21.843692858091085</c:v>
                </c:pt>
                <c:pt idx="172">
                  <c:v>22.102918730268442</c:v>
                </c:pt>
                <c:pt idx="173">
                  <c:v>22.363546281435902</c:v>
                </c:pt>
                <c:pt idx="174">
                  <c:v>22.625572204479443</c:v>
                </c:pt>
                <c:pt idx="175">
                  <c:v>22.888993176013603</c:v>
                </c:pt>
                <c:pt idx="176">
                  <c:v>23.153805856542363</c:v>
                </c:pt>
                <c:pt idx="177">
                  <c:v>23.42000689061874</c:v>
                </c:pt>
                <c:pt idx="178">
                  <c:v>23.687592907003076</c:v>
                </c:pt>
                <c:pt idx="179">
                  <c:v>23.956560518820062</c:v>
                </c:pt>
                <c:pt idx="180">
                  <c:v>24.226906323714534</c:v>
                </c:pt>
                <c:pt idx="181">
                  <c:v>24.498626904006034</c:v>
                </c:pt>
                <c:pt idx="182">
                  <c:v>24.771718826842189</c:v>
                </c:pt>
                <c:pt idx="183">
                  <c:v>25.046178644350888</c:v>
                </c:pt>
                <c:pt idx="184">
                  <c:v>25.322002893791321</c:v>
                </c:pt>
                <c:pt idx="185">
                  <c:v>25.599188097703863</c:v>
                </c:pt>
                <c:pt idx="186">
                  <c:v>25.877730764058846</c:v>
                </c:pt>
                <c:pt idx="187">
                  <c:v>26.157627386404222</c:v>
                </c:pt>
                <c:pt idx="188">
                  <c:v>26.438874444012125</c:v>
                </c:pt>
                <c:pt idx="189">
                  <c:v>26.721468402024392</c:v>
                </c:pt>
                <c:pt idx="190">
                  <c:v>27.005405711597003</c:v>
                </c:pt>
                <c:pt idx="191">
                  <c:v>27.290682810043485</c:v>
                </c:pt>
                <c:pt idx="192">
                  <c:v>27.577296120977305</c:v>
                </c:pt>
                <c:pt idx="193">
                  <c:v>27.865242054453248</c:v>
                </c:pt>
                <c:pt idx="194">
                  <c:v>28.154517007107785</c:v>
                </c:pt>
                <c:pt idx="195">
                  <c:v>28.445117362298483</c:v>
                </c:pt>
                <c:pt idx="196">
                  <c:v>28.737039490242424</c:v>
                </c:pt>
                <c:pt idx="197">
                  <c:v>29.030279748153689</c:v>
                </c:pt>
                <c:pt idx="198">
                  <c:v>29.324834480379874</c:v>
                </c:pt>
                <c:pt idx="199">
                  <c:v>29.620700018537704</c:v>
                </c:pt>
                <c:pt idx="200">
                  <c:v>29.917872681647705</c:v>
                </c:pt>
                <c:pt idx="201">
                  <c:v>30.216348776267974</c:v>
                </c:pt>
                <c:pt idx="202">
                  <c:v>30.516124596627055</c:v>
                </c:pt>
                <c:pt idx="203">
                  <c:v>30.817196424755924</c:v>
                </c:pt>
                <c:pt idx="204">
                  <c:v>31.119560530619108</c:v>
                </c:pt>
                <c:pt idx="205">
                  <c:v>31.423213172244918</c:v>
                </c:pt>
                <c:pt idx="206">
                  <c:v>31.728150595854846</c:v>
                </c:pt>
                <c:pt idx="207">
                  <c:v>32.0343690359921</c:v>
                </c:pt>
                <c:pt idx="208">
                  <c:v>32.341864715649315</c:v>
                </c:pt>
                <c:pt idx="209">
                  <c:v>32.650633846395422</c:v>
                </c:pt>
                <c:pt idx="210">
                  <c:v>32.96067262850169</c:v>
                </c:pt>
                <c:pt idx="211">
                  <c:v>33.271977251066993</c:v>
                </c:pt>
                <c:pt idx="212">
                  <c:v>33.584543892142207</c:v>
                </c:pt>
                <c:pt idx="213">
                  <c:v>33.898368718853895</c:v>
                </c:pt>
                <c:pt idx="214">
                  <c:v>34.213447887527124</c:v>
                </c:pt>
                <c:pt idx="215">
                  <c:v>34.529777543807548</c:v>
                </c:pt>
                <c:pt idx="216">
                  <c:v>34.847353822782694</c:v>
                </c:pt>
                <c:pt idx="217">
                  <c:v>35.166172849102495</c:v>
                </c:pt>
                <c:pt idx="218">
                  <c:v>35.486230737099064</c:v>
                </c:pt>
                <c:pt idx="219">
                  <c:v>35.807523590905689</c:v>
                </c:pt>
                <c:pt idx="220">
                  <c:v>36.130047504575103</c:v>
                </c:pt>
                <c:pt idx="221">
                  <c:v>36.453798562197008</c:v>
                </c:pt>
                <c:pt idx="222">
                  <c:v>36.778772838014866</c:v>
                </c:pt>
                <c:pt idx="223">
                  <c:v>37.104966396541933</c:v>
                </c:pt>
                <c:pt idx="224">
                  <c:v>37.432375292676618</c:v>
                </c:pt>
                <c:pt idx="225">
                  <c:v>37.76099557181707</c:v>
                </c:pt>
                <c:pt idx="226">
                  <c:v>38.09082326997509</c:v>
                </c:pt>
                <c:pt idx="227">
                  <c:v>38.421854413889321</c:v>
                </c:pt>
                <c:pt idx="228">
                  <c:v>38.754085021137719</c:v>
                </c:pt>
                <c:pt idx="229">
                  <c:v>39.087511100249351</c:v>
                </c:pt>
                <c:pt idx="230">
                  <c:v>39.422128650815488</c:v>
                </c:pt>
                <c:pt idx="231">
                  <c:v>39.757933663599999</c:v>
                </c:pt>
                <c:pt idx="232">
                  <c:v>40.094922120649073</c:v>
                </c:pt>
                <c:pt idx="233">
                  <c:v>40.433089995400259</c:v>
                </c:pt>
                <c:pt idx="234">
                  <c:v>40.772433252790812</c:v>
                </c:pt>
                <c:pt idx="235">
                  <c:v>41.112947849365391</c:v>
                </c:pt>
                <c:pt idx="236">
                  <c:v>41.454629733383072</c:v>
                </c:pt>
                <c:pt idx="237">
                  <c:v>41.797474844923705</c:v>
                </c:pt>
                <c:pt idx="238">
                  <c:v>42.141479115993612</c:v>
                </c:pt>
                <c:pt idx="239">
                  <c:v>42.486638470630602</c:v>
                </c:pt>
                <c:pt idx="240">
                  <c:v>42.832948825008373</c:v>
                </c:pt>
                <c:pt idx="241">
                  <c:v>43.180406087540227</c:v>
                </c:pt>
                <c:pt idx="242">
                  <c:v>43.529006158982163</c:v>
                </c:pt>
                <c:pt idx="243">
                  <c:v>43.878744932535312</c:v>
                </c:pt>
                <c:pt idx="244">
                  <c:v>44.229618293947738</c:v>
                </c:pt>
                <c:pt idx="245">
                  <c:v>44.581622121615595</c:v>
                </c:pt>
                <c:pt idx="246">
                  <c:v>44.934752286683668</c:v>
                </c:pt>
                <c:pt idx="247">
                  <c:v>45.289004653145248</c:v>
                </c:pt>
                <c:pt idx="248">
                  <c:v>45.644375077941412</c:v>
                </c:pt>
                <c:pt idx="249">
                  <c:v>46.000859411059665</c:v>
                </c:pt>
                <c:pt idx="250">
                  <c:v>46.358453495631956</c:v>
                </c:pt>
                <c:pt idx="251">
                  <c:v>46.717152779300932</c:v>
                </c:pt>
                <c:pt idx="252">
                  <c:v>47.076951925013994</c:v>
                </c:pt>
                <c:pt idx="253">
                  <c:v>47.437845199420309</c:v>
                </c:pt>
                <c:pt idx="254">
                  <c:v>47.799826861856509</c:v>
                </c:pt>
                <c:pt idx="255">
                  <c:v>48.162891164476797</c:v>
                </c:pt>
                <c:pt idx="256">
                  <c:v>48.527032352382051</c:v>
                </c:pt>
                <c:pt idx="257">
                  <c:v>48.892244663747917</c:v>
                </c:pt>
                <c:pt idx="258">
                  <c:v>49.258522329951958</c:v>
                </c:pt>
                <c:pt idx="259">
                  <c:v>49.625859575699785</c:v>
                </c:pt>
                <c:pt idx="260">
                  <c:v>49.994250619150229</c:v>
                </c:pt>
                <c:pt idx="261">
                  <c:v>50.363689672039534</c:v>
                </c:pt>
                <c:pt idx="262">
                  <c:v>50.734170939804571</c:v>
                </c:pt>
                <c:pt idx="263">
                  <c:v>51.105688621705099</c:v>
                </c:pt>
                <c:pt idx="264">
                  <c:v>51.478236910945036</c:v>
                </c:pt>
                <c:pt idx="265">
                  <c:v>51.851809994792795</c:v>
                </c:pt>
                <c:pt idx="266">
                  <c:v>52.226402054700671</c:v>
                </c:pt>
                <c:pt idx="267">
                  <c:v>52.602007266423215</c:v>
                </c:pt>
                <c:pt idx="268">
                  <c:v>52.978619800134737</c:v>
                </c:pt>
                <c:pt idx="269">
                  <c:v>53.356233820545803</c:v>
                </c:pt>
                <c:pt idx="270">
                  <c:v>53.734843487018793</c:v>
                </c:pt>
                <c:pt idx="271">
                  <c:v>54.114442953682556</c:v>
                </c:pt>
                <c:pt idx="272">
                  <c:v>54.495026369546075</c:v>
                </c:pt>
                <c:pt idx="273">
                  <c:v>54.87658787861124</c:v>
                </c:pt>
                <c:pt idx="274">
                  <c:v>55.259121619984647</c:v>
                </c:pt>
                <c:pt idx="275">
                  <c:v>55.642621727988512</c:v>
                </c:pt>
                <c:pt idx="276">
                  <c:v>56.027082332270609</c:v>
                </c:pt>
                <c:pt idx="277">
                  <c:v>56.412497557913333</c:v>
                </c:pt>
                <c:pt idx="278">
                  <c:v>56.798861525541795</c:v>
                </c:pt>
                <c:pt idx="279">
                  <c:v>57.186168351431036</c:v>
                </c:pt>
                <c:pt idx="280">
                  <c:v>57.574412147612293</c:v>
                </c:pt>
                <c:pt idx="281">
                  <c:v>57.963587021978391</c:v>
                </c:pt>
                <c:pt idx="282">
                  <c:v>58.353687078388184</c:v>
                </c:pt>
                <c:pt idx="283">
                  <c:v>58.744706416770107</c:v>
                </c:pt>
                <c:pt idx="284">
                  <c:v>59.136639133224826</c:v>
                </c:pt>
                <c:pt idx="285">
                  <c:v>59.529479320126974</c:v>
                </c:pt>
                <c:pt idx="286">
                  <c:v>59.923221066226006</c:v>
                </c:pt>
                <c:pt idx="287">
                  <c:v>60.31785845674613</c:v>
                </c:pt>
                <c:pt idx="288">
                  <c:v>60.713385573485368</c:v>
                </c:pt>
                <c:pt idx="289">
                  <c:v>61.109796494913709</c:v>
                </c:pt>
                <c:pt idx="290">
                  <c:v>61.507085296270375</c:v>
                </c:pt>
                <c:pt idx="291">
                  <c:v>61.905246049660214</c:v>
                </c:pt>
                <c:pt idx="292">
                  <c:v>62.304272824149173</c:v>
                </c:pt>
                <c:pt idx="293">
                  <c:v>62.704159685858947</c:v>
                </c:pt>
                <c:pt idx="294">
                  <c:v>63.104900698060689</c:v>
                </c:pt>
                <c:pt idx="295">
                  <c:v>63.506489921267871</c:v>
                </c:pt>
                <c:pt idx="296">
                  <c:v>63.908921413328272</c:v>
                </c:pt>
                <c:pt idx="297">
                  <c:v>64.312189229515099</c:v>
                </c:pt>
                <c:pt idx="298">
                  <c:v>64.716283044710352</c:v>
                </c:pt>
                <c:pt idx="299">
                  <c:v>65.121183771590523</c:v>
                </c:pt>
                <c:pt idx="300">
                  <c:v>65.526867937714542</c:v>
                </c:pt>
                <c:pt idx="301">
                  <c:v>65.933312066855507</c:v>
                </c:pt>
                <c:pt idx="302">
                  <c:v>66.340492679578233</c:v>
                </c:pt>
                <c:pt idx="303">
                  <c:v>66.74838629380622</c:v>
                </c:pt>
                <c:pt idx="304">
                  <c:v>67.156969425378009</c:v>
                </c:pt>
                <c:pt idx="305">
                  <c:v>67.566218588592974</c:v>
                </c:pt>
                <c:pt idx="306">
                  <c:v>67.97611029674664</c:v>
                </c:pt>
                <c:pt idx="307">
                  <c:v>68.386621062655436</c:v>
                </c:pt>
                <c:pt idx="308">
                  <c:v>68.797727399170952</c:v>
                </c:pt>
                <c:pt idx="309">
                  <c:v>69.209405819683852</c:v>
                </c:pt>
                <c:pt idx="310">
                  <c:v>69.621632838617202</c:v>
                </c:pt>
                <c:pt idx="311">
                  <c:v>70.034384971909518</c:v>
                </c:pt>
                <c:pt idx="312">
                  <c:v>70.447638737487353</c:v>
                </c:pt>
                <c:pt idx="313">
                  <c:v>70.861370655727583</c:v>
                </c:pt>
                <c:pt idx="314">
                  <c:v>71.275557249909284</c:v>
                </c:pt>
                <c:pt idx="315">
                  <c:v>71.690175046655412</c:v>
                </c:pt>
                <c:pt idx="316">
                  <c:v>72.105200576364055</c:v>
                </c:pt>
                <c:pt idx="317">
                  <c:v>72.52061037362958</c:v>
                </c:pt>
                <c:pt idx="318">
                  <c:v>72.9363809776534</c:v>
                </c:pt>
                <c:pt idx="319">
                  <c:v>73.352488932644619</c:v>
                </c:pt>
                <c:pt idx="320">
                  <c:v>73.768910788210462</c:v>
                </c:pt>
                <c:pt idx="321">
                  <c:v>74.185624861765191</c:v>
                </c:pt>
                <c:pt idx="322">
                  <c:v>74.602613001596424</c:v>
                </c:pt>
                <c:pt idx="323">
                  <c:v>75.019858824138396</c:v>
                </c:pt>
                <c:pt idx="324">
                  <c:v>75.437345950480051</c:v>
                </c:pt>
                <c:pt idx="325">
                  <c:v>75.855058006532573</c:v>
                </c:pt>
                <c:pt idx="326">
                  <c:v>76.272978623192031</c:v>
                </c:pt>
                <c:pt idx="327">
                  <c:v>76.691091436497004</c:v>
                </c:pt>
                <c:pt idx="328">
                  <c:v>77.109380087781418</c:v>
                </c:pt>
                <c:pt idx="329">
                  <c:v>77.527828223822397</c:v>
                </c:pt>
                <c:pt idx="330">
                  <c:v>77.946419496983253</c:v>
                </c:pt>
                <c:pt idx="331">
                  <c:v>78.36513756535166</c:v>
                </c:pt>
                <c:pt idx="332">
                  <c:v>78.783966092872902</c:v>
                </c:pt>
                <c:pt idx="333">
                  <c:v>79.202888749478305</c:v>
                </c:pt>
                <c:pt idx="334">
                  <c:v>79.621889211208867</c:v>
                </c:pt>
                <c:pt idx="335">
                  <c:v>80.040951160334075</c:v>
                </c:pt>
                <c:pt idx="336">
                  <c:v>80.460058285465834</c:v>
                </c:pt>
                <c:pt idx="337">
                  <c:v>80.879194281667736</c:v>
                </c:pt>
                <c:pt idx="338">
                  <c:v>81.298342850559436</c:v>
                </c:pt>
                <c:pt idx="339">
                  <c:v>81.717487700416342</c:v>
                </c:pt>
                <c:pt idx="340">
                  <c:v>82.136612546264502</c:v>
                </c:pt>
                <c:pt idx="341">
                  <c:v>82.555701109970784</c:v>
                </c:pt>
                <c:pt idx="342">
                  <c:v>82.974737120328271</c:v>
                </c:pt>
                <c:pt idx="343">
                  <c:v>83.393704313137022</c:v>
                </c:pt>
                <c:pt idx="344">
                  <c:v>83.812586431280025</c:v>
                </c:pt>
                <c:pt idx="345">
                  <c:v>84.231367224794525</c:v>
                </c:pt>
                <c:pt idx="346">
                  <c:v>84.650030450938644</c:v>
                </c:pt>
                <c:pt idx="347">
                  <c:v>85.06855987425331</c:v>
                </c:pt>
                <c:pt idx="348">
                  <c:v>85.486939459362873</c:v>
                </c:pt>
                <c:pt idx="349">
                  <c:v>85.905153563779479</c:v>
                </c:pt>
                <c:pt idx="350">
                  <c:v>86.323186745000271</c:v>
                </c:pt>
                <c:pt idx="351">
                  <c:v>86.741023567587035</c:v>
                </c:pt>
                <c:pt idx="352">
                  <c:v>87.158648603195985</c:v>
                </c:pt>
                <c:pt idx="353">
                  <c:v>87.576046430603341</c:v>
                </c:pt>
                <c:pt idx="354">
                  <c:v>87.993201635726805</c:v>
                </c:pt>
                <c:pt idx="355">
                  <c:v>88.410098811642769</c:v>
                </c:pt>
                <c:pt idx="356">
                  <c:v>88.826722558599428</c:v>
                </c:pt>
                <c:pt idx="357">
                  <c:v>89.243057484025712</c:v>
                </c:pt>
                <c:pt idx="358">
                  <c:v>89.659088202536068</c:v>
                </c:pt>
                <c:pt idx="359">
                  <c:v>90.074799335931061</c:v>
                </c:pt>
                <c:pt idx="360">
                  <c:v>90.490179547759823</c:v>
                </c:pt>
                <c:pt idx="361">
                  <c:v>90.905225577662023</c:v>
                </c:pt>
                <c:pt idx="362">
                  <c:v>91.3199382019816</c:v>
                </c:pt>
                <c:pt idx="363">
                  <c:v>91.734318194606942</c:v>
                </c:pt>
                <c:pt idx="364">
                  <c:v>92.148366326981559</c:v>
                </c:pt>
                <c:pt idx="365">
                  <c:v>92.562083368114756</c:v>
                </c:pt>
                <c:pt idx="366">
                  <c:v>92.975470084592203</c:v>
                </c:pt>
                <c:pt idx="367">
                  <c:v>93.388527240586484</c:v>
                </c:pt>
                <c:pt idx="368">
                  <c:v>93.801255597867524</c:v>
                </c:pt>
                <c:pt idx="369">
                  <c:v>94.213655915813035</c:v>
                </c:pt>
                <c:pt idx="370">
                  <c:v>94.625728951418836</c:v>
                </c:pt>
                <c:pt idx="371">
                  <c:v>95.037475459309192</c:v>
                </c:pt>
                <c:pt idx="372">
                  <c:v>95.448896191747025</c:v>
                </c:pt>
                <c:pt idx="373">
                  <c:v>95.859991898644125</c:v>
                </c:pt>
                <c:pt idx="374">
                  <c:v>96.27076332757126</c:v>
                </c:pt>
                <c:pt idx="375">
                  <c:v>96.681211223768244</c:v>
                </c:pt>
                <c:pt idx="376">
                  <c:v>97.091336330154022</c:v>
                </c:pt>
                <c:pt idx="377">
                  <c:v>97.501139387336579</c:v>
                </c:pt>
                <c:pt idx="378">
                  <c:v>97.910621133622868</c:v>
                </c:pt>
                <c:pt idx="379">
                  <c:v>98.319782305028696</c:v>
                </c:pt>
                <c:pt idx="380">
                  <c:v>98.7286236352885</c:v>
                </c:pt>
                <c:pt idx="381">
                  <c:v>99.137145855865143</c:v>
                </c:pt>
                <c:pt idx="382">
                  <c:v>99.545349695959587</c:v>
                </c:pt>
                <c:pt idx="383">
                  <c:v>99.953235882520559</c:v>
                </c:pt>
                <c:pt idx="384">
                  <c:v>100.36080514025417</c:v>
                </c:pt>
                <c:pt idx="385">
                  <c:v>100.76805819163344</c:v>
                </c:pt>
                <c:pt idx="386">
                  <c:v>101.1749957569078</c:v>
                </c:pt>
                <c:pt idx="387">
                  <c:v>101.58161855411255</c:v>
                </c:pt>
                <c:pt idx="388">
                  <c:v>101.98792729907828</c:v>
                </c:pt>
                <c:pt idx="389">
                  <c:v>102.39392270544016</c:v>
                </c:pt>
                <c:pt idx="390">
                  <c:v>102.79960548464732</c:v>
                </c:pt>
                <c:pt idx="391">
                  <c:v>103.204976345972</c:v>
                </c:pt>
                <c:pt idx="392">
                  <c:v>103.61003599651887</c:v>
                </c:pt>
                <c:pt idx="393">
                  <c:v>104.0147851412341</c:v>
                </c:pt>
                <c:pt idx="394">
                  <c:v>104.41922448291446</c:v>
                </c:pt>
                <c:pt idx="395">
                  <c:v>104.82335472221644</c:v>
                </c:pt>
                <c:pt idx="396">
                  <c:v>105.2271765576652</c:v>
                </c:pt>
                <c:pt idx="397">
                  <c:v>105.63069068566358</c:v>
                </c:pt>
                <c:pt idx="398">
                  <c:v>106.03389780050097</c:v>
                </c:pt>
                <c:pt idx="399">
                  <c:v>106.43679859436219</c:v>
                </c:pt>
                <c:pt idx="400">
                  <c:v>106.83939375733634</c:v>
                </c:pt>
                <c:pt idx="401">
                  <c:v>110.84858898502381</c:v>
                </c:pt>
                <c:pt idx="402">
                  <c:v>114.82766469833579</c:v>
                </c:pt>
                <c:pt idx="403">
                  <c:v>118.77729162181299</c:v>
                </c:pt>
                <c:pt idx="404">
                  <c:v>122.69812063862327</c:v>
                </c:pt>
                <c:pt idx="405">
                  <c:v>126.59078359731723</c:v>
                </c:pt>
                <c:pt idx="406">
                  <c:v>130.45589407791991</c:v>
                </c:pt>
                <c:pt idx="407">
                  <c:v>134.29404811980623</c:v>
                </c:pt>
                <c:pt idx="408">
                  <c:v>138.10582491363715</c:v>
                </c:pt>
                <c:pt idx="409">
                  <c:v>141.89178745947569</c:v>
                </c:pt>
                <c:pt idx="410">
                  <c:v>145.65248319305687</c:v>
                </c:pt>
                <c:pt idx="411">
                  <c:v>149.38844458205159</c:v>
                </c:pt>
                <c:pt idx="412">
                  <c:v>153.10018969404121</c:v>
                </c:pt>
                <c:pt idx="413">
                  <c:v>156.78822273780472</c:v>
                </c:pt>
                <c:pt idx="414">
                  <c:v>160.45303457941563</c:v>
                </c:pt>
                <c:pt idx="415">
                  <c:v>164.09510323454714</c:v>
                </c:pt>
                <c:pt idx="416">
                  <c:v>167.71489433829439</c:v>
                </c:pt>
                <c:pt idx="417">
                  <c:v>171.31286159373818</c:v>
                </c:pt>
                <c:pt idx="418">
                  <c:v>174.88944720039723</c:v>
                </c:pt>
                <c:pt idx="419">
                  <c:v>178.44508226364331</c:v>
                </c:pt>
                <c:pt idx="420">
                  <c:v>181.98018718608705</c:v>
                </c:pt>
                <c:pt idx="421">
                  <c:v>185.49517204187958</c:v>
                </c:pt>
                <c:pt idx="422">
                  <c:v>188.99043693481721</c:v>
                </c:pt>
                <c:pt idx="423">
                  <c:v>192.46637234108258</c:v>
                </c:pt>
                <c:pt idx="424">
                  <c:v>195.923359437405</c:v>
                </c:pt>
                <c:pt idx="425">
                  <c:v>199.3617704153765</c:v>
                </c:pt>
                <c:pt idx="426">
                  <c:v>202.78196878261571</c:v>
                </c:pt>
                <c:pt idx="427">
                  <c:v>206.18430965143131</c:v>
                </c:pt>
                <c:pt idx="428">
                  <c:v>209.56914001559858</c:v>
                </c:pt>
                <c:pt idx="429">
                  <c:v>212.93679901582706</c:v>
                </c:pt>
                <c:pt idx="430">
                  <c:v>216.28761819446368</c:v>
                </c:pt>
                <c:pt idx="431">
                  <c:v>219.62192173994481</c:v>
                </c:pt>
                <c:pt idx="432">
                  <c:v>222.94002672148173</c:v>
                </c:pt>
                <c:pt idx="433">
                  <c:v>226.242243314436</c:v>
                </c:pt>
                <c:pt idx="434">
                  <c:v>229.52887501681599</c:v>
                </c:pt>
                <c:pt idx="435">
                  <c:v>232.80021885730187</c:v>
                </c:pt>
                <c:pt idx="436">
                  <c:v>236.05656559518314</c:v>
                </c:pt>
                <c:pt idx="437">
                  <c:v>239.29819991257233</c:v>
                </c:pt>
                <c:pt idx="438">
                  <c:v>242.5254005992376</c:v>
                </c:pt>
                <c:pt idx="439">
                  <c:v>245.7384407303791</c:v>
                </c:pt>
                <c:pt idx="440">
                  <c:v>248.93758783765529</c:v>
                </c:pt>
                <c:pt idx="441">
                  <c:v>252.12310407374943</c:v>
                </c:pt>
                <c:pt idx="442">
                  <c:v>255.29524637075025</c:v>
                </c:pt>
                <c:pt idx="443">
                  <c:v>258.45426659260607</c:v>
                </c:pt>
                <c:pt idx="444">
                  <c:v>261.60041168189764</c:v>
                </c:pt>
                <c:pt idx="445">
                  <c:v>264.73392380116115</c:v>
                </c:pt>
                <c:pt idx="446">
                  <c:v>267.85504046898126</c:v>
                </c:pt>
                <c:pt idx="447">
                  <c:v>270.96399469106058</c:v>
                </c:pt>
                <c:pt idx="448">
                  <c:v>274.06101508646219</c:v>
                </c:pt>
                <c:pt idx="449">
                  <c:v>277.14632600920982</c:v>
                </c:pt>
                <c:pt idx="450">
                  <c:v>280.22014766542026</c:v>
                </c:pt>
                <c:pt idx="451">
                  <c:v>283.28269622613379</c:v>
                </c:pt>
                <c:pt idx="452">
                  <c:v>286.33418393599703</c:v>
                </c:pt>
                <c:pt idx="453">
                  <c:v>289.37481921794557</c:v>
                </c:pt>
                <c:pt idx="454">
                  <c:v>292.40480677402445</c:v>
                </c:pt>
                <c:pt idx="455">
                  <c:v>295.42434768247557</c:v>
                </c:pt>
                <c:pt idx="456">
                  <c:v>298.43363949121465</c:v>
                </c:pt>
                <c:pt idx="457">
                  <c:v>301.43287630781128</c:v>
                </c:pt>
                <c:pt idx="458">
                  <c:v>304.42224888607899</c:v>
                </c:pt>
                <c:pt idx="459">
                  <c:v>307.40194470937513</c:v>
                </c:pt>
                <c:pt idx="460">
                  <c:v>310.37214807070274</c:v>
                </c:pt>
                <c:pt idx="461">
                  <c:v>313.33304014970065</c:v>
                </c:pt>
                <c:pt idx="462">
                  <c:v>316.28479908660023</c:v>
                </c:pt>
                <c:pt idx="463">
                  <c:v>319.22760005322226</c:v>
                </c:pt>
                <c:pt idx="464">
                  <c:v>322.16161532107918</c:v>
                </c:pt>
                <c:pt idx="465">
                  <c:v>325.08701432664299</c:v>
                </c:pt>
                <c:pt idx="466">
                  <c:v>328.00396373383222</c:v>
                </c:pt>
                <c:pt idx="467">
                  <c:v>330.912627493765</c:v>
                </c:pt>
                <c:pt idx="468">
                  <c:v>333.81316690181899</c:v>
                </c:pt>
                <c:pt idx="469">
                  <c:v>336.70574065203323</c:v>
                </c:pt>
                <c:pt idx="470">
                  <c:v>339.59050488887965</c:v>
                </c:pt>
                <c:pt idx="471">
                  <c:v>342.46761325642632</c:v>
                </c:pt>
                <c:pt idx="472">
                  <c:v>345.33721694490777</c:v>
                </c:pt>
                <c:pt idx="473">
                  <c:v>348.19946473471123</c:v>
                </c:pt>
                <c:pt idx="474">
                  <c:v>351.05450303778048</c:v>
                </c:pt>
                <c:pt idx="475">
                  <c:v>353.90247593643295</c:v>
                </c:pt>
                <c:pt idx="476">
                  <c:v>356.74352521957758</c:v>
                </c:pt>
                <c:pt idx="477">
                  <c:v>359.57779041631494</c:v>
                </c:pt>
                <c:pt idx="478">
                  <c:v>362.40540882689226</c:v>
                </c:pt>
                <c:pt idx="479">
                  <c:v>365.22651555097997</c:v>
                </c:pt>
                <c:pt idx="480">
                  <c:v>368.04124351322702</c:v>
                </c:pt>
                <c:pt idx="481">
                  <c:v>370.84972348604498</c:v>
                </c:pt>
                <c:pt idx="482">
                  <c:v>373.65208410956262</c:v>
                </c:pt>
                <c:pt idx="483">
                  <c:v>376.44845190868369</c:v>
                </c:pt>
                <c:pt idx="484">
                  <c:v>379.23895130717261</c:v>
                </c:pt>
                <c:pt idx="485">
                  <c:v>382.02370463868317</c:v>
                </c:pt>
                <c:pt idx="486">
                  <c:v>384.8028321546372</c:v>
                </c:pt>
                <c:pt idx="487">
                  <c:v>387.57645202885101</c:v>
                </c:pt>
                <c:pt idx="488">
                  <c:v>390.34468035879854</c:v>
                </c:pt>
                <c:pt idx="489">
                  <c:v>393.10763116339172</c:v>
                </c:pt>
                <c:pt idx="490">
                  <c:v>395.86541637715038</c:v>
                </c:pt>
                <c:pt idx="491">
                  <c:v>398.6181458406266</c:v>
                </c:pt>
                <c:pt idx="492">
                  <c:v>401.36592728694217</c:v>
                </c:pt>
                <c:pt idx="493">
                  <c:v>404.1088663242914</c:v>
                </c:pt>
                <c:pt idx="494">
                  <c:v>406.84706641425919</c:v>
                </c:pt>
                <c:pt idx="495">
                  <c:v>409.5806288458013</c:v>
                </c:pt>
                <c:pt idx="496">
                  <c:v>412.30965270473553</c:v>
                </c:pt>
                <c:pt idx="497">
                  <c:v>415.0342348385966</c:v>
                </c:pt>
                <c:pt idx="498">
                  <c:v>417.75446981671581</c:v>
                </c:pt>
                <c:pt idx="499">
                  <c:v>420.47044988539943</c:v>
                </c:pt>
                <c:pt idx="500">
                  <c:v>423.1822649180998</c:v>
                </c:pt>
                <c:pt idx="501">
                  <c:v>425.89000236049776</c:v>
                </c:pt>
                <c:pt idx="502">
                  <c:v>428.59374717045097</c:v>
                </c:pt>
                <c:pt idx="503">
                  <c:v>431.29358175280396</c:v>
                </c:pt>
                <c:pt idx="504">
                  <c:v>433.98958588911114</c:v>
                </c:pt>
                <c:pt idx="505">
                  <c:v>436.68183666238878</c:v>
                </c:pt>
                <c:pt idx="506">
                  <c:v>439.3704083770894</c:v>
                </c:pt>
                <c:pt idx="507">
                  <c:v>442.05537247458392</c:v>
                </c:pt>
                <c:pt idx="508">
                  <c:v>444.7367974445404</c:v>
                </c:pt>
                <c:pt idx="509">
                  <c:v>447.41474873270744</c:v>
                </c:pt>
                <c:pt idx="510">
                  <c:v>450.08928864573858</c:v>
                </c:pt>
                <c:pt idx="511">
                  <c:v>452.7604762538362</c:v>
                </c:pt>
                <c:pt idx="512">
                  <c:v>455.4283672921394</c:v>
                </c:pt>
                <c:pt idx="513">
                  <c:v>458.09301406193191</c:v>
                </c:pt>
                <c:pt idx="514">
                  <c:v>460.75446533289352</c:v>
                </c:pt>
                <c:pt idx="515">
                  <c:v>463.4127662477573</c:v>
                </c:pt>
                <c:pt idx="516">
                  <c:v>466.06795823085554</c:v>
                </c:pt>
                <c:pt idx="517">
                  <c:v>468.72007890213303</c:v>
                </c:pt>
                <c:pt idx="518">
                  <c:v>471.36916199826646</c:v>
                </c:pt>
                <c:pt idx="519">
                  <c:v>474.01523730254519</c:v>
                </c:pt>
                <c:pt idx="520">
                  <c:v>476.6583305851351</c:v>
                </c:pt>
                <c:pt idx="521">
                  <c:v>479.29846355525848</c:v>
                </c:pt>
                <c:pt idx="522">
                  <c:v>481.93565382667441</c:v>
                </c:pt>
                <c:pt idx="523">
                  <c:v>484.56991489764164</c:v>
                </c:pt>
                <c:pt idx="524">
                  <c:v>487.20125614629006</c:v>
                </c:pt>
                <c:pt idx="525">
                  <c:v>489.82968284202934</c:v>
                </c:pt>
                <c:pt idx="526">
                  <c:v>492.45519617329677</c:v>
                </c:pt>
                <c:pt idx="527">
                  <c:v>495.0777932916032</c:v>
                </c:pt>
                <c:pt idx="528">
                  <c:v>497.69746737149552</c:v>
                </c:pt>
                <c:pt idx="529">
                  <c:v>500.31420768573014</c:v>
                </c:pt>
                <c:pt idx="530">
                  <c:v>502.92799969466063</c:v>
                </c:pt>
                <c:pt idx="531">
                  <c:v>505.53882514859544</c:v>
                </c:pt>
                <c:pt idx="532">
                  <c:v>508.14666220168692</c:v>
                </c:pt>
                <c:pt idx="533">
                  <c:v>510.75148553577679</c:v>
                </c:pt>
                <c:pt idx="534">
                  <c:v>513.35326649254478</c:v>
                </c:pt>
                <c:pt idx="535">
                  <c:v>515.95197321228557</c:v>
                </c:pt>
                <c:pt idx="536">
                  <c:v>518.54757077766703</c:v>
                </c:pt>
                <c:pt idx="537">
                  <c:v>521.14002136089493</c:v>
                </c:pt>
                <c:pt idx="538">
                  <c:v>523.7292843728128</c:v>
                </c:pt>
                <c:pt idx="539">
                  <c:v>526.31531661259862</c:v>
                </c:pt>
                <c:pt idx="540">
                  <c:v>528.8980724168639</c:v>
                </c:pt>
                <c:pt idx="541">
                  <c:v>531.47750380711659</c:v>
                </c:pt>
                <c:pt idx="542">
                  <c:v>534.05356063470538</c:v>
                </c:pt>
                <c:pt idx="543">
                  <c:v>536.62619072251334</c:v>
                </c:pt>
                <c:pt idx="544">
                  <c:v>539.1953400028134</c:v>
                </c:pt>
                <c:pt idx="545">
                  <c:v>541.76095265083006</c:v>
                </c:pt>
                <c:pt idx="546">
                  <c:v>544.32297121366923</c:v>
                </c:pt>
                <c:pt idx="547">
                  <c:v>546.88133673438449</c:v>
                </c:pt>
                <c:pt idx="548">
                  <c:v>549.43598887103849</c:v>
                </c:pt>
                <c:pt idx="549">
                  <c:v>551.98686601069448</c:v>
                </c:pt>
                <c:pt idx="550">
                  <c:v>554.53390537833809</c:v>
                </c:pt>
                <c:pt idx="551">
                  <c:v>557.0770431407816</c:v>
                </c:pt>
                <c:pt idx="552">
                  <c:v>559.61621450564508</c:v>
                </c:pt>
                <c:pt idx="553">
                  <c:v>562.15135381554103</c:v>
                </c:pt>
                <c:pt idx="554">
                  <c:v>564.68239463761415</c:v>
                </c:pt>
                <c:pt idx="555">
                  <c:v>567.20926984860535</c:v>
                </c:pt>
                <c:pt idx="556">
                  <c:v>569.7319117156211</c:v>
                </c:pt>
                <c:pt idx="557">
                  <c:v>572.25025197279729</c:v>
                </c:pt>
                <c:pt idx="558">
                  <c:v>574.76422189404775</c:v>
                </c:pt>
                <c:pt idx="559">
                  <c:v>577.27375236209105</c:v>
                </c:pt>
                <c:pt idx="560">
                  <c:v>579.77877393394454</c:v>
                </c:pt>
                <c:pt idx="561">
                  <c:v>582.27921690307073</c:v>
                </c:pt>
                <c:pt idx="562">
                  <c:v>584.77501135835689</c:v>
                </c:pt>
                <c:pt idx="563">
                  <c:v>587.26608724010043</c:v>
                </c:pt>
                <c:pt idx="564">
                  <c:v>589.75237439316663</c:v>
                </c:pt>
                <c:pt idx="565">
                  <c:v>592.23380261747661</c:v>
                </c:pt>
                <c:pt idx="566">
                  <c:v>594.7103017159759</c:v>
                </c:pt>
                <c:pt idx="567">
                  <c:v>597.18180154022582</c:v>
                </c:pt>
                <c:pt idx="568">
                  <c:v>599.64823203375113</c:v>
                </c:pt>
                <c:pt idx="569">
                  <c:v>602.10952327327118</c:v>
                </c:pt>
                <c:pt idx="570">
                  <c:v>604.56560550793199</c:v>
                </c:pt>
                <c:pt idx="571">
                  <c:v>607.01640919665101</c:v>
                </c:pt>
                <c:pt idx="572">
                  <c:v>609.46186504367813</c:v>
                </c:pt>
                <c:pt idx="573">
                  <c:v>611.90190403247072</c:v>
                </c:pt>
                <c:pt idx="574">
                  <c:v>614.33645745797276</c:v>
                </c:pt>
                <c:pt idx="575">
                  <c:v>616.76545695738366</c:v>
                </c:pt>
                <c:pt idx="576">
                  <c:v>619.1888345394957</c:v>
                </c:pt>
                <c:pt idx="577">
                  <c:v>621.60652261267342</c:v>
                </c:pt>
                <c:pt idx="578">
                  <c:v>624.01845401154446</c:v>
                </c:pt>
                <c:pt idx="579">
                  <c:v>626.42456202246569</c:v>
                </c:pt>
                <c:pt idx="580">
                  <c:v>628.82478040782394</c:v>
                </c:pt>
                <c:pt idx="581">
                  <c:v>631.21904342922824</c:v>
                </c:pt>
                <c:pt idx="582">
                  <c:v>633.60728586964456</c:v>
                </c:pt>
                <c:pt idx="583">
                  <c:v>635.98944305452187</c:v>
                </c:pt>
                <c:pt idx="584">
                  <c:v>638.36545087195486</c:v>
                </c:pt>
                <c:pt idx="585">
                  <c:v>640.73524579192531</c:v>
                </c:pt>
                <c:pt idx="586">
                  <c:v>643.09876488466159</c:v>
                </c:pt>
                <c:pt idx="587">
                  <c:v>645.45594583815353</c:v>
                </c:pt>
                <c:pt idx="588">
                  <c:v>647.8067269748567</c:v>
                </c:pt>
                <c:pt idx="589">
                  <c:v>650.15104726761831</c:v>
                </c:pt>
                <c:pt idx="590">
                  <c:v>652.48884635485535</c:v>
                </c:pt>
                <c:pt idx="591">
                  <c:v>654.820064555013</c:v>
                </c:pt>
                <c:pt idx="592">
                  <c:v>657.14464288032934</c:v>
                </c:pt>
                <c:pt idx="593">
                  <c:v>659.46252304993288</c:v>
                </c:pt>
                <c:pt idx="594">
                  <c:v>661.77364750229435</c:v>
                </c:pt>
                <c:pt idx="595">
                  <c:v>664.07795940705637</c:v>
                </c:pt>
                <c:pt idx="596">
                  <c:v>666.37540267626116</c:v>
                </c:pt>
                <c:pt idx="597">
                  <c:v>668.66592197499563</c:v>
                </c:pt>
                <c:pt idx="598">
                  <c:v>670.94946273147343</c:v>
                </c:pt>
                <c:pt idx="599">
                  <c:v>673.22597114657003</c:v>
                </c:pt>
                <c:pt idx="600">
                  <c:v>675.49539420282838</c:v>
                </c:pt>
                <c:pt idx="601">
                  <c:v>677.75767967295121</c:v>
                </c:pt>
                <c:pt idx="602">
                  <c:v>680.01277612779381</c:v>
                </c:pt>
                <c:pt idx="603">
                  <c:v>682.260632943872</c:v>
                </c:pt>
                <c:pt idx="604">
                  <c:v>684.50120031039967</c:v>
                </c:pt>
                <c:pt idx="605">
                  <c:v>686.7344292358672</c:v>
                </c:pt>
                <c:pt idx="606">
                  <c:v>688.96027155417448</c:v>
                </c:pt>
                <c:pt idx="607">
                  <c:v>691.17867993032985</c:v>
                </c:pt>
                <c:pt idx="608">
                  <c:v>693.38960786572579</c:v>
                </c:pt>
                <c:pt idx="609">
                  <c:v>695.59300970300308</c:v>
                </c:pt>
                <c:pt idx="610">
                  <c:v>697.78884063051328</c:v>
                </c:pt>
                <c:pt idx="611">
                  <c:v>699.97705668638957</c:v>
                </c:pt>
                <c:pt idx="612">
                  <c:v>702.15761476223622</c:v>
                </c:pt>
                <c:pt idx="613">
                  <c:v>704.33047260644526</c:v>
                </c:pt>
                <c:pt idx="614">
                  <c:v>706.49558882714985</c:v>
                </c:pt>
                <c:pt idx="615">
                  <c:v>708.65292289482306</c:v>
                </c:pt>
                <c:pt idx="616">
                  <c:v>710.80243514453059</c:v>
                </c:pt>
                <c:pt idx="617">
                  <c:v>712.94408677784509</c:v>
                </c:pt>
                <c:pt idx="618">
                  <c:v>715.0778398644311</c:v>
                </c:pt>
                <c:pt idx="619">
                  <c:v>717.20365734330767</c:v>
                </c:pt>
                <c:pt idx="620">
                  <c:v>719.32150302379637</c:v>
                </c:pt>
                <c:pt idx="621">
                  <c:v>721.43134158616226</c:v>
                </c:pt>
                <c:pt idx="622">
                  <c:v>723.53313858195497</c:v>
                </c:pt>
                <c:pt idx="623">
                  <c:v>725.62686043405711</c:v>
                </c:pt>
                <c:pt idx="624">
                  <c:v>727.71247443644666</c:v>
                </c:pt>
                <c:pt idx="625">
                  <c:v>729.78994875368051</c:v>
                </c:pt>
                <c:pt idx="626">
                  <c:v>731.85925242010512</c:v>
                </c:pt>
                <c:pt idx="627">
                  <c:v>733.92035533880198</c:v>
                </c:pt>
                <c:pt idx="628">
                  <c:v>735.97322828027302</c:v>
                </c:pt>
                <c:pt idx="629">
                  <c:v>738.01784288087322</c:v>
                </c:pt>
                <c:pt idx="630">
                  <c:v>740.05417164099629</c:v>
                </c:pt>
                <c:pt idx="631">
                  <c:v>742.08218792301921</c:v>
                </c:pt>
                <c:pt idx="632">
                  <c:v>744.10186594901222</c:v>
                </c:pt>
                <c:pt idx="633">
                  <c:v>746.11318079822001</c:v>
                </c:pt>
                <c:pt idx="634">
                  <c:v>748.11610840431968</c:v>
                </c:pt>
                <c:pt idx="635">
                  <c:v>750.11062555246122</c:v>
                </c:pt>
                <c:pt idx="636">
                  <c:v>752.09670987609695</c:v>
                </c:pt>
                <c:pt idx="637">
                  <c:v>754.07433985360456</c:v>
                </c:pt>
                <c:pt idx="638">
                  <c:v>756.04349480470967</c:v>
                </c:pt>
                <c:pt idx="639">
                  <c:v>758.00415488671376</c:v>
                </c:pt>
                <c:pt idx="640">
                  <c:v>759.95630109053207</c:v>
                </c:pt>
                <c:pt idx="641">
                  <c:v>761.8999152365476</c:v>
                </c:pt>
                <c:pt idx="642">
                  <c:v>763.83497997028633</c:v>
                </c:pt>
                <c:pt idx="643">
                  <c:v>765.76147875791787</c:v>
                </c:pt>
                <c:pt idx="644">
                  <c:v>767.67939588158856</c:v>
                </c:pt>
                <c:pt idx="645">
                  <c:v>769.5887164345902</c:v>
                </c:pt>
                <c:pt idx="646">
                  <c:v>771.48942631637078</c:v>
                </c:pt>
                <c:pt idx="647">
                  <c:v>773.38151222739157</c:v>
                </c:pt>
                <c:pt idx="648">
                  <c:v>775.26496166383561</c:v>
                </c:pt>
                <c:pt idx="649">
                  <c:v>777.13976291217239</c:v>
                </c:pt>
                <c:pt idx="650">
                  <c:v>779.00590504358388</c:v>
                </c:pt>
                <c:pt idx="651">
                  <c:v>780.86337790825587</c:v>
                </c:pt>
                <c:pt idx="652">
                  <c:v>782.71217212954048</c:v>
                </c:pt>
                <c:pt idx="653">
                  <c:v>784.55227909799305</c:v>
                </c:pt>
                <c:pt idx="654">
                  <c:v>786.38369096528936</c:v>
                </c:pt>
                <c:pt idx="655">
                  <c:v>788.20640063802693</c:v>
                </c:pt>
                <c:pt idx="656">
                  <c:v>790.02040177141475</c:v>
                </c:pt>
                <c:pt idx="657">
                  <c:v>791.82568876285632</c:v>
                </c:pt>
                <c:pt idx="658">
                  <c:v>793.62225674543038</c:v>
                </c:pt>
                <c:pt idx="659">
                  <c:v>795.41010158127278</c:v>
                </c:pt>
                <c:pt idx="660">
                  <c:v>797.1892198548652</c:v>
                </c:pt>
                <c:pt idx="661">
                  <c:v>798.95960886623311</c:v>
                </c:pt>
                <c:pt idx="662">
                  <c:v>800.7212666240589</c:v>
                </c:pt>
                <c:pt idx="663">
                  <c:v>802.47419183871273</c:v>
                </c:pt>
                <c:pt idx="664">
                  <c:v>804.21838391520623</c:v>
                </c:pt>
                <c:pt idx="665">
                  <c:v>805.95384294607231</c:v>
                </c:pt>
                <c:pt idx="666">
                  <c:v>807.68056970417535</c:v>
                </c:pt>
                <c:pt idx="667">
                  <c:v>809.39856563545527</c:v>
                </c:pt>
                <c:pt idx="668">
                  <c:v>811.10783285160994</c:v>
                </c:pt>
                <c:pt idx="669">
                  <c:v>812.80837412271853</c:v>
                </c:pt>
                <c:pt idx="670">
                  <c:v>814.50019286981058</c:v>
                </c:pt>
                <c:pt idx="671">
                  <c:v>816.18329315738401</c:v>
                </c:pt>
                <c:pt idx="672">
                  <c:v>817.85767968587538</c:v>
                </c:pt>
                <c:pt idx="673">
                  <c:v>819.52335778408565</c:v>
                </c:pt>
                <c:pt idx="674">
                  <c:v>821.18033340156637</c:v>
                </c:pt>
                <c:pt idx="675">
                  <c:v>822.82861310096723</c:v>
                </c:pt>
                <c:pt idx="676">
                  <c:v>824.46820405035101</c:v>
                </c:pt>
                <c:pt idx="677">
                  <c:v>826.0991140154764</c:v>
                </c:pt>
                <c:pt idx="678">
                  <c:v>827.72135135205474</c:v>
                </c:pt>
                <c:pt idx="679">
                  <c:v>829.33492499798115</c:v>
                </c:pt>
                <c:pt idx="680">
                  <c:v>830.93984446554509</c:v>
                </c:pt>
                <c:pt idx="681">
                  <c:v>832.53611983362202</c:v>
                </c:pt>
                <c:pt idx="682">
                  <c:v>834.12376173985058</c:v>
                </c:pt>
                <c:pt idx="683">
                  <c:v>835.70278137279638</c:v>
                </c:pt>
                <c:pt idx="684">
                  <c:v>837.27319046410673</c:v>
                </c:pt>
                <c:pt idx="685">
                  <c:v>838.83500128065828</c:v>
                </c:pt>
                <c:pt idx="686">
                  <c:v>840.38822661670065</c:v>
                </c:pt>
                <c:pt idx="687">
                  <c:v>841.93287978599869</c:v>
                </c:pt>
                <c:pt idx="688">
                  <c:v>843.46897461397543</c:v>
                </c:pt>
                <c:pt idx="689">
                  <c:v>844.99652542985928</c:v>
                </c:pt>
                <c:pt idx="690">
                  <c:v>846.51554705883689</c:v>
                </c:pt>
                <c:pt idx="691">
                  <c:v>848.02605481421494</c:v>
                </c:pt>
                <c:pt idx="692">
                  <c:v>849.52806448959268</c:v>
                </c:pt>
                <c:pt idx="693">
                  <c:v>851.0215923510475</c:v>
                </c:pt>
                <c:pt idx="694">
                  <c:v>852.50665512933654</c:v>
                </c:pt>
                <c:pt idx="695">
                  <c:v>853.98327001211533</c:v>
                </c:pt>
                <c:pt idx="696">
                  <c:v>855.45145463617678</c:v>
                </c:pt>
                <c:pt idx="697">
                  <c:v>856.91122707971169</c:v>
                </c:pt>
                <c:pt idx="698">
                  <c:v>858.36260585459343</c:v>
                </c:pt>
                <c:pt idx="699">
                  <c:v>859.80560989868843</c:v>
                </c:pt>
                <c:pt idx="700">
                  <c:v>861.24025856819401</c:v>
                </c:pt>
                <c:pt idx="701">
                  <c:v>862.66657163000673</c:v>
                </c:pt>
                <c:pt idx="702">
                  <c:v>864.08456925412133</c:v>
                </c:pt>
                <c:pt idx="703">
                  <c:v>865.49427200606351</c:v>
                </c:pt>
                <c:pt idx="704">
                  <c:v>866.89570083935689</c:v>
                </c:pt>
                <c:pt idx="705">
                  <c:v>866.89570083935689</c:v>
                </c:pt>
                <c:pt idx="706">
                  <c:v>866.89570083935689</c:v>
                </c:pt>
                <c:pt idx="707">
                  <c:v>866.89570083935689</c:v>
                </c:pt>
                <c:pt idx="708">
                  <c:v>866.89570083935689</c:v>
                </c:pt>
                <c:pt idx="709">
                  <c:v>866.89570083935689</c:v>
                </c:pt>
                <c:pt idx="710">
                  <c:v>866.89570083935689</c:v>
                </c:pt>
                <c:pt idx="711">
                  <c:v>866.89570083935689</c:v>
                </c:pt>
                <c:pt idx="712">
                  <c:v>866.89570083935689</c:v>
                </c:pt>
                <c:pt idx="713">
                  <c:v>866.89570083935689</c:v>
                </c:pt>
                <c:pt idx="714">
                  <c:v>866.89570083935689</c:v>
                </c:pt>
                <c:pt idx="715">
                  <c:v>866.89570083935689</c:v>
                </c:pt>
                <c:pt idx="716">
                  <c:v>866.89570083935689</c:v>
                </c:pt>
                <c:pt idx="717">
                  <c:v>866.89570083935689</c:v>
                </c:pt>
                <c:pt idx="718">
                  <c:v>866.89570083935689</c:v>
                </c:pt>
                <c:pt idx="719">
                  <c:v>866.89570083935689</c:v>
                </c:pt>
                <c:pt idx="720">
                  <c:v>866.89570083935689</c:v>
                </c:pt>
                <c:pt idx="721">
                  <c:v>866.89570083935689</c:v>
                </c:pt>
                <c:pt idx="722">
                  <c:v>866.89570083935689</c:v>
                </c:pt>
                <c:pt idx="723">
                  <c:v>866.89570083935689</c:v>
                </c:pt>
                <c:pt idx="724">
                  <c:v>866.89570083935689</c:v>
                </c:pt>
                <c:pt idx="725">
                  <c:v>866.89570083935689</c:v>
                </c:pt>
                <c:pt idx="726">
                  <c:v>866.89570083935689</c:v>
                </c:pt>
                <c:pt idx="727">
                  <c:v>866.89570083935689</c:v>
                </c:pt>
                <c:pt idx="728">
                  <c:v>866.89570083935689</c:v>
                </c:pt>
                <c:pt idx="729">
                  <c:v>866.89570083935689</c:v>
                </c:pt>
                <c:pt idx="730">
                  <c:v>866.89570083935689</c:v>
                </c:pt>
                <c:pt idx="731">
                  <c:v>866.89570083935689</c:v>
                </c:pt>
                <c:pt idx="732">
                  <c:v>866.89570083935689</c:v>
                </c:pt>
                <c:pt idx="733">
                  <c:v>866.89570083935689</c:v>
                </c:pt>
                <c:pt idx="734">
                  <c:v>866.89570083935689</c:v>
                </c:pt>
                <c:pt idx="735">
                  <c:v>866.89570083935689</c:v>
                </c:pt>
                <c:pt idx="736">
                  <c:v>866.89570083935689</c:v>
                </c:pt>
                <c:pt idx="737">
                  <c:v>866.89570083935689</c:v>
                </c:pt>
                <c:pt idx="738">
                  <c:v>866.89570083935689</c:v>
                </c:pt>
                <c:pt idx="739">
                  <c:v>866.89570083935689</c:v>
                </c:pt>
                <c:pt idx="740">
                  <c:v>866.89570083935689</c:v>
                </c:pt>
                <c:pt idx="741">
                  <c:v>866.89570083935689</c:v>
                </c:pt>
                <c:pt idx="742">
                  <c:v>866.89570083935689</c:v>
                </c:pt>
                <c:pt idx="743">
                  <c:v>866.89570083935689</c:v>
                </c:pt>
                <c:pt idx="744">
                  <c:v>866.89570083935689</c:v>
                </c:pt>
                <c:pt idx="745">
                  <c:v>866.89570083935689</c:v>
                </c:pt>
                <c:pt idx="746">
                  <c:v>866.89570083935689</c:v>
                </c:pt>
                <c:pt idx="747">
                  <c:v>866.89570083935689</c:v>
                </c:pt>
                <c:pt idx="748">
                  <c:v>866.89570083935689</c:v>
                </c:pt>
                <c:pt idx="749">
                  <c:v>866.89570083935689</c:v>
                </c:pt>
                <c:pt idx="750">
                  <c:v>866.89570083935689</c:v>
                </c:pt>
                <c:pt idx="751">
                  <c:v>866.89570083935689</c:v>
                </c:pt>
                <c:pt idx="752">
                  <c:v>866.89570083935689</c:v>
                </c:pt>
                <c:pt idx="753">
                  <c:v>866.89570083935689</c:v>
                </c:pt>
                <c:pt idx="754">
                  <c:v>866.89570083935689</c:v>
                </c:pt>
                <c:pt idx="755">
                  <c:v>866.89570083935689</c:v>
                </c:pt>
                <c:pt idx="756">
                  <c:v>866.89570083935689</c:v>
                </c:pt>
                <c:pt idx="757">
                  <c:v>866.89570083935689</c:v>
                </c:pt>
                <c:pt idx="758">
                  <c:v>866.89570083935689</c:v>
                </c:pt>
                <c:pt idx="759">
                  <c:v>866.89570083935689</c:v>
                </c:pt>
                <c:pt idx="760">
                  <c:v>866.89570083935689</c:v>
                </c:pt>
                <c:pt idx="761">
                  <c:v>866.89570083935689</c:v>
                </c:pt>
                <c:pt idx="762">
                  <c:v>866.89570083935689</c:v>
                </c:pt>
                <c:pt idx="763">
                  <c:v>866.89570083935689</c:v>
                </c:pt>
                <c:pt idx="764">
                  <c:v>866.89570083935689</c:v>
                </c:pt>
                <c:pt idx="765">
                  <c:v>866.89570083935689</c:v>
                </c:pt>
                <c:pt idx="766">
                  <c:v>866.89570083935689</c:v>
                </c:pt>
                <c:pt idx="767">
                  <c:v>866.89570083935689</c:v>
                </c:pt>
                <c:pt idx="768">
                  <c:v>866.89570083935689</c:v>
                </c:pt>
                <c:pt idx="769">
                  <c:v>866.89570083935689</c:v>
                </c:pt>
                <c:pt idx="770">
                  <c:v>866.89570083935689</c:v>
                </c:pt>
                <c:pt idx="771">
                  <c:v>866.89570083935689</c:v>
                </c:pt>
                <c:pt idx="772">
                  <c:v>866.89570083935689</c:v>
                </c:pt>
                <c:pt idx="773">
                  <c:v>866.89570083935689</c:v>
                </c:pt>
                <c:pt idx="774">
                  <c:v>866.89570083935689</c:v>
                </c:pt>
                <c:pt idx="775">
                  <c:v>866.89570083935689</c:v>
                </c:pt>
                <c:pt idx="776">
                  <c:v>866.89570083935689</c:v>
                </c:pt>
                <c:pt idx="777">
                  <c:v>866.89570083935689</c:v>
                </c:pt>
                <c:pt idx="778">
                  <c:v>866.89570083935689</c:v>
                </c:pt>
                <c:pt idx="779">
                  <c:v>866.89570083935689</c:v>
                </c:pt>
                <c:pt idx="780">
                  <c:v>866.89570083935689</c:v>
                </c:pt>
                <c:pt idx="781">
                  <c:v>866.89570083935689</c:v>
                </c:pt>
                <c:pt idx="782">
                  <c:v>866.89570083935689</c:v>
                </c:pt>
                <c:pt idx="783">
                  <c:v>866.89570083935689</c:v>
                </c:pt>
                <c:pt idx="784">
                  <c:v>866.89570083935689</c:v>
                </c:pt>
                <c:pt idx="785">
                  <c:v>866.89570083935689</c:v>
                </c:pt>
                <c:pt idx="786">
                  <c:v>866.89570083935689</c:v>
                </c:pt>
                <c:pt idx="787">
                  <c:v>866.89570083935689</c:v>
                </c:pt>
                <c:pt idx="788">
                  <c:v>866.89570083935689</c:v>
                </c:pt>
                <c:pt idx="789">
                  <c:v>866.89570083935689</c:v>
                </c:pt>
                <c:pt idx="790">
                  <c:v>866.89570083935689</c:v>
                </c:pt>
                <c:pt idx="791">
                  <c:v>866.89570083935689</c:v>
                </c:pt>
                <c:pt idx="792">
                  <c:v>866.89570083935689</c:v>
                </c:pt>
                <c:pt idx="793">
                  <c:v>866.89570083935689</c:v>
                </c:pt>
                <c:pt idx="794">
                  <c:v>866.89570083935689</c:v>
                </c:pt>
                <c:pt idx="795">
                  <c:v>866.89570083935689</c:v>
                </c:pt>
                <c:pt idx="796">
                  <c:v>866.89570083935689</c:v>
                </c:pt>
                <c:pt idx="797">
                  <c:v>866.89570083935689</c:v>
                </c:pt>
                <c:pt idx="798">
                  <c:v>866.89570083935689</c:v>
                </c:pt>
                <c:pt idx="799">
                  <c:v>866.89570083935689</c:v>
                </c:pt>
                <c:pt idx="800">
                  <c:v>866.89570083935689</c:v>
                </c:pt>
                <c:pt idx="801">
                  <c:v>866.89570083935689</c:v>
                </c:pt>
                <c:pt idx="802">
                  <c:v>866.89570083935689</c:v>
                </c:pt>
                <c:pt idx="803">
                  <c:v>866.89570083935689</c:v>
                </c:pt>
                <c:pt idx="804">
                  <c:v>866.89570083935689</c:v>
                </c:pt>
                <c:pt idx="805">
                  <c:v>866.89570083935689</c:v>
                </c:pt>
                <c:pt idx="806">
                  <c:v>866.89570083935689</c:v>
                </c:pt>
                <c:pt idx="807">
                  <c:v>866.89570083935689</c:v>
                </c:pt>
                <c:pt idx="808">
                  <c:v>866.89570083935689</c:v>
                </c:pt>
                <c:pt idx="809">
                  <c:v>866.89570083935689</c:v>
                </c:pt>
                <c:pt idx="810">
                  <c:v>866.89570083935689</c:v>
                </c:pt>
                <c:pt idx="811">
                  <c:v>866.89570083935689</c:v>
                </c:pt>
                <c:pt idx="812">
                  <c:v>866.89570083935689</c:v>
                </c:pt>
                <c:pt idx="813">
                  <c:v>866.89570083935689</c:v>
                </c:pt>
                <c:pt idx="814">
                  <c:v>866.89570083935689</c:v>
                </c:pt>
                <c:pt idx="815">
                  <c:v>866.89570083935689</c:v>
                </c:pt>
                <c:pt idx="816">
                  <c:v>866.89570083935689</c:v>
                </c:pt>
                <c:pt idx="817">
                  <c:v>866.89570083935689</c:v>
                </c:pt>
                <c:pt idx="818">
                  <c:v>866.89570083935689</c:v>
                </c:pt>
                <c:pt idx="819">
                  <c:v>866.89570083935689</c:v>
                </c:pt>
                <c:pt idx="820">
                  <c:v>866.89570083935689</c:v>
                </c:pt>
                <c:pt idx="821">
                  <c:v>866.89570083935689</c:v>
                </c:pt>
                <c:pt idx="822">
                  <c:v>866.89570083935689</c:v>
                </c:pt>
                <c:pt idx="823">
                  <c:v>866.89570083935689</c:v>
                </c:pt>
                <c:pt idx="824">
                  <c:v>866.89570083935689</c:v>
                </c:pt>
                <c:pt idx="825">
                  <c:v>866.89570083935689</c:v>
                </c:pt>
                <c:pt idx="826">
                  <c:v>866.89570083935689</c:v>
                </c:pt>
                <c:pt idx="827">
                  <c:v>866.89570083935689</c:v>
                </c:pt>
                <c:pt idx="828">
                  <c:v>866.89570083935689</c:v>
                </c:pt>
                <c:pt idx="829">
                  <c:v>866.89570083935689</c:v>
                </c:pt>
                <c:pt idx="830">
                  <c:v>866.89570083935689</c:v>
                </c:pt>
                <c:pt idx="831">
                  <c:v>866.89570083935689</c:v>
                </c:pt>
                <c:pt idx="832">
                  <c:v>866.89570083935689</c:v>
                </c:pt>
                <c:pt idx="833">
                  <c:v>866.89570083935689</c:v>
                </c:pt>
                <c:pt idx="834">
                  <c:v>866.89570083935689</c:v>
                </c:pt>
                <c:pt idx="835">
                  <c:v>866.89570083935689</c:v>
                </c:pt>
                <c:pt idx="836">
                  <c:v>866.89570083935689</c:v>
                </c:pt>
                <c:pt idx="837">
                  <c:v>866.89570083935689</c:v>
                </c:pt>
                <c:pt idx="838">
                  <c:v>866.89570083935689</c:v>
                </c:pt>
                <c:pt idx="839">
                  <c:v>866.89570083935689</c:v>
                </c:pt>
                <c:pt idx="840">
                  <c:v>866.89570083935689</c:v>
                </c:pt>
                <c:pt idx="841">
                  <c:v>866.89570083935689</c:v>
                </c:pt>
                <c:pt idx="842">
                  <c:v>866.89570083935689</c:v>
                </c:pt>
                <c:pt idx="843">
                  <c:v>866.89570083935689</c:v>
                </c:pt>
                <c:pt idx="844">
                  <c:v>866.89570083935689</c:v>
                </c:pt>
                <c:pt idx="845">
                  <c:v>866.89570083935689</c:v>
                </c:pt>
                <c:pt idx="846">
                  <c:v>866.89570083935689</c:v>
                </c:pt>
                <c:pt idx="847">
                  <c:v>866.89570083935689</c:v>
                </c:pt>
                <c:pt idx="848">
                  <c:v>866.89570083935689</c:v>
                </c:pt>
                <c:pt idx="849">
                  <c:v>866.89570083935689</c:v>
                </c:pt>
                <c:pt idx="850">
                  <c:v>866.89570083935689</c:v>
                </c:pt>
                <c:pt idx="851">
                  <c:v>866.89570083935689</c:v>
                </c:pt>
                <c:pt idx="852">
                  <c:v>866.89570083935689</c:v>
                </c:pt>
                <c:pt idx="853">
                  <c:v>866.89570083935689</c:v>
                </c:pt>
                <c:pt idx="854">
                  <c:v>866.89570083935689</c:v>
                </c:pt>
                <c:pt idx="855">
                  <c:v>866.89570083935689</c:v>
                </c:pt>
                <c:pt idx="856">
                  <c:v>866.89570083935689</c:v>
                </c:pt>
                <c:pt idx="857">
                  <c:v>866.89570083935689</c:v>
                </c:pt>
                <c:pt idx="858">
                  <c:v>866.89570083935689</c:v>
                </c:pt>
                <c:pt idx="859">
                  <c:v>866.89570083935689</c:v>
                </c:pt>
                <c:pt idx="860">
                  <c:v>866.89570083935689</c:v>
                </c:pt>
                <c:pt idx="861">
                  <c:v>866.89570083935689</c:v>
                </c:pt>
                <c:pt idx="862">
                  <c:v>866.89570083935689</c:v>
                </c:pt>
                <c:pt idx="863">
                  <c:v>866.89570083935689</c:v>
                </c:pt>
                <c:pt idx="864">
                  <c:v>866.89570083935689</c:v>
                </c:pt>
                <c:pt idx="865">
                  <c:v>866.89570083935689</c:v>
                </c:pt>
                <c:pt idx="866">
                  <c:v>866.89570083935689</c:v>
                </c:pt>
                <c:pt idx="867">
                  <c:v>866.89570083935689</c:v>
                </c:pt>
                <c:pt idx="868">
                  <c:v>866.89570083935689</c:v>
                </c:pt>
                <c:pt idx="869">
                  <c:v>866.89570083935689</c:v>
                </c:pt>
                <c:pt idx="870">
                  <c:v>866.89570083935689</c:v>
                </c:pt>
                <c:pt idx="871">
                  <c:v>866.89570083935689</c:v>
                </c:pt>
                <c:pt idx="872">
                  <c:v>866.89570083935689</c:v>
                </c:pt>
                <c:pt idx="873">
                  <c:v>866.89570083935689</c:v>
                </c:pt>
                <c:pt idx="874">
                  <c:v>866.89570083935689</c:v>
                </c:pt>
                <c:pt idx="875">
                  <c:v>866.89570083935689</c:v>
                </c:pt>
                <c:pt idx="876">
                  <c:v>866.89570083935689</c:v>
                </c:pt>
                <c:pt idx="877">
                  <c:v>866.89570083935689</c:v>
                </c:pt>
                <c:pt idx="878">
                  <c:v>866.89570083935689</c:v>
                </c:pt>
                <c:pt idx="879">
                  <c:v>866.89570083935689</c:v>
                </c:pt>
                <c:pt idx="880">
                  <c:v>866.89570083935689</c:v>
                </c:pt>
                <c:pt idx="881">
                  <c:v>866.89570083935689</c:v>
                </c:pt>
                <c:pt idx="882">
                  <c:v>866.89570083935689</c:v>
                </c:pt>
                <c:pt idx="883">
                  <c:v>866.89570083935689</c:v>
                </c:pt>
                <c:pt idx="884">
                  <c:v>866.89570083935689</c:v>
                </c:pt>
                <c:pt idx="885">
                  <c:v>866.89570083935689</c:v>
                </c:pt>
                <c:pt idx="886">
                  <c:v>866.89570083935689</c:v>
                </c:pt>
                <c:pt idx="887">
                  <c:v>866.89570083935689</c:v>
                </c:pt>
                <c:pt idx="888">
                  <c:v>866.89570083935689</c:v>
                </c:pt>
                <c:pt idx="889">
                  <c:v>866.89570083935689</c:v>
                </c:pt>
                <c:pt idx="890">
                  <c:v>866.89570083935689</c:v>
                </c:pt>
                <c:pt idx="891">
                  <c:v>866.89570083935689</c:v>
                </c:pt>
                <c:pt idx="892">
                  <c:v>866.89570083935689</c:v>
                </c:pt>
                <c:pt idx="893">
                  <c:v>866.89570083935689</c:v>
                </c:pt>
                <c:pt idx="894">
                  <c:v>866.89570083935689</c:v>
                </c:pt>
                <c:pt idx="895">
                  <c:v>866.89570083935689</c:v>
                </c:pt>
                <c:pt idx="896">
                  <c:v>866.89570083935689</c:v>
                </c:pt>
                <c:pt idx="897">
                  <c:v>866.89570083935689</c:v>
                </c:pt>
                <c:pt idx="898">
                  <c:v>866.89570083935689</c:v>
                </c:pt>
                <c:pt idx="899">
                  <c:v>866.89570083935689</c:v>
                </c:pt>
                <c:pt idx="900">
                  <c:v>866.89570083935689</c:v>
                </c:pt>
                <c:pt idx="901">
                  <c:v>866.89570083935689</c:v>
                </c:pt>
                <c:pt idx="902">
                  <c:v>866.89570083935689</c:v>
                </c:pt>
                <c:pt idx="903">
                  <c:v>866.89570083935689</c:v>
                </c:pt>
                <c:pt idx="904">
                  <c:v>866.89570083935689</c:v>
                </c:pt>
                <c:pt idx="905">
                  <c:v>866.89570083935689</c:v>
                </c:pt>
                <c:pt idx="906">
                  <c:v>866.89570083935689</c:v>
                </c:pt>
                <c:pt idx="907">
                  <c:v>866.89570083935689</c:v>
                </c:pt>
                <c:pt idx="908">
                  <c:v>866.89570083935689</c:v>
                </c:pt>
                <c:pt idx="909">
                  <c:v>866.89570083935689</c:v>
                </c:pt>
                <c:pt idx="910">
                  <c:v>866.89570083935689</c:v>
                </c:pt>
                <c:pt idx="911">
                  <c:v>866.89570083935689</c:v>
                </c:pt>
                <c:pt idx="912">
                  <c:v>866.89570083935689</c:v>
                </c:pt>
                <c:pt idx="913">
                  <c:v>866.89570083935689</c:v>
                </c:pt>
                <c:pt idx="914">
                  <c:v>866.89570083935689</c:v>
                </c:pt>
                <c:pt idx="915">
                  <c:v>866.89570083935689</c:v>
                </c:pt>
                <c:pt idx="916">
                  <c:v>866.89570083935689</c:v>
                </c:pt>
                <c:pt idx="917">
                  <c:v>866.89570083935689</c:v>
                </c:pt>
                <c:pt idx="918">
                  <c:v>866.89570083935689</c:v>
                </c:pt>
                <c:pt idx="919">
                  <c:v>866.89570083935689</c:v>
                </c:pt>
                <c:pt idx="920">
                  <c:v>866.89570083935689</c:v>
                </c:pt>
                <c:pt idx="921">
                  <c:v>866.89570083935689</c:v>
                </c:pt>
                <c:pt idx="922">
                  <c:v>866.89570083935689</c:v>
                </c:pt>
                <c:pt idx="923">
                  <c:v>866.89570083935689</c:v>
                </c:pt>
                <c:pt idx="924">
                  <c:v>866.89570083935689</c:v>
                </c:pt>
                <c:pt idx="925">
                  <c:v>866.89570083935689</c:v>
                </c:pt>
                <c:pt idx="926">
                  <c:v>866.89570083935689</c:v>
                </c:pt>
                <c:pt idx="927">
                  <c:v>866.89570083935689</c:v>
                </c:pt>
                <c:pt idx="928">
                  <c:v>866.89570083935689</c:v>
                </c:pt>
                <c:pt idx="929">
                  <c:v>866.89570083935689</c:v>
                </c:pt>
                <c:pt idx="930">
                  <c:v>866.89570083935689</c:v>
                </c:pt>
                <c:pt idx="931">
                  <c:v>866.89570083935689</c:v>
                </c:pt>
                <c:pt idx="932">
                  <c:v>866.89570083935689</c:v>
                </c:pt>
                <c:pt idx="933">
                  <c:v>866.89570083935689</c:v>
                </c:pt>
                <c:pt idx="934">
                  <c:v>866.89570083935689</c:v>
                </c:pt>
                <c:pt idx="935">
                  <c:v>866.89570083935689</c:v>
                </c:pt>
                <c:pt idx="936">
                  <c:v>866.89570083935689</c:v>
                </c:pt>
                <c:pt idx="937">
                  <c:v>866.89570083935689</c:v>
                </c:pt>
                <c:pt idx="938">
                  <c:v>866.89570083935689</c:v>
                </c:pt>
                <c:pt idx="939">
                  <c:v>866.89570083935689</c:v>
                </c:pt>
                <c:pt idx="940">
                  <c:v>866.89570083935689</c:v>
                </c:pt>
                <c:pt idx="941">
                  <c:v>866.89570083935689</c:v>
                </c:pt>
                <c:pt idx="942">
                  <c:v>866.89570083935689</c:v>
                </c:pt>
                <c:pt idx="943">
                  <c:v>866.89570083935689</c:v>
                </c:pt>
                <c:pt idx="944">
                  <c:v>866.89570083935689</c:v>
                </c:pt>
                <c:pt idx="945">
                  <c:v>866.89570083935689</c:v>
                </c:pt>
                <c:pt idx="946">
                  <c:v>866.89570083935689</c:v>
                </c:pt>
                <c:pt idx="947">
                  <c:v>866.89570083935689</c:v>
                </c:pt>
                <c:pt idx="948">
                  <c:v>866.89570083935689</c:v>
                </c:pt>
                <c:pt idx="949">
                  <c:v>866.89570083935689</c:v>
                </c:pt>
                <c:pt idx="950">
                  <c:v>866.89570083935689</c:v>
                </c:pt>
                <c:pt idx="951">
                  <c:v>866.89570083935689</c:v>
                </c:pt>
                <c:pt idx="952">
                  <c:v>866.89570083935689</c:v>
                </c:pt>
                <c:pt idx="953">
                  <c:v>866.89570083935689</c:v>
                </c:pt>
                <c:pt idx="954">
                  <c:v>866.89570083935689</c:v>
                </c:pt>
                <c:pt idx="955">
                  <c:v>866.89570083935689</c:v>
                </c:pt>
                <c:pt idx="956">
                  <c:v>866.89570083935689</c:v>
                </c:pt>
                <c:pt idx="957">
                  <c:v>866.89570083935689</c:v>
                </c:pt>
                <c:pt idx="958">
                  <c:v>866.89570083935689</c:v>
                </c:pt>
                <c:pt idx="959">
                  <c:v>866.89570083935689</c:v>
                </c:pt>
                <c:pt idx="960">
                  <c:v>866.89570083935689</c:v>
                </c:pt>
                <c:pt idx="961">
                  <c:v>866.89570083935689</c:v>
                </c:pt>
                <c:pt idx="962">
                  <c:v>866.89570083935689</c:v>
                </c:pt>
                <c:pt idx="963">
                  <c:v>866.89570083935689</c:v>
                </c:pt>
                <c:pt idx="964">
                  <c:v>866.89570083935689</c:v>
                </c:pt>
                <c:pt idx="965">
                  <c:v>866.89570083935689</c:v>
                </c:pt>
                <c:pt idx="966">
                  <c:v>866.89570083935689</c:v>
                </c:pt>
                <c:pt idx="967">
                  <c:v>866.89570083935689</c:v>
                </c:pt>
                <c:pt idx="968">
                  <c:v>866.89570083935689</c:v>
                </c:pt>
                <c:pt idx="969">
                  <c:v>866.89570083935689</c:v>
                </c:pt>
                <c:pt idx="970">
                  <c:v>866.89570083935689</c:v>
                </c:pt>
                <c:pt idx="971">
                  <c:v>866.89570083935689</c:v>
                </c:pt>
                <c:pt idx="972">
                  <c:v>866.89570083935689</c:v>
                </c:pt>
                <c:pt idx="973">
                  <c:v>866.89570083935689</c:v>
                </c:pt>
                <c:pt idx="974">
                  <c:v>866.89570083935689</c:v>
                </c:pt>
                <c:pt idx="975">
                  <c:v>866.89570083935689</c:v>
                </c:pt>
                <c:pt idx="976">
                  <c:v>866.89570083935689</c:v>
                </c:pt>
                <c:pt idx="977">
                  <c:v>866.89570083935689</c:v>
                </c:pt>
                <c:pt idx="978">
                  <c:v>866.89570083935689</c:v>
                </c:pt>
                <c:pt idx="979">
                  <c:v>866.89570083935689</c:v>
                </c:pt>
                <c:pt idx="980">
                  <c:v>866.89570083935689</c:v>
                </c:pt>
                <c:pt idx="981">
                  <c:v>866.89570083935689</c:v>
                </c:pt>
                <c:pt idx="982">
                  <c:v>866.89570083935689</c:v>
                </c:pt>
                <c:pt idx="983">
                  <c:v>866.89570083935689</c:v>
                </c:pt>
                <c:pt idx="984">
                  <c:v>866.89570083935689</c:v>
                </c:pt>
                <c:pt idx="985">
                  <c:v>866.89570083935689</c:v>
                </c:pt>
                <c:pt idx="986">
                  <c:v>866.89570083935689</c:v>
                </c:pt>
                <c:pt idx="987">
                  <c:v>866.89570083935689</c:v>
                </c:pt>
                <c:pt idx="988">
                  <c:v>866.89570083935689</c:v>
                </c:pt>
                <c:pt idx="989">
                  <c:v>866.89570083935689</c:v>
                </c:pt>
                <c:pt idx="990">
                  <c:v>866.89570083935689</c:v>
                </c:pt>
                <c:pt idx="991">
                  <c:v>866.89570083935689</c:v>
                </c:pt>
                <c:pt idx="992">
                  <c:v>866.89570083935689</c:v>
                </c:pt>
                <c:pt idx="993">
                  <c:v>866.89570083935689</c:v>
                </c:pt>
                <c:pt idx="994">
                  <c:v>866.89570083935689</c:v>
                </c:pt>
                <c:pt idx="995">
                  <c:v>866.89570083935689</c:v>
                </c:pt>
                <c:pt idx="996">
                  <c:v>866.89570083935689</c:v>
                </c:pt>
                <c:pt idx="997">
                  <c:v>866.89570083935689</c:v>
                </c:pt>
                <c:pt idx="998">
                  <c:v>866.89570083935689</c:v>
                </c:pt>
                <c:pt idx="999">
                  <c:v>866.89570083935689</c:v>
                </c:pt>
                <c:pt idx="1000">
                  <c:v>866.89570083935689</c:v>
                </c:pt>
              </c:numCache>
            </c:numRef>
          </c:xVal>
          <c:yVal>
            <c:numRef>
              <c:f>Calculs!$K$4:$K$1004</c:f>
              <c:numCache>
                <c:formatCode>0.00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1318.4016468172163</c:v>
                </c:pt>
                <c:pt idx="524">
                  <c:v>1318.3237094211154</c:v>
                </c:pt>
                <c:pt idx="525">
                  <c:v>1318.1477583509184</c:v>
                </c:pt>
                <c:pt idx="526">
                  <c:v>1317.8739023439939</c:v>
                </c:pt>
                <c:pt idx="527">
                  <c:v>1317.5022505903187</c:v>
                </c:pt>
                <c:pt idx="528">
                  <c:v>1317.0329131770832</c:v>
                </c:pt>
                <c:pt idx="529">
                  <c:v>1316.4660015227741</c:v>
                </c:pt>
                <c:pt idx="530">
                  <c:v>1315.8016287980856</c:v>
                </c:pt>
                <c:pt idx="531">
                  <c:v>1315.0399103312882</c:v>
                </c:pt>
                <c:pt idx="532">
                  <c:v>1314.1809639960143</c:v>
                </c:pt>
                <c:pt idx="533">
                  <c:v>1313.2249105797844</c:v>
                </c:pt>
                <c:pt idx="534">
                  <c:v>1312.1718741319728</c:v>
                </c:pt>
                <c:pt idx="535">
                  <c:v>1311.0219822902893</c:v>
                </c:pt>
                <c:pt idx="536">
                  <c:v>1309.7753665852179</c:v>
                </c:pt>
                <c:pt idx="537">
                  <c:v>1308.4321627221832</c:v>
                </c:pt>
                <c:pt idx="538">
                  <c:v>1306.9925108415212</c:v>
                </c:pt>
                <c:pt idx="539">
                  <c:v>1305.4565557565822</c:v>
                </c:pt>
                <c:pt idx="540">
                  <c:v>1303.8244471705184</c:v>
                </c:pt>
                <c:pt idx="541">
                  <c:v>1302.0963398724714</c:v>
                </c:pt>
                <c:pt idx="542">
                  <c:v>1300.272393914018</c:v>
                </c:pt>
                <c:pt idx="543">
                  <c:v>1298.3527747668165</c:v>
                </c:pt>
                <c:pt idx="544">
                  <c:v>1296.3376534624633</c:v>
                </c:pt>
                <c:pt idx="545">
                  <c:v>1294.2272067155989</c:v>
                </c:pt>
                <c:pt idx="546">
                  <c:v>1292.0216170313117</c:v>
                </c:pt>
                <c:pt idx="547">
                  <c:v>1289.7210727978747</c:v>
                </c:pt>
                <c:pt idx="548">
                  <c:v>1287.3257683658253</c:v>
                </c:pt>
                <c:pt idx="549">
                  <c:v>1284.8359041143619</c:v>
                </c:pt>
                <c:pt idx="550">
                  <c:v>1282.2516865059831</c:v>
                </c:pt>
                <c:pt idx="551">
                  <c:v>1279.5733281302439</c:v>
                </c:pt>
                <c:pt idx="552">
                  <c:v>1276.8010477374528</c:v>
                </c:pt>
                <c:pt idx="553">
                  <c:v>1273.9350702630761</c:v>
                </c:pt>
                <c:pt idx="554">
                  <c:v>1270.9756268435592</c:v>
                </c:pt>
                <c:pt idx="555">
                  <c:v>1267.9229548242258</c:v>
                </c:pt>
                <c:pt idx="556">
                  <c:v>1264.7772977598609</c:v>
                </c:pt>
                <c:pt idx="557">
                  <c:v>1261.5389054085333</c:v>
                </c:pt>
                <c:pt idx="558">
                  <c:v>1258.2080337191733</c:v>
                </c:pt>
                <c:pt idx="559">
                  <c:v>1254.78494481337</c:v>
                </c:pt>
                <c:pt idx="560">
                  <c:v>1251.2699069618218</c:v>
                </c:pt>
                <c:pt idx="561">
                  <c:v>1247.6631945558279</c:v>
                </c:pt>
                <c:pt idx="562">
                  <c:v>1243.9650880741831</c:v>
                </c:pt>
                <c:pt idx="563">
                  <c:v>1240.1758740458019</c:v>
                </c:pt>
                <c:pt idx="564">
                  <c:v>1236.2958450083736</c:v>
                </c:pt>
                <c:pt idx="565">
                  <c:v>1232.325299463321</c:v>
                </c:pt>
                <c:pt idx="566">
                  <c:v>1228.2645418273164</c:v>
                </c:pt>
                <c:pt idx="567">
                  <c:v>1224.1138823805859</c:v>
                </c:pt>
                <c:pt idx="568">
                  <c:v>1219.8736372122121</c:v>
                </c:pt>
                <c:pt idx="569">
                  <c:v>1215.5441281626333</c:v>
                </c:pt>
                <c:pt idx="570">
                  <c:v>1211.1256827635186</c:v>
                </c:pt>
                <c:pt idx="571">
                  <c:v>1206.6186341751825</c:v>
                </c:pt>
                <c:pt idx="572">
                  <c:v>1202.0233211216982</c:v>
                </c:pt>
                <c:pt idx="573">
                  <c:v>1197.3400878238492</c:v>
                </c:pt>
                <c:pt idx="574">
                  <c:v>1192.5692839300523</c:v>
                </c:pt>
                <c:pt idx="575">
                  <c:v>1187.711264445378</c:v>
                </c:pt>
                <c:pt idx="576">
                  <c:v>1182.7663896587824</c:v>
                </c:pt>
                <c:pt idx="577">
                  <c:v>1177.7350250686618</c:v>
                </c:pt>
                <c:pt idx="578">
                  <c:v>1172.6175413068293</c:v>
                </c:pt>
                <c:pt idx="579">
                  <c:v>1167.4143140610122</c:v>
                </c:pt>
                <c:pt idx="580">
                  <c:v>1162.1257239959605</c:v>
                </c:pt>
                <c:pt idx="581">
                  <c:v>1156.7521566732526</c:v>
                </c:pt>
                <c:pt idx="582">
                  <c:v>1151.2940024698794</c:v>
                </c:pt>
                <c:pt idx="583">
                  <c:v>1145.7516564956875</c:v>
                </c:pt>
                <c:pt idx="584">
                  <c:v>1140.1255185097523</c:v>
                </c:pt>
                <c:pt idx="585">
                  <c:v>1134.4159928357549</c:v>
                </c:pt>
                <c:pt idx="586">
                  <c:v>1128.6234882764297</c:v>
                </c:pt>
                <c:pt idx="587">
                  <c:v>1122.7484180271492</c:v>
                </c:pt>
                <c:pt idx="588">
                  <c:v>1116.791199588708</c:v>
                </c:pt>
                <c:pt idx="589">
                  <c:v>1110.7522546793671</c:v>
                </c:pt>
                <c:pt idx="590">
                  <c:v>1104.6320091462183</c:v>
                </c:pt>
                <c:pt idx="591">
                  <c:v>1098.4308928759237</c:v>
                </c:pt>
                <c:pt idx="592">
                  <c:v>1092.1493397048873</c:v>
                </c:pt>
                <c:pt idx="593">
                  <c:v>1085.787787328909</c:v>
                </c:pt>
                <c:pt idx="594">
                  <c:v>1079.3466772123775</c:v>
                </c:pt>
                <c:pt idx="595">
                  <c:v>1072.8264544970475</c:v>
                </c:pt>
                <c:pt idx="596">
                  <c:v>1066.2275679104539</c:v>
                </c:pt>
                <c:pt idx="597">
                  <c:v>1059.5504696740088</c:v>
                </c:pt>
                <c:pt idx="598">
                  <c:v>1052.7956154108281</c:v>
                </c:pt>
                <c:pt idx="599">
                  <c:v>1045.9634640533341</c:v>
                </c:pt>
                <c:pt idx="600">
                  <c:v>1039.0544777506773</c:v>
                </c:pt>
                <c:pt idx="601">
                  <c:v>1032.0691217760211</c:v>
                </c:pt>
                <c:pt idx="602">
                  <c:v>1025.007864433732</c:v>
                </c:pt>
                <c:pt idx="603">
                  <c:v>1017.8711769665153</c:v>
                </c:pt>
                <c:pt idx="604">
                  <c:v>1010.6595334625384</c:v>
                </c:pt>
                <c:pt idx="605">
                  <c:v>1003.3734107625801</c:v>
                </c:pt>
                <c:pt idx="606">
                  <c:v>996.0132883672444</c:v>
                </c:pt>
                <c:pt idx="607">
                  <c:v>988.57964834427742</c:v>
                </c:pt>
                <c:pt idx="608">
                  <c:v>981.0729752360229</c:v>
                </c:pt>
                <c:pt idx="609">
                  <c:v>973.49375596705363</c:v>
                </c:pt>
                <c:pt idx="610">
                  <c:v>965.84247975201345</c:v>
                </c:pt>
                <c:pt idx="611">
                  <c:v>958.11963800370404</c:v>
                </c:pt>
                <c:pt idx="612">
                  <c:v>950.32572424145076</c:v>
                </c:pt>
                <c:pt idx="613">
                  <c:v>942.46123399977978</c:v>
                </c:pt>
                <c:pt idx="614">
                  <c:v>934.52666473743898</c:v>
                </c:pt>
                <c:pt idx="615">
                  <c:v>926.5225157467936</c:v>
                </c:pt>
                <c:pt idx="616">
                  <c:v>918.44928806362805</c:v>
                </c:pt>
                <c:pt idx="617">
                  <c:v>910.30748437738214</c:v>
                </c:pt>
                <c:pt idx="618">
                  <c:v>902.0976089418524</c:v>
                </c:pt>
                <c:pt idx="619">
                  <c:v>893.82016748638591</c:v>
                </c:pt>
                <c:pt idx="620">
                  <c:v>885.47566712759442</c:v>
                </c:pt>
                <c:pt idx="621">
                  <c:v>877.06461628161571</c:v>
                </c:pt>
                <c:pt idx="622">
                  <c:v>868.58752457694777</c:v>
                </c:pt>
                <c:pt idx="623">
                  <c:v>860.04490276788238</c:v>
                </c:pt>
                <c:pt idx="624">
                  <c:v>851.43726264856093</c:v>
                </c:pt>
                <c:pt idx="625">
                  <c:v>842.7651169676783</c:v>
                </c:pt>
                <c:pt idx="626">
                  <c:v>834.02897934385646</c:v>
                </c:pt>
                <c:pt idx="627">
                  <c:v>825.22936418171105</c:v>
                </c:pt>
                <c:pt idx="628">
                  <c:v>816.36678658863275</c:v>
                </c:pt>
                <c:pt idx="629">
                  <c:v>807.44176229230402</c:v>
                </c:pt>
                <c:pt idx="630">
                  <c:v>798.45480755897142</c:v>
                </c:pt>
                <c:pt idx="631">
                  <c:v>789.40643911249413</c:v>
                </c:pt>
                <c:pt idx="632">
                  <c:v>780.29717405418626</c:v>
                </c:pt>
                <c:pt idx="633">
                  <c:v>771.12752978347214</c:v>
                </c:pt>
                <c:pt idx="634">
                  <c:v>761.89802391937155</c:v>
                </c:pt>
                <c:pt idx="635">
                  <c:v>752.6091742228316</c:v>
                </c:pt>
                <c:pt idx="636">
                  <c:v>743.26149851992216</c:v>
                </c:pt>
                <c:pt idx="637">
                  <c:v>733.85551462590922</c:v>
                </c:pt>
                <c:pt idx="638">
                  <c:v>724.39174027022159</c:v>
                </c:pt>
                <c:pt idx="639">
                  <c:v>714.87069302232487</c:v>
                </c:pt>
                <c:pt idx="640">
                  <c:v>705.29289021851594</c:v>
                </c:pt>
                <c:pt idx="641">
                  <c:v>695.65884888965081</c:v>
                </c:pt>
                <c:pt idx="642">
                  <c:v>685.9690856898178</c:v>
                </c:pt>
                <c:pt idx="643">
                  <c:v>676.22411682596771</c:v>
                </c:pt>
                <c:pt idx="644">
                  <c:v>666.42445798851134</c:v>
                </c:pt>
                <c:pt idx="645">
                  <c:v>656.57062428289453</c:v>
                </c:pt>
                <c:pt idx="646">
                  <c:v>646.66313016216088</c:v>
                </c:pt>
                <c:pt idx="647">
                  <c:v>636.70248936050984</c:v>
                </c:pt>
                <c:pt idx="648">
                  <c:v>626.68921482785936</c:v>
                </c:pt>
                <c:pt idx="649">
                  <c:v>616.62381866542046</c:v>
                </c:pt>
                <c:pt idx="650">
                  <c:v>606.50681206229035</c:v>
                </c:pt>
                <c:pt idx="651">
                  <c:v>596.33870523307087</c:v>
                </c:pt>
                <c:pt idx="652">
                  <c:v>586.12000735651827</c:v>
                </c:pt>
                <c:pt idx="653">
                  <c:v>575.85122651522897</c:v>
                </c:pt>
                <c:pt idx="654">
                  <c:v>565.53286963636651</c:v>
                </c:pt>
                <c:pt idx="655">
                  <c:v>555.16544243343355</c:v>
                </c:pt>
                <c:pt idx="656">
                  <c:v>544.7494493490924</c:v>
                </c:pt>
                <c:pt idx="657">
                  <c:v>534.28539349903747</c:v>
                </c:pt>
                <c:pt idx="658">
                  <c:v>523.77377661692151</c:v>
                </c:pt>
                <c:pt idx="659">
                  <c:v>513.215099000338</c:v>
                </c:pt>
                <c:pt idx="660">
                  <c:v>502.60985945786121</c:v>
                </c:pt>
                <c:pt idx="661">
                  <c:v>491.95855525714455</c:v>
                </c:pt>
                <c:pt idx="662">
                  <c:v>481.26168207407761</c:v>
                </c:pt>
                <c:pt idx="663">
                  <c:v>470.51973394300222</c:v>
                </c:pt>
                <c:pt idx="664">
                  <c:v>459.73320320798655</c:v>
                </c:pt>
                <c:pt idx="665">
                  <c:v>448.90258047515641</c:v>
                </c:pt>
                <c:pt idx="666">
                  <c:v>438.02835456608267</c:v>
                </c:pt>
                <c:pt idx="667">
                  <c:v>427.11101247222194</c:v>
                </c:pt>
                <c:pt idx="668">
                  <c:v>416.15103931040932</c:v>
                </c:pt>
                <c:pt idx="669">
                  <c:v>405.1489182793996</c:v>
                </c:pt>
                <c:pt idx="670">
                  <c:v>394.10513061745399</c:v>
                </c:pt>
                <c:pt idx="671">
                  <c:v>383.0201555609691</c:v>
                </c:pt>
                <c:pt idx="672">
                  <c:v>371.89447030414379</c:v>
                </c:pt>
                <c:pt idx="673">
                  <c:v>360.72854995967953</c:v>
                </c:pt>
                <c:pt idx="674">
                  <c:v>349.52286752050998</c:v>
                </c:pt>
                <c:pt idx="675">
                  <c:v>338.27789382255423</c:v>
                </c:pt>
                <c:pt idx="676">
                  <c:v>326.99409750848849</c:v>
                </c:pt>
                <c:pt idx="677">
                  <c:v>315.67194499253054</c:v>
                </c:pt>
                <c:pt idx="678">
                  <c:v>304.31190042623047</c:v>
                </c:pt>
                <c:pt idx="679">
                  <c:v>292.91442566526194</c:v>
                </c:pt>
                <c:pt idx="680">
                  <c:v>281.47998023720641</c:v>
                </c:pt>
                <c:pt idx="681">
                  <c:v>270.00902131032399</c:v>
                </c:pt>
                <c:pt idx="682">
                  <c:v>258.50200366330347</c:v>
                </c:pt>
                <c:pt idx="683">
                  <c:v>246.95937965598358</c:v>
                </c:pt>
                <c:pt idx="684">
                  <c:v>235.38159920103809</c:v>
                </c:pt>
                <c:pt idx="685">
                  <c:v>223.76910973661646</c:v>
                </c:pt>
                <c:pt idx="686">
                  <c:v>212.1223561999316</c:v>
                </c:pt>
                <c:pt idx="687">
                  <c:v>200.44178100178638</c:v>
                </c:pt>
                <c:pt idx="688">
                  <c:v>188.72782400202993</c:v>
                </c:pt>
                <c:pt idx="689">
                  <c:v>176.98092248593477</c:v>
                </c:pt>
                <c:pt idx="690">
                  <c:v>165.20151114148553</c:v>
                </c:pt>
                <c:pt idx="691">
                  <c:v>153.39002203756996</c:v>
                </c:pt>
                <c:pt idx="692">
                  <c:v>141.54688460306247</c:v>
                </c:pt>
                <c:pt idx="693">
                  <c:v>129.6725256067904</c:v>
                </c:pt>
                <c:pt idx="694">
                  <c:v>117.76736913837343</c:v>
                </c:pt>
                <c:pt idx="695">
                  <c:v>105.83183658992556</c:v>
                </c:pt>
                <c:pt idx="696">
                  <c:v>93.866346638609826</c:v>
                </c:pt>
                <c:pt idx="697">
                  <c:v>81.871315230035066</c:v>
                </c:pt>
                <c:pt idx="698">
                  <c:v>69.847155562484431</c:v>
                </c:pt>
                <c:pt idx="699">
                  <c:v>57.794278071964911</c:v>
                </c:pt>
                <c:pt idx="700">
                  <c:v>45.713090418067218</c:v>
                </c:pt>
                <c:pt idx="701">
                  <c:v>33.603997470625053</c:v>
                </c:pt>
                <c:pt idx="702">
                  <c:v>21.467401297162944</c:v>
                </c:pt>
                <c:pt idx="703">
                  <c:v>9.3037011511215493</c:v>
                </c:pt>
                <c:pt idx="704">
                  <c:v>-2.886706539150655</c:v>
                </c:pt>
                <c:pt idx="705">
                  <c:v>-2.8989102149186885</c:v>
                </c:pt>
                <c:pt idx="706">
                  <c:v>-2.9111139168043927</c:v>
                </c:pt>
                <c:pt idx="707">
                  <c:v>-2.923317644807379</c:v>
                </c:pt>
                <c:pt idx="708">
                  <c:v>-2.9355213989272588</c:v>
                </c:pt>
                <c:pt idx="709">
                  <c:v>-2.9477251791636441</c:v>
                </c:pt>
                <c:pt idx="710">
                  <c:v>-2.9599289855161461</c:v>
                </c:pt>
                <c:pt idx="711">
                  <c:v>-2.9721328179843765</c:v>
                </c:pt>
                <c:pt idx="712">
                  <c:v>-2.9843366765679464</c:v>
                </c:pt>
                <c:pt idx="713">
                  <c:v>-2.996540561266468</c:v>
                </c:pt>
                <c:pt idx="714">
                  <c:v>-3.0087444720795524</c:v>
                </c:pt>
                <c:pt idx="715">
                  <c:v>-3.0209484090068113</c:v>
                </c:pt>
                <c:pt idx="716">
                  <c:v>-3.0331523720478559</c:v>
                </c:pt>
                <c:pt idx="717">
                  <c:v>-3.0453563612022982</c:v>
                </c:pt>
                <c:pt idx="718">
                  <c:v>-3.0575603764697497</c:v>
                </c:pt>
                <c:pt idx="719">
                  <c:v>-3.069764417849822</c:v>
                </c:pt>
                <c:pt idx="720">
                  <c:v>-3.0819684853421268</c:v>
                </c:pt>
                <c:pt idx="721">
                  <c:v>-3.0941725789462753</c:v>
                </c:pt>
                <c:pt idx="722">
                  <c:v>-3.1063766986618795</c:v>
                </c:pt>
                <c:pt idx="723">
                  <c:v>-3.1185808444885508</c:v>
                </c:pt>
                <c:pt idx="724">
                  <c:v>-3.1307850164259006</c:v>
                </c:pt>
                <c:pt idx="725">
                  <c:v>-3.1429892144735407</c:v>
                </c:pt>
                <c:pt idx="726">
                  <c:v>-3.1551934386310827</c:v>
                </c:pt>
                <c:pt idx="727">
                  <c:v>-3.1673976888981379</c:v>
                </c:pt>
                <c:pt idx="728">
                  <c:v>-3.1796019652743182</c:v>
                </c:pt>
                <c:pt idx="729">
                  <c:v>-3.1918062677592349</c:v>
                </c:pt>
                <c:pt idx="730">
                  <c:v>-3.2040105963525001</c:v>
                </c:pt>
                <c:pt idx="731">
                  <c:v>-3.216214951053725</c:v>
                </c:pt>
                <c:pt idx="732">
                  <c:v>-3.2284193318625212</c:v>
                </c:pt>
                <c:pt idx="733">
                  <c:v>-3.2406237387785004</c:v>
                </c:pt>
                <c:pt idx="734">
                  <c:v>-3.2528281718012746</c:v>
                </c:pt>
                <c:pt idx="735">
                  <c:v>-3.2650326309304547</c:v>
                </c:pt>
                <c:pt idx="736">
                  <c:v>-3.2772371161656531</c:v>
                </c:pt>
                <c:pt idx="737">
                  <c:v>-3.2894416275064806</c:v>
                </c:pt>
                <c:pt idx="738">
                  <c:v>-3.3016461649525493</c:v>
                </c:pt>
                <c:pt idx="739">
                  <c:v>-3.3138507285034708</c:v>
                </c:pt>
                <c:pt idx="740">
                  <c:v>-3.3260553181588568</c:v>
                </c:pt>
                <c:pt idx="741">
                  <c:v>-3.3382599339183185</c:v>
                </c:pt>
                <c:pt idx="742">
                  <c:v>-3.3504645757814679</c:v>
                </c:pt>
                <c:pt idx="743">
                  <c:v>-3.3626692437479169</c:v>
                </c:pt>
                <c:pt idx="744">
                  <c:v>-3.3748739378172767</c:v>
                </c:pt>
                <c:pt idx="745">
                  <c:v>-3.387078657989159</c:v>
                </c:pt>
                <c:pt idx="746">
                  <c:v>-3.3992834042631754</c:v>
                </c:pt>
                <c:pt idx="747">
                  <c:v>-3.411488176638938</c:v>
                </c:pt>
                <c:pt idx="748">
                  <c:v>-3.4236929751160581</c:v>
                </c:pt>
                <c:pt idx="749">
                  <c:v>-3.4358977996941471</c:v>
                </c:pt>
                <c:pt idx="750">
                  <c:v>-3.4481026503728169</c:v>
                </c:pt>
                <c:pt idx="751">
                  <c:v>-3.4603075271516794</c:v>
                </c:pt>
                <c:pt idx="752">
                  <c:v>-3.472512430030346</c:v>
                </c:pt>
                <c:pt idx="753">
                  <c:v>-3.4847173590084286</c:v>
                </c:pt>
                <c:pt idx="754">
                  <c:v>-3.4969223140855386</c:v>
                </c:pt>
                <c:pt idx="755">
                  <c:v>-3.5091272952612877</c:v>
                </c:pt>
                <c:pt idx="756">
                  <c:v>-3.5213323025352876</c:v>
                </c:pt>
                <c:pt idx="757">
                  <c:v>-3.53353733590715</c:v>
                </c:pt>
                <c:pt idx="758">
                  <c:v>-3.5457423953764864</c:v>
                </c:pt>
                <c:pt idx="759">
                  <c:v>-3.5579474809429086</c:v>
                </c:pt>
                <c:pt idx="760">
                  <c:v>-3.5701525926060285</c:v>
                </c:pt>
                <c:pt idx="761">
                  <c:v>-3.5823577303654575</c:v>
                </c:pt>
                <c:pt idx="762">
                  <c:v>-3.5945628942208074</c:v>
                </c:pt>
                <c:pt idx="763">
                  <c:v>-3.6067680841716903</c:v>
                </c:pt>
                <c:pt idx="764">
                  <c:v>-3.6189733002177173</c:v>
                </c:pt>
                <c:pt idx="765">
                  <c:v>-3.6311785423585006</c:v>
                </c:pt>
                <c:pt idx="766">
                  <c:v>-3.6433838105936514</c:v>
                </c:pt>
                <c:pt idx="767">
                  <c:v>-3.6555891049227816</c:v>
                </c:pt>
                <c:pt idx="768">
                  <c:v>-3.667794425345503</c:v>
                </c:pt>
                <c:pt idx="769">
                  <c:v>-3.6799997718614272</c:v>
                </c:pt>
                <c:pt idx="770">
                  <c:v>-3.692205144470166</c:v>
                </c:pt>
                <c:pt idx="771">
                  <c:v>-3.7044105431713312</c:v>
                </c:pt>
                <c:pt idx="772">
                  <c:v>-3.7166159679645343</c:v>
                </c:pt>
                <c:pt idx="773">
                  <c:v>-3.7288214188493871</c:v>
                </c:pt>
                <c:pt idx="774">
                  <c:v>-3.7410268958255015</c:v>
                </c:pt>
                <c:pt idx="775">
                  <c:v>-3.7532323988924889</c:v>
                </c:pt>
                <c:pt idx="776">
                  <c:v>-3.7654379280499612</c:v>
                </c:pt>
                <c:pt idx="777">
                  <c:v>-3.7776434832975303</c:v>
                </c:pt>
                <c:pt idx="778">
                  <c:v>-3.789849064634808</c:v>
                </c:pt>
                <c:pt idx="779">
                  <c:v>-3.8020546720614057</c:v>
                </c:pt>
                <c:pt idx="780">
                  <c:v>-3.8142603055769353</c:v>
                </c:pt>
                <c:pt idx="781">
                  <c:v>-3.8264659651810082</c:v>
                </c:pt>
                <c:pt idx="782">
                  <c:v>-3.8386716508732368</c:v>
                </c:pt>
                <c:pt idx="783">
                  <c:v>-3.8508773626532324</c:v>
                </c:pt>
                <c:pt idx="784">
                  <c:v>-3.863083100520607</c:v>
                </c:pt>
                <c:pt idx="785">
                  <c:v>-3.8752888644749719</c:v>
                </c:pt>
                <c:pt idx="786">
                  <c:v>-3.8874946545159395</c:v>
                </c:pt>
                <c:pt idx="787">
                  <c:v>-3.8997004706431211</c:v>
                </c:pt>
                <c:pt idx="788">
                  <c:v>-3.9119063128561287</c:v>
                </c:pt>
                <c:pt idx="789">
                  <c:v>-3.9241121811545736</c:v>
                </c:pt>
                <c:pt idx="790">
                  <c:v>-3.9363180755380682</c:v>
                </c:pt>
                <c:pt idx="791">
                  <c:v>-3.9485239960062239</c:v>
                </c:pt>
                <c:pt idx="792">
                  <c:v>-3.9607299425586526</c:v>
                </c:pt>
                <c:pt idx="793">
                  <c:v>-3.9729359151949661</c:v>
                </c:pt>
                <c:pt idx="794">
                  <c:v>-3.9851419139147763</c:v>
                </c:pt>
                <c:pt idx="795">
                  <c:v>-3.9973479387176947</c:v>
                </c:pt>
                <c:pt idx="796">
                  <c:v>-4.009553989603333</c:v>
                </c:pt>
                <c:pt idx="797">
                  <c:v>-4.0217600665713036</c:v>
                </c:pt>
                <c:pt idx="798">
                  <c:v>-4.0339661696212179</c:v>
                </c:pt>
                <c:pt idx="799">
                  <c:v>-4.0461722987526878</c:v>
                </c:pt>
                <c:pt idx="800">
                  <c:v>-4.0583784539653251</c:v>
                </c:pt>
                <c:pt idx="801">
                  <c:v>-4.0705846352587409</c:v>
                </c:pt>
                <c:pt idx="802">
                  <c:v>-4.0827908426325479</c:v>
                </c:pt>
                <c:pt idx="803">
                  <c:v>-4.0949970760863579</c:v>
                </c:pt>
                <c:pt idx="804">
                  <c:v>-4.1072033356197819</c:v>
                </c:pt>
                <c:pt idx="805">
                  <c:v>-4.1194096212324327</c:v>
                </c:pt>
                <c:pt idx="806">
                  <c:v>-4.1316159329239213</c:v>
                </c:pt>
                <c:pt idx="807">
                  <c:v>-4.1438222706938603</c:v>
                </c:pt>
                <c:pt idx="808">
                  <c:v>-4.1560286345418609</c:v>
                </c:pt>
                <c:pt idx="809">
                  <c:v>-4.1682350244675348</c:v>
                </c:pt>
                <c:pt idx="810">
                  <c:v>-4.1804414404704948</c:v>
                </c:pt>
                <c:pt idx="811">
                  <c:v>-4.1926478825503519</c:v>
                </c:pt>
                <c:pt idx="812">
                  <c:v>-4.204854350706718</c:v>
                </c:pt>
                <c:pt idx="813">
                  <c:v>-4.2170608449392049</c:v>
                </c:pt>
                <c:pt idx="814">
                  <c:v>-4.2292673652474244</c:v>
                </c:pt>
                <c:pt idx="815">
                  <c:v>-4.2414739116309885</c:v>
                </c:pt>
                <c:pt idx="816">
                  <c:v>-4.2536804840895091</c:v>
                </c:pt>
                <c:pt idx="817">
                  <c:v>-4.2658870826225979</c:v>
                </c:pt>
                <c:pt idx="818">
                  <c:v>-4.2780937072298668</c:v>
                </c:pt>
                <c:pt idx="819">
                  <c:v>-4.2903003579109278</c:v>
                </c:pt>
                <c:pt idx="820">
                  <c:v>-4.3025070346653926</c:v>
                </c:pt>
                <c:pt idx="821">
                  <c:v>-4.3147137374928732</c:v>
                </c:pt>
                <c:pt idx="822">
                  <c:v>-4.3269204663929814</c:v>
                </c:pt>
                <c:pt idx="823">
                  <c:v>-4.3391272213653291</c:v>
                </c:pt>
                <c:pt idx="824">
                  <c:v>-4.3513340024095282</c:v>
                </c:pt>
                <c:pt idx="825">
                  <c:v>-4.3635408095251904</c:v>
                </c:pt>
                <c:pt idx="826">
                  <c:v>-4.3757476427119277</c:v>
                </c:pt>
                <c:pt idx="827">
                  <c:v>-4.387954501969352</c:v>
                </c:pt>
                <c:pt idx="828">
                  <c:v>-4.4001613872970751</c:v>
                </c:pt>
                <c:pt idx="829">
                  <c:v>-4.4123682986947088</c:v>
                </c:pt>
                <c:pt idx="830">
                  <c:v>-4.4245752361618651</c:v>
                </c:pt>
                <c:pt idx="831">
                  <c:v>-4.4367821996981558</c:v>
                </c:pt>
                <c:pt idx="832">
                  <c:v>-4.4489891893031928</c:v>
                </c:pt>
                <c:pt idx="833">
                  <c:v>-4.4611962049765888</c:v>
                </c:pt>
                <c:pt idx="834">
                  <c:v>-4.4734032467179548</c:v>
                </c:pt>
                <c:pt idx="835">
                  <c:v>-4.4856103145269026</c:v>
                </c:pt>
                <c:pt idx="836">
                  <c:v>-4.4978174084030442</c:v>
                </c:pt>
                <c:pt idx="837">
                  <c:v>-4.5100245283459914</c:v>
                </c:pt>
                <c:pt idx="838">
                  <c:v>-4.522231674355357</c:v>
                </c:pt>
                <c:pt idx="839">
                  <c:v>-4.5344388464307519</c:v>
                </c:pt>
                <c:pt idx="840">
                  <c:v>-4.546646044571788</c:v>
                </c:pt>
                <c:pt idx="841">
                  <c:v>-4.5588532687780781</c:v>
                </c:pt>
                <c:pt idx="842">
                  <c:v>-4.5710605190492331</c:v>
                </c:pt>
                <c:pt idx="843">
                  <c:v>-4.5832677953848657</c:v>
                </c:pt>
                <c:pt idx="844">
                  <c:v>-4.595475097784588</c:v>
                </c:pt>
                <c:pt idx="845">
                  <c:v>-4.6076824262480107</c:v>
                </c:pt>
                <c:pt idx="846">
                  <c:v>-4.6198897807747468</c:v>
                </c:pt>
                <c:pt idx="847">
                  <c:v>-4.632097161364408</c:v>
                </c:pt>
                <c:pt idx="848">
                  <c:v>-4.6443045680166062</c:v>
                </c:pt>
                <c:pt idx="849">
                  <c:v>-4.6565120007309533</c:v>
                </c:pt>
                <c:pt idx="850">
                  <c:v>-4.6687194595070611</c:v>
                </c:pt>
                <c:pt idx="851">
                  <c:v>-4.6809269443445416</c:v>
                </c:pt>
                <c:pt idx="852">
                  <c:v>-4.6931344552430074</c:v>
                </c:pt>
                <c:pt idx="853">
                  <c:v>-4.7053419922020696</c:v>
                </c:pt>
                <c:pt idx="854">
                  <c:v>-4.71754955522134</c:v>
                </c:pt>
                <c:pt idx="855">
                  <c:v>-4.7297571443004314</c:v>
                </c:pt>
                <c:pt idx="856">
                  <c:v>-4.7419647594389556</c:v>
                </c:pt>
                <c:pt idx="857">
                  <c:v>-4.7541724006365236</c:v>
                </c:pt>
                <c:pt idx="858">
                  <c:v>-4.7663800678927482</c:v>
                </c:pt>
                <c:pt idx="859">
                  <c:v>-4.7785877612072412</c:v>
                </c:pt>
                <c:pt idx="860">
                  <c:v>-4.7907954805796145</c:v>
                </c:pt>
                <c:pt idx="861">
                  <c:v>-4.8030032260094808</c:v>
                </c:pt>
                <c:pt idx="862">
                  <c:v>-4.8152109974964512</c:v>
                </c:pt>
                <c:pt idx="863">
                  <c:v>-4.8274187950401375</c:v>
                </c:pt>
                <c:pt idx="864">
                  <c:v>-4.8396266186401524</c:v>
                </c:pt>
                <c:pt idx="865">
                  <c:v>-4.8518344682961079</c:v>
                </c:pt>
                <c:pt idx="866">
                  <c:v>-4.8640423440076157</c:v>
                </c:pt>
                <c:pt idx="867">
                  <c:v>-4.8762502457742878</c:v>
                </c:pt>
                <c:pt idx="868">
                  <c:v>-4.888458173595736</c:v>
                </c:pt>
                <c:pt idx="869">
                  <c:v>-4.9006661274715722</c:v>
                </c:pt>
                <c:pt idx="870">
                  <c:v>-4.9128741074014082</c:v>
                </c:pt>
                <c:pt idx="871">
                  <c:v>-4.9250821133848568</c:v>
                </c:pt>
                <c:pt idx="872">
                  <c:v>-4.9372901454215299</c:v>
                </c:pt>
                <c:pt idx="873">
                  <c:v>-4.9494982035110393</c:v>
                </c:pt>
                <c:pt idx="874">
                  <c:v>-4.9617062876529969</c:v>
                </c:pt>
                <c:pt idx="875">
                  <c:v>-4.9739143978470146</c:v>
                </c:pt>
                <c:pt idx="876">
                  <c:v>-4.9861225340927042</c:v>
                </c:pt>
                <c:pt idx="877">
                  <c:v>-4.9983306963896785</c:v>
                </c:pt>
                <c:pt idx="878">
                  <c:v>-5.0105388847375494</c:v>
                </c:pt>
                <c:pt idx="879">
                  <c:v>-5.0227470991359287</c:v>
                </c:pt>
                <c:pt idx="880">
                  <c:v>-5.0349553395844282</c:v>
                </c:pt>
                <c:pt idx="881">
                  <c:v>-5.0471636060826599</c:v>
                </c:pt>
                <c:pt idx="882">
                  <c:v>-5.0593718986302356</c:v>
                </c:pt>
                <c:pt idx="883">
                  <c:v>-5.0715802172267681</c:v>
                </c:pt>
                <c:pt idx="884">
                  <c:v>-5.0837885618718692</c:v>
                </c:pt>
                <c:pt idx="885">
                  <c:v>-5.0959969325651508</c:v>
                </c:pt>
                <c:pt idx="886">
                  <c:v>-5.1082053293062248</c:v>
                </c:pt>
                <c:pt idx="887">
                  <c:v>-5.1204137520947031</c:v>
                </c:pt>
                <c:pt idx="888">
                  <c:v>-5.1326222009301983</c:v>
                </c:pt>
                <c:pt idx="889">
                  <c:v>-5.1448306758123223</c:v>
                </c:pt>
                <c:pt idx="890">
                  <c:v>-5.1570391767406871</c:v>
                </c:pt>
                <c:pt idx="891">
                  <c:v>-5.1692477037149045</c:v>
                </c:pt>
                <c:pt idx="892">
                  <c:v>-5.1814562567345872</c:v>
                </c:pt>
                <c:pt idx="893">
                  <c:v>-5.1936648357993462</c:v>
                </c:pt>
                <c:pt idx="894">
                  <c:v>-5.2058734409087943</c:v>
                </c:pt>
                <c:pt idx="895">
                  <c:v>-5.2180820720625434</c:v>
                </c:pt>
                <c:pt idx="896">
                  <c:v>-5.2302907292602061</c:v>
                </c:pt>
                <c:pt idx="897">
                  <c:v>-5.2424994125013935</c:v>
                </c:pt>
                <c:pt idx="898">
                  <c:v>-5.2547081217857183</c:v>
                </c:pt>
                <c:pt idx="899">
                  <c:v>-5.2669168571127924</c:v>
                </c:pt>
                <c:pt idx="900">
                  <c:v>-5.2791256184822277</c:v>
                </c:pt>
                <c:pt idx="901">
                  <c:v>-5.2913344058936369</c:v>
                </c:pt>
                <c:pt idx="902">
                  <c:v>-5.3035432193466319</c:v>
                </c:pt>
                <c:pt idx="903">
                  <c:v>-5.3157520588408245</c:v>
                </c:pt>
                <c:pt idx="904">
                  <c:v>-5.3279609243758266</c:v>
                </c:pt>
                <c:pt idx="905">
                  <c:v>-5.340169815951251</c:v>
                </c:pt>
                <c:pt idx="906">
                  <c:v>-5.3523787335667095</c:v>
                </c:pt>
                <c:pt idx="907">
                  <c:v>-5.364587677221814</c:v>
                </c:pt>
                <c:pt idx="908">
                  <c:v>-5.3767966469161763</c:v>
                </c:pt>
                <c:pt idx="909">
                  <c:v>-5.3890056426494093</c:v>
                </c:pt>
                <c:pt idx="910">
                  <c:v>-5.4012146644211247</c:v>
                </c:pt>
                <c:pt idx="911">
                  <c:v>-5.4134237122309345</c:v>
                </c:pt>
                <c:pt idx="912">
                  <c:v>-5.4256327860784506</c:v>
                </c:pt>
                <c:pt idx="913">
                  <c:v>-5.4378418859632855</c:v>
                </c:pt>
                <c:pt idx="914">
                  <c:v>-5.4500510118850514</c:v>
                </c:pt>
                <c:pt idx="915">
                  <c:v>-5.4622601638433599</c:v>
                </c:pt>
                <c:pt idx="916">
                  <c:v>-5.4744693418378239</c:v>
                </c:pt>
                <c:pt idx="917">
                  <c:v>-5.4866785458680551</c:v>
                </c:pt>
                <c:pt idx="918">
                  <c:v>-5.4988877759336656</c:v>
                </c:pt>
                <c:pt idx="919">
                  <c:v>-5.511097032034268</c:v>
                </c:pt>
                <c:pt idx="920">
                  <c:v>-5.5233063141694743</c:v>
                </c:pt>
                <c:pt idx="921">
                  <c:v>-5.5355156223388962</c:v>
                </c:pt>
                <c:pt idx="922">
                  <c:v>-5.5477249565421456</c:v>
                </c:pt>
                <c:pt idx="923">
                  <c:v>-5.5599343167788353</c:v>
                </c:pt>
                <c:pt idx="924">
                  <c:v>-5.5721437030485772</c:v>
                </c:pt>
                <c:pt idx="925">
                  <c:v>-5.5843531153509831</c:v>
                </c:pt>
                <c:pt idx="926">
                  <c:v>-5.5965625536856658</c:v>
                </c:pt>
                <c:pt idx="927">
                  <c:v>-5.6087720180522371</c:v>
                </c:pt>
                <c:pt idx="928">
                  <c:v>-5.6209815084503099</c:v>
                </c:pt>
                <c:pt idx="929">
                  <c:v>-5.633191024879495</c:v>
                </c:pt>
                <c:pt idx="930">
                  <c:v>-5.6454005673394052</c:v>
                </c:pt>
                <c:pt idx="931">
                  <c:v>-5.6576101358296533</c:v>
                </c:pt>
                <c:pt idx="932">
                  <c:v>-5.6698197303498503</c:v>
                </c:pt>
                <c:pt idx="933">
                  <c:v>-5.6820293508996098</c:v>
                </c:pt>
                <c:pt idx="934">
                  <c:v>-5.6942389974785428</c:v>
                </c:pt>
                <c:pt idx="935">
                  <c:v>-5.706448670086262</c:v>
                </c:pt>
                <c:pt idx="936">
                  <c:v>-5.7186583687223793</c:v>
                </c:pt>
                <c:pt idx="937">
                  <c:v>-5.7308680933865066</c:v>
                </c:pt>
                <c:pt idx="938">
                  <c:v>-5.7430778440782566</c:v>
                </c:pt>
                <c:pt idx="939">
                  <c:v>-5.7552876207972421</c:v>
                </c:pt>
                <c:pt idx="940">
                  <c:v>-5.767497423543074</c:v>
                </c:pt>
                <c:pt idx="941">
                  <c:v>-5.7797072523153652</c:v>
                </c:pt>
                <c:pt idx="942">
                  <c:v>-5.7919171071137274</c:v>
                </c:pt>
                <c:pt idx="943">
                  <c:v>-5.8041269879377735</c:v>
                </c:pt>
                <c:pt idx="944">
                  <c:v>-5.8163368947871152</c:v>
                </c:pt>
                <c:pt idx="945">
                  <c:v>-5.8285468276613654</c:v>
                </c:pt>
                <c:pt idx="946">
                  <c:v>-5.840756786560136</c:v>
                </c:pt>
                <c:pt idx="947">
                  <c:v>-5.8529667714830387</c:v>
                </c:pt>
                <c:pt idx="948">
                  <c:v>-5.8651767824296863</c:v>
                </c:pt>
                <c:pt idx="949">
                  <c:v>-5.8773868193996908</c:v>
                </c:pt>
                <c:pt idx="950">
                  <c:v>-5.8895968823926639</c:v>
                </c:pt>
                <c:pt idx="951">
                  <c:v>-5.9018069714082184</c:v>
                </c:pt>
                <c:pt idx="952">
                  <c:v>-5.9140170864459662</c:v>
                </c:pt>
                <c:pt idx="953">
                  <c:v>-5.9262272275055201</c:v>
                </c:pt>
                <c:pt idx="954">
                  <c:v>-5.9384373945864919</c:v>
                </c:pt>
                <c:pt idx="955">
                  <c:v>-5.9506475876884943</c:v>
                </c:pt>
                <c:pt idx="956">
                  <c:v>-5.9628578068111393</c:v>
                </c:pt>
                <c:pt idx="957">
                  <c:v>-5.9750680519540387</c:v>
                </c:pt>
                <c:pt idx="958">
                  <c:v>-5.9872783231168052</c:v>
                </c:pt>
                <c:pt idx="959">
                  <c:v>-5.9994886202990507</c:v>
                </c:pt>
                <c:pt idx="960">
                  <c:v>-6.011698943500388</c:v>
                </c:pt>
                <c:pt idx="961">
                  <c:v>-6.023909292720429</c:v>
                </c:pt>
                <c:pt idx="962">
                  <c:v>-6.0361196679587854</c:v>
                </c:pt>
                <c:pt idx="963">
                  <c:v>-6.0483300692150701</c:v>
                </c:pt>
                <c:pt idx="964">
                  <c:v>-6.0605404964888958</c:v>
                </c:pt>
                <c:pt idx="965">
                  <c:v>-6.0727509497798744</c:v>
                </c:pt>
                <c:pt idx="966">
                  <c:v>-6.0849614290876177</c:v>
                </c:pt>
                <c:pt idx="967">
                  <c:v>-6.0971719344117385</c:v>
                </c:pt>
                <c:pt idx="968">
                  <c:v>-6.1093824657518487</c:v>
                </c:pt>
                <c:pt idx="969">
                  <c:v>-6.121593023107561</c:v>
                </c:pt>
                <c:pt idx="970">
                  <c:v>-6.1338036064784873</c:v>
                </c:pt>
                <c:pt idx="971">
                  <c:v>-6.1460142158642403</c:v>
                </c:pt>
                <c:pt idx="972">
                  <c:v>-6.158224851264432</c:v>
                </c:pt>
                <c:pt idx="973">
                  <c:v>-6.1704355126786741</c:v>
                </c:pt>
                <c:pt idx="974">
                  <c:v>-6.1826462001065794</c:v>
                </c:pt>
                <c:pt idx="975">
                  <c:v>-6.1948569135477607</c:v>
                </c:pt>
                <c:pt idx="976">
                  <c:v>-6.2070676530018298</c:v>
                </c:pt>
                <c:pt idx="977">
                  <c:v>-6.2192784184683987</c:v>
                </c:pt>
                <c:pt idx="978">
                  <c:v>-6.23148920994708</c:v>
                </c:pt>
                <c:pt idx="979">
                  <c:v>-6.2437000274374865</c:v>
                </c:pt>
                <c:pt idx="980">
                  <c:v>-6.2559108709392302</c:v>
                </c:pt>
                <c:pt idx="981">
                  <c:v>-6.2681217404519227</c:v>
                </c:pt>
                <c:pt idx="982">
                  <c:v>-6.280332635975177</c:v>
                </c:pt>
                <c:pt idx="983">
                  <c:v>-6.2925435575086057</c:v>
                </c:pt>
                <c:pt idx="984">
                  <c:v>-6.3047545050518208</c:v>
                </c:pt>
                <c:pt idx="985">
                  <c:v>-6.316965478604434</c:v>
                </c:pt>
                <c:pt idx="986">
                  <c:v>-6.3291764781660582</c:v>
                </c:pt>
                <c:pt idx="987">
                  <c:v>-6.3413875037363061</c:v>
                </c:pt>
                <c:pt idx="988">
                  <c:v>-6.3535985553147896</c:v>
                </c:pt>
                <c:pt idx="989">
                  <c:v>-6.3658096329011213</c:v>
                </c:pt>
                <c:pt idx="990">
                  <c:v>-6.3780207364949133</c:v>
                </c:pt>
                <c:pt idx="991">
                  <c:v>-6.3902318660957773</c:v>
                </c:pt>
                <c:pt idx="992">
                  <c:v>-6.402443021703327</c:v>
                </c:pt>
                <c:pt idx="993">
                  <c:v>-6.4146542033171734</c:v>
                </c:pt>
                <c:pt idx="994">
                  <c:v>-6.4268654109369301</c:v>
                </c:pt>
                <c:pt idx="995">
                  <c:v>-6.439076644562209</c:v>
                </c:pt>
                <c:pt idx="996">
                  <c:v>-6.4512879041926219</c:v>
                </c:pt>
                <c:pt idx="997">
                  <c:v>-6.4634991898277816</c:v>
                </c:pt>
                <c:pt idx="998">
                  <c:v>-6.4757105014673</c:v>
                </c:pt>
                <c:pt idx="999">
                  <c:v>-6.4879218391107898</c:v>
                </c:pt>
                <c:pt idx="1000">
                  <c:v>-6.5001332027578638</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130.45589407791991</c:v>
                </c:pt>
                <c:pt idx="1">
                  <c:v>130.45589407791991</c:v>
                </c:pt>
                <c:pt idx="2">
                  <c:v>130.45589407791991</c:v>
                </c:pt>
                <c:pt idx="3">
                  <c:v>144.45952502767662</c:v>
                </c:pt>
                <c:pt idx="4">
                  <c:v>130.45589407791991</c:v>
                </c:pt>
                <c:pt idx="5">
                  <c:v>116.45226312816318</c:v>
                </c:pt>
                <c:pt idx="6">
                  <c:v>130.45589407791991</c:v>
                </c:pt>
              </c:numCache>
            </c:numRef>
          </c:xVal>
          <c:yVal>
            <c:numRef>
              <c:f>Trajecto!$C$141:$C$147</c:f>
              <c:numCache>
                <c:formatCode>0</c:formatCode>
                <c:ptCount val="7"/>
                <c:pt idx="0">
                  <c:v>560.14523799026892</c:v>
                </c:pt>
                <c:pt idx="1">
                  <c:v>140.03630949756723</c:v>
                </c:pt>
                <c:pt idx="2">
                  <c:v>0</c:v>
                </c:pt>
                <c:pt idx="3">
                  <c:v>28.007261899513445</c:v>
                </c:pt>
                <c:pt idx="4">
                  <c:v>0</c:v>
                </c:pt>
                <c:pt idx="5">
                  <c:v>28.007261899513445</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1.6712889627143861E-4</c:v>
                </c:pt>
                <c:pt idx="3">
                  <c:v>8.3595619595319345E-4</c:v>
                </c:pt>
                <c:pt idx="4">
                  <c:v>2.3414998920477373E-3</c:v>
                </c:pt>
                <c:pt idx="5">
                  <c:v>5.0190986824947773E-3</c:v>
                </c:pt>
                <c:pt idx="6">
                  <c:v>9.1196746125128576E-3</c:v>
                </c:pt>
                <c:pt idx="7">
                  <c:v>1.47247954227278E-2</c:v>
                </c:pt>
                <c:pt idx="8">
                  <c:v>2.1831267103116676E-2</c:v>
                </c:pt>
                <c:pt idx="9">
                  <c:v>3.0435879608468237E-2</c:v>
                </c:pt>
                <c:pt idx="10">
                  <c:v>4.0535406918094104E-2</c:v>
                </c:pt>
                <c:pt idx="11">
                  <c:v>5.2126607096138422E-2</c:v>
                </c:pt>
                <c:pt idx="12">
                  <c:v>6.5206222352481108E-2</c:v>
                </c:pt>
                <c:pt idx="13">
                  <c:v>7.9770979104229853E-2</c:v>
                </c:pt>
                <c:pt idx="14">
                  <c:v>9.5817588037795803E-2</c:v>
                </c:pt>
                <c:pt idx="15">
                  <c:v>0.11334274417154809</c:v>
                </c:pt>
                <c:pt idx="16">
                  <c:v>0.13234312691904193</c:v>
                </c:pt>
                <c:pt idx="17">
                  <c:v>0.15281540015281542</c:v>
                </c:pt>
                <c:pt idx="18">
                  <c:v>0.17475621226874966</c:v>
                </c:pt>
                <c:pt idx="19">
                  <c:v>0.19816219625098724</c:v>
                </c:pt>
                <c:pt idx="20">
                  <c:v>0.2230299697374036</c:v>
                </c:pt>
                <c:pt idx="21">
                  <c:v>0.2493561350856261</c:v>
                </c:pt>
                <c:pt idx="22">
                  <c:v>0.27713727943959549</c:v>
                </c:pt>
                <c:pt idx="23">
                  <c:v>0.30636997479666433</c:v>
                </c:pt>
                <c:pt idx="24">
                  <c:v>0.33705077807522704</c:v>
                </c:pt>
                <c:pt idx="25">
                  <c:v>0.36917623118287579</c:v>
                </c:pt>
                <c:pt idx="26">
                  <c:v>0.40274286108507729</c:v>
                </c:pt>
                <c:pt idx="27">
                  <c:v>0.43774717987436434</c:v>
                </c:pt>
                <c:pt idx="28">
                  <c:v>0.47418568484003709</c:v>
                </c:pt>
                <c:pt idx="29">
                  <c:v>0.51205485853836774</c:v>
                </c:pt>
                <c:pt idx="30">
                  <c:v>0.5513511688633036</c:v>
                </c:pt>
                <c:pt idx="31">
                  <c:v>0.59207106911766283</c:v>
                </c:pt>
                <c:pt idx="32">
                  <c:v>0.63421099808481607</c:v>
                </c:pt>
                <c:pt idx="33">
                  <c:v>0.67776738010085014</c:v>
                </c:pt>
                <c:pt idx="34">
                  <c:v>0.7227366251272056</c:v>
                </c:pt>
                <c:pt idx="35">
                  <c:v>0.76919904757813673</c:v>
                </c:pt>
                <c:pt idx="36">
                  <c:v>0.81723770580775223</c:v>
                </c:pt>
                <c:pt idx="37">
                  <c:v>0.86685444038504145</c:v>
                </c:pt>
                <c:pt idx="38">
                  <c:v>0.91805095467500297</c:v>
                </c:pt>
                <c:pt idx="39">
                  <c:v>0.97082878191637989</c:v>
                </c:pt>
                <c:pt idx="40">
                  <c:v>1.0251892930532411</c:v>
                </c:pt>
                <c:pt idx="41">
                  <c:v>1.0811337039605717</c:v>
                </c:pt>
                <c:pt idx="42">
                  <c:v>1.1386630821262183</c:v>
                </c:pt>
                <c:pt idx="43">
                  <c:v>1.1977783528436745</c:v>
                </c:pt>
                <c:pt idx="44">
                  <c:v>1.2584803049634987</c:v>
                </c:pt>
                <c:pt idx="45">
                  <c:v>1.3207695962454222</c:v>
                </c:pt>
                <c:pt idx="46">
                  <c:v>1.3846467583482942</c:v>
                </c:pt>
                <c:pt idx="47">
                  <c:v>1.450112201490759</c:v>
                </c:pt>
                <c:pt idx="48">
                  <c:v>1.517166218811896</c:v>
                </c:pt>
                <c:pt idx="49">
                  <c:v>1.5858089904578572</c:v>
                </c:pt>
                <c:pt idx="50">
                  <c:v>1.6560405874177662</c:v>
                </c:pt>
                <c:pt idx="51">
                  <c:v>1.7278614429166421</c:v>
                </c:pt>
                <c:pt idx="52">
                  <c:v>1.801272827634895</c:v>
                </c:pt>
                <c:pt idx="53">
                  <c:v>1.8762763903903676</c:v>
                </c:pt>
                <c:pt idx="54">
                  <c:v>1.9528736944361902</c:v>
                </c:pt>
                <c:pt idx="55">
                  <c:v>2.0310662199915637</c:v>
                </c:pt>
                <c:pt idx="56">
                  <c:v>2.1108553666376197</c:v>
                </c:pt>
                <c:pt idx="57">
                  <c:v>2.192242455588068</c:v>
                </c:pt>
                <c:pt idx="58">
                  <c:v>2.2752287318434843</c:v>
                </c:pt>
                <c:pt idx="59">
                  <c:v>2.3598153662373171</c:v>
                </c:pt>
                <c:pt idx="60">
                  <c:v>2.4460034573810048</c:v>
                </c:pt>
                <c:pt idx="61">
                  <c:v>2.5337940335149729</c:v>
                </c:pt>
                <c:pt idx="62">
                  <c:v>2.6231880542717181</c:v>
                </c:pt>
                <c:pt idx="63">
                  <c:v>2.7141864123566886</c:v>
                </c:pt>
                <c:pt idx="64">
                  <c:v>2.8067899351522065</c:v>
                </c:pt>
                <c:pt idx="65">
                  <c:v>2.9009993862492731</c:v>
                </c:pt>
                <c:pt idx="66">
                  <c:v>2.9968154669117126</c:v>
                </c:pt>
                <c:pt idx="67">
                  <c:v>3.094238817476787</c:v>
                </c:pt>
                <c:pt idx="68">
                  <c:v>3.1932700186960852</c:v>
                </c:pt>
                <c:pt idx="69">
                  <c:v>3.2939095930202247</c:v>
                </c:pt>
                <c:pt idx="70">
                  <c:v>3.3961580058306384</c:v>
                </c:pt>
                <c:pt idx="71">
                  <c:v>3.5000156666214854</c:v>
                </c:pt>
                <c:pt idx="72">
                  <c:v>3.6054829301345115</c:v>
                </c:pt>
                <c:pt idx="73">
                  <c:v>3.7125600974494879</c:v>
                </c:pt>
                <c:pt idx="74">
                  <c:v>3.8212474170326747</c:v>
                </c:pt>
                <c:pt idx="75">
                  <c:v>3.9315450857455905</c:v>
                </c:pt>
                <c:pt idx="76">
                  <c:v>4.0434532498162188</c:v>
                </c:pt>
                <c:pt idx="77">
                  <c:v>4.1569720057746391</c:v>
                </c:pt>
                <c:pt idx="78">
                  <c:v>4.2721014013549388</c:v>
                </c:pt>
                <c:pt idx="79">
                  <c:v>4.388841436365154</c:v>
                </c:pt>
                <c:pt idx="80">
                  <c:v>4.5071920635268583</c:v>
                </c:pt>
                <c:pt idx="81">
                  <c:v>4.6271531892859352</c:v>
                </c:pt>
                <c:pt idx="82">
                  <c:v>4.7487246745959615</c:v>
                </c:pt>
                <c:pt idx="83">
                  <c:v>4.8719063356755541</c:v>
                </c:pt>
                <c:pt idx="84">
                  <c:v>4.9966979447409363</c:v>
                </c:pt>
                <c:pt idx="85">
                  <c:v>5.1230992307149181</c:v>
                </c:pt>
                <c:pt idx="86">
                  <c:v>5.2511098799134084</c:v>
                </c:pt>
                <c:pt idx="87">
                  <c:v>5.3807295367105121</c:v>
                </c:pt>
                <c:pt idx="88">
                  <c:v>5.5119578041832069</c:v>
                </c:pt>
                <c:pt idx="89">
                  <c:v>5.6447942447365342</c:v>
                </c:pt>
                <c:pt idx="90">
                  <c:v>5.779238380710189</c:v>
                </c:pt>
                <c:pt idx="91">
                  <c:v>5.9152896949673455</c:v>
                </c:pt>
                <c:pt idx="92">
                  <c:v>6.0529476314665045</c:v>
                </c:pt>
                <c:pt idx="93">
                  <c:v>6.1922115958171107</c:v>
                </c:pt>
                <c:pt idx="94">
                  <c:v>6.3330809558196437</c:v>
                </c:pt>
                <c:pt idx="95">
                  <c:v>6.4755550419908552</c:v>
                </c:pt>
                <c:pt idx="96">
                  <c:v>6.6196331480747759</c:v>
                </c:pt>
                <c:pt idx="97">
                  <c:v>6.7653145315401044</c:v>
                </c:pt>
                <c:pt idx="98">
                  <c:v>6.9125984140645409</c:v>
                </c:pt>
                <c:pt idx="99">
                  <c:v>7.0614839820066004</c:v>
                </c:pt>
                <c:pt idx="100">
                  <c:v>7.2119703868654277</c:v>
                </c:pt>
                <c:pt idx="101">
                  <c:v>7.3640565109001397</c:v>
                </c:pt>
                <c:pt idx="102">
                  <c:v>7.5177407316338583</c:v>
                </c:pt>
                <c:pt idx="103">
                  <c:v>7.6730211557039674</c:v>
                </c:pt>
                <c:pt idx="104">
                  <c:v>7.829895853835704</c:v>
                </c:pt>
                <c:pt idx="105">
                  <c:v>7.9883628613067019</c:v>
                </c:pt>
                <c:pt idx="106">
                  <c:v>8.1484201784008885</c:v>
                </c:pt>
                <c:pt idx="107">
                  <c:v>8.3100657708521481</c:v>
                </c:pt>
                <c:pt idx="108">
                  <c:v>8.4732975702781523</c:v>
                </c:pt>
                <c:pt idx="109">
                  <c:v>8.6381134746047188</c:v>
                </c:pt>
                <c:pt idx="110">
                  <c:v>8.8045113484810695</c:v>
                </c:pt>
                <c:pt idx="111">
                  <c:v>8.9724890236863235</c:v>
                </c:pt>
                <c:pt idx="112">
                  <c:v>9.1420442995275462</c:v>
                </c:pt>
                <c:pt idx="113">
                  <c:v>9.313174943229674</c:v>
                </c:pt>
                <c:pt idx="114">
                  <c:v>9.4858786903175947</c:v>
                </c:pt>
                <c:pt idx="115">
                  <c:v>9.6601532449906902</c:v>
                </c:pt>
                <c:pt idx="116">
                  <c:v>9.8359962804900753</c:v>
                </c:pt>
                <c:pt idx="117">
                  <c:v>10.013405439458829</c:v>
                </c:pt>
                <c:pt idx="118">
                  <c:v>10.192378334295439</c:v>
                </c:pt>
                <c:pt idx="119">
                  <c:v>10.372912547500695</c:v>
                </c:pt>
                <c:pt idx="120">
                  <c:v>10.555005632018275</c:v>
                </c:pt>
                <c:pt idx="121">
                  <c:v>10.738655111569216</c:v>
                </c:pt>
                <c:pt idx="122">
                  <c:v>10.923858480980485</c:v>
                </c:pt>
                <c:pt idx="123">
                  <c:v>11.110613206507862</c:v>
                </c:pt>
                <c:pt idx="124">
                  <c:v>11.298916726153292</c:v>
                </c:pt>
                <c:pt idx="125">
                  <c:v>11.488766449976913</c:v>
                </c:pt>
                <c:pt idx="126">
                  <c:v>11.680159760403924</c:v>
                </c:pt>
                <c:pt idx="127">
                  <c:v>11.873094012526462</c:v>
                </c:pt>
                <c:pt idx="128">
                  <c:v>12.067566534400632</c:v>
                </c:pt>
                <c:pt idx="129">
                  <c:v>12.263574627338878</c:v>
                </c:pt>
                <c:pt idx="130">
                  <c:v>12.461115566197794</c:v>
                </c:pt>
                <c:pt idx="131">
                  <c:v>12.660186599661554</c:v>
                </c:pt>
                <c:pt idx="132">
                  <c:v>12.860784950521081</c:v>
                </c:pt>
                <c:pt idx="133">
                  <c:v>13.062907815949082</c:v>
                </c:pt>
                <c:pt idx="134">
                  <c:v>13.266552367771073</c:v>
                </c:pt>
                <c:pt idx="135">
                  <c:v>13.47171575273253</c:v>
                </c:pt>
                <c:pt idx="136">
                  <c:v>13.678395092762248</c:v>
                </c:pt>
                <c:pt idx="137">
                  <c:v>13.886587485232058</c:v>
                </c:pt>
                <c:pt idx="138">
                  <c:v>14.096290003212971</c:v>
                </c:pt>
                <c:pt idx="139">
                  <c:v>14.307499695727882</c:v>
                </c:pt>
                <c:pt idx="140">
                  <c:v>14.520213588000903</c:v>
                </c:pt>
                <c:pt idx="141">
                  <c:v>14.734428681703445</c:v>
                </c:pt>
                <c:pt idx="142">
                  <c:v>14.950141955197127</c:v>
                </c:pt>
                <c:pt idx="143">
                  <c:v>15.167350363773593</c:v>
                </c:pt>
                <c:pt idx="144">
                  <c:v>15.386050839891338</c:v>
                </c:pt>
                <c:pt idx="145">
                  <c:v>15.606240293409607</c:v>
                </c:pt>
                <c:pt idx="146">
                  <c:v>15.82791561181946</c:v>
                </c:pt>
                <c:pt idx="147">
                  <c:v>16.05107366047206</c:v>
                </c:pt>
                <c:pt idx="148">
                  <c:v>16.275711282804277</c:v>
                </c:pt>
                <c:pt idx="149">
                  <c:v>16.501825300561666</c:v>
                </c:pt>
                <c:pt idx="150">
                  <c:v>16.729412514018872</c:v>
                </c:pt>
                <c:pt idx="151">
                  <c:v>16.958469786293477</c:v>
                </c:pt>
                <c:pt idx="152">
                  <c:v>17.188994127918715</c:v>
                </c:pt>
                <c:pt idx="153">
                  <c:v>17.420982613268272</c:v>
                </c:pt>
                <c:pt idx="154">
                  <c:v>17.654432296710976</c:v>
                </c:pt>
                <c:pt idx="155">
                  <c:v>17.88934021280641</c:v>
                </c:pt>
                <c:pt idx="156">
                  <c:v>18.125703376498478</c:v>
                </c:pt>
                <c:pt idx="157">
                  <c:v>18.363518783306979</c:v>
                </c:pt>
                <c:pt idx="158">
                  <c:v>18.602783409517219</c:v>
                </c:pt>
                <c:pt idx="159">
                  <c:v>18.843494212367723</c:v>
                </c:pt>
                <c:pt idx="160">
                  <c:v>19.085648130236066</c:v>
                </c:pt>
                <c:pt idx="161">
                  <c:v>19.329242082822908</c:v>
                </c:pt>
                <c:pt idx="162">
                  <c:v>19.574272971334217</c:v>
                </c:pt>
                <c:pt idx="163">
                  <c:v>19.820737678661782</c:v>
                </c:pt>
                <c:pt idx="164">
                  <c:v>20.068633069561994</c:v>
                </c:pt>
                <c:pt idx="165">
                  <c:v>20.317955990832974</c:v>
                </c:pt>
                <c:pt idx="166">
                  <c:v>20.568703271490072</c:v>
                </c:pt>
                <c:pt idx="167">
                  <c:v>20.820871722939756</c:v>
                </c:pt>
                <c:pt idx="168">
                  <c:v>21.074458139151957</c:v>
                </c:pt>
                <c:pt idx="169">
                  <c:v>21.329459296830855</c:v>
                </c:pt>
                <c:pt idx="170">
                  <c:v>21.585871955584189</c:v>
                </c:pt>
                <c:pt idx="171">
                  <c:v>21.843692858091085</c:v>
                </c:pt>
                <c:pt idx="172">
                  <c:v>22.102918730268442</c:v>
                </c:pt>
                <c:pt idx="173">
                  <c:v>22.363546281435902</c:v>
                </c:pt>
                <c:pt idx="174">
                  <c:v>22.625572204479443</c:v>
                </c:pt>
                <c:pt idx="175">
                  <c:v>22.888993176013603</c:v>
                </c:pt>
                <c:pt idx="176">
                  <c:v>23.153805856542363</c:v>
                </c:pt>
                <c:pt idx="177">
                  <c:v>23.42000689061874</c:v>
                </c:pt>
                <c:pt idx="178">
                  <c:v>23.687592907003076</c:v>
                </c:pt>
                <c:pt idx="179">
                  <c:v>23.956560518820062</c:v>
                </c:pt>
                <c:pt idx="180">
                  <c:v>24.226906323714534</c:v>
                </c:pt>
                <c:pt idx="181">
                  <c:v>24.498626904006034</c:v>
                </c:pt>
                <c:pt idx="182">
                  <c:v>24.771718826842189</c:v>
                </c:pt>
                <c:pt idx="183">
                  <c:v>25.046178644350888</c:v>
                </c:pt>
                <c:pt idx="184">
                  <c:v>25.322002893791321</c:v>
                </c:pt>
                <c:pt idx="185">
                  <c:v>25.599188097703863</c:v>
                </c:pt>
                <c:pt idx="186">
                  <c:v>25.877730764058846</c:v>
                </c:pt>
                <c:pt idx="187">
                  <c:v>26.157627386404222</c:v>
                </c:pt>
                <c:pt idx="188">
                  <c:v>26.438874444012125</c:v>
                </c:pt>
                <c:pt idx="189">
                  <c:v>26.721468402024392</c:v>
                </c:pt>
                <c:pt idx="190">
                  <c:v>27.005405711597003</c:v>
                </c:pt>
                <c:pt idx="191">
                  <c:v>27.290682810043485</c:v>
                </c:pt>
                <c:pt idx="192">
                  <c:v>27.577296120977305</c:v>
                </c:pt>
                <c:pt idx="193">
                  <c:v>27.865242054453248</c:v>
                </c:pt>
                <c:pt idx="194">
                  <c:v>28.154517007107785</c:v>
                </c:pt>
                <c:pt idx="195">
                  <c:v>28.445117362298483</c:v>
                </c:pt>
                <c:pt idx="196">
                  <c:v>28.737039490242424</c:v>
                </c:pt>
                <c:pt idx="197">
                  <c:v>29.030279748153689</c:v>
                </c:pt>
                <c:pt idx="198">
                  <c:v>29.324834480379874</c:v>
                </c:pt>
                <c:pt idx="199">
                  <c:v>29.620700018537704</c:v>
                </c:pt>
                <c:pt idx="200">
                  <c:v>29.917872681647705</c:v>
                </c:pt>
                <c:pt idx="201">
                  <c:v>30.216348776267974</c:v>
                </c:pt>
                <c:pt idx="202">
                  <c:v>30.516124596627055</c:v>
                </c:pt>
                <c:pt idx="203">
                  <c:v>30.817196424755924</c:v>
                </c:pt>
                <c:pt idx="204">
                  <c:v>31.119560530619108</c:v>
                </c:pt>
                <c:pt idx="205">
                  <c:v>31.423213172244918</c:v>
                </c:pt>
                <c:pt idx="206">
                  <c:v>31.728150595854846</c:v>
                </c:pt>
                <c:pt idx="207">
                  <c:v>32.0343690359921</c:v>
                </c:pt>
                <c:pt idx="208">
                  <c:v>32.341864715649315</c:v>
                </c:pt>
                <c:pt idx="209">
                  <c:v>32.650633846395422</c:v>
                </c:pt>
                <c:pt idx="210">
                  <c:v>32.96067262850169</c:v>
                </c:pt>
                <c:pt idx="211">
                  <c:v>33.271977251066993</c:v>
                </c:pt>
                <c:pt idx="212">
                  <c:v>33.584543892142207</c:v>
                </c:pt>
                <c:pt idx="213">
                  <c:v>33.898368718853895</c:v>
                </c:pt>
                <c:pt idx="214">
                  <c:v>34.213447887527124</c:v>
                </c:pt>
                <c:pt idx="215">
                  <c:v>34.529777543807548</c:v>
                </c:pt>
                <c:pt idx="216">
                  <c:v>34.847353822782694</c:v>
                </c:pt>
                <c:pt idx="217">
                  <c:v>35.166172849102495</c:v>
                </c:pt>
                <c:pt idx="218">
                  <c:v>35.486230737099064</c:v>
                </c:pt>
                <c:pt idx="219">
                  <c:v>35.807523590905689</c:v>
                </c:pt>
                <c:pt idx="220">
                  <c:v>36.130047504575103</c:v>
                </c:pt>
                <c:pt idx="221">
                  <c:v>36.453798562197008</c:v>
                </c:pt>
                <c:pt idx="222">
                  <c:v>36.778772838014866</c:v>
                </c:pt>
                <c:pt idx="223">
                  <c:v>37.104966396541933</c:v>
                </c:pt>
                <c:pt idx="224">
                  <c:v>37.432375292676618</c:v>
                </c:pt>
                <c:pt idx="225">
                  <c:v>37.76099557181707</c:v>
                </c:pt>
                <c:pt idx="226">
                  <c:v>38.09082326997509</c:v>
                </c:pt>
                <c:pt idx="227">
                  <c:v>38.421854413889321</c:v>
                </c:pt>
                <c:pt idx="228">
                  <c:v>38.754085021137719</c:v>
                </c:pt>
                <c:pt idx="229">
                  <c:v>39.087511100249351</c:v>
                </c:pt>
                <c:pt idx="230">
                  <c:v>39.422128650815488</c:v>
                </c:pt>
                <c:pt idx="231">
                  <c:v>39.757933663599999</c:v>
                </c:pt>
                <c:pt idx="232">
                  <c:v>40.094922120649073</c:v>
                </c:pt>
                <c:pt idx="233">
                  <c:v>40.433089995400259</c:v>
                </c:pt>
                <c:pt idx="234">
                  <c:v>40.772433252790812</c:v>
                </c:pt>
                <c:pt idx="235">
                  <c:v>41.112947849365391</c:v>
                </c:pt>
                <c:pt idx="236">
                  <c:v>41.454629733383072</c:v>
                </c:pt>
                <c:pt idx="237">
                  <c:v>41.797474844923705</c:v>
                </c:pt>
                <c:pt idx="238">
                  <c:v>42.141479115993612</c:v>
                </c:pt>
                <c:pt idx="239">
                  <c:v>42.486638470630602</c:v>
                </c:pt>
                <c:pt idx="240">
                  <c:v>42.832948825008373</c:v>
                </c:pt>
                <c:pt idx="241">
                  <c:v>43.180406087540227</c:v>
                </c:pt>
                <c:pt idx="242">
                  <c:v>43.529006158982163</c:v>
                </c:pt>
                <c:pt idx="243">
                  <c:v>43.878744932535312</c:v>
                </c:pt>
                <c:pt idx="244">
                  <c:v>44.229618293947738</c:v>
                </c:pt>
                <c:pt idx="245">
                  <c:v>44.581622121615595</c:v>
                </c:pt>
                <c:pt idx="246">
                  <c:v>44.934752286683668</c:v>
                </c:pt>
                <c:pt idx="247">
                  <c:v>45.289004653145248</c:v>
                </c:pt>
                <c:pt idx="248">
                  <c:v>45.644375077941412</c:v>
                </c:pt>
                <c:pt idx="249">
                  <c:v>46.000859411059665</c:v>
                </c:pt>
                <c:pt idx="250">
                  <c:v>46.358453495631956</c:v>
                </c:pt>
                <c:pt idx="251">
                  <c:v>46.717152779300932</c:v>
                </c:pt>
                <c:pt idx="252">
                  <c:v>47.076951925013994</c:v>
                </c:pt>
                <c:pt idx="253">
                  <c:v>47.437845199420309</c:v>
                </c:pt>
                <c:pt idx="254">
                  <c:v>47.799826861856509</c:v>
                </c:pt>
                <c:pt idx="255">
                  <c:v>48.162891164476797</c:v>
                </c:pt>
                <c:pt idx="256">
                  <c:v>48.527032352382051</c:v>
                </c:pt>
                <c:pt idx="257">
                  <c:v>48.892244663747917</c:v>
                </c:pt>
                <c:pt idx="258">
                  <c:v>49.258522329951958</c:v>
                </c:pt>
                <c:pt idx="259">
                  <c:v>49.625859575699785</c:v>
                </c:pt>
                <c:pt idx="260">
                  <c:v>49.994250619150229</c:v>
                </c:pt>
                <c:pt idx="261">
                  <c:v>50.363689672039534</c:v>
                </c:pt>
                <c:pt idx="262">
                  <c:v>50.734170939804571</c:v>
                </c:pt>
                <c:pt idx="263">
                  <c:v>51.105688621705099</c:v>
                </c:pt>
                <c:pt idx="264">
                  <c:v>51.478236910945036</c:v>
                </c:pt>
                <c:pt idx="265">
                  <c:v>51.851809994792795</c:v>
                </c:pt>
                <c:pt idx="266">
                  <c:v>52.226402054700671</c:v>
                </c:pt>
                <c:pt idx="267">
                  <c:v>52.602007266423215</c:v>
                </c:pt>
                <c:pt idx="268">
                  <c:v>52.978619800134737</c:v>
                </c:pt>
                <c:pt idx="269">
                  <c:v>53.356233820545803</c:v>
                </c:pt>
                <c:pt idx="270">
                  <c:v>53.734843487018793</c:v>
                </c:pt>
                <c:pt idx="271">
                  <c:v>54.114442953682556</c:v>
                </c:pt>
                <c:pt idx="272">
                  <c:v>54.495026369546075</c:v>
                </c:pt>
                <c:pt idx="273">
                  <c:v>54.87658787861124</c:v>
                </c:pt>
                <c:pt idx="274">
                  <c:v>55.259121619984647</c:v>
                </c:pt>
                <c:pt idx="275">
                  <c:v>55.642621727988512</c:v>
                </c:pt>
                <c:pt idx="276">
                  <c:v>56.027082332270609</c:v>
                </c:pt>
                <c:pt idx="277">
                  <c:v>56.412497557913333</c:v>
                </c:pt>
                <c:pt idx="278">
                  <c:v>56.798861525541795</c:v>
                </c:pt>
                <c:pt idx="279">
                  <c:v>57.186168351431036</c:v>
                </c:pt>
                <c:pt idx="280">
                  <c:v>57.574412147612293</c:v>
                </c:pt>
                <c:pt idx="281">
                  <c:v>57.963587021978391</c:v>
                </c:pt>
                <c:pt idx="282">
                  <c:v>58.353687078388184</c:v>
                </c:pt>
                <c:pt idx="283">
                  <c:v>58.744706416770107</c:v>
                </c:pt>
                <c:pt idx="284">
                  <c:v>59.136639133224826</c:v>
                </c:pt>
                <c:pt idx="285">
                  <c:v>59.529479320126974</c:v>
                </c:pt>
                <c:pt idx="286">
                  <c:v>59.923221066226006</c:v>
                </c:pt>
                <c:pt idx="287">
                  <c:v>60.31785845674613</c:v>
                </c:pt>
                <c:pt idx="288">
                  <c:v>60.713385573485368</c:v>
                </c:pt>
                <c:pt idx="289">
                  <c:v>61.109796494913709</c:v>
                </c:pt>
                <c:pt idx="290">
                  <c:v>61.507085296270375</c:v>
                </c:pt>
                <c:pt idx="291">
                  <c:v>61.905246049660214</c:v>
                </c:pt>
                <c:pt idx="292">
                  <c:v>62.304272824149173</c:v>
                </c:pt>
                <c:pt idx="293">
                  <c:v>62.704159685858947</c:v>
                </c:pt>
                <c:pt idx="294">
                  <c:v>63.104900698060689</c:v>
                </c:pt>
                <c:pt idx="295">
                  <c:v>63.506489921267871</c:v>
                </c:pt>
                <c:pt idx="296">
                  <c:v>63.908921413328272</c:v>
                </c:pt>
                <c:pt idx="297">
                  <c:v>64.312189229515099</c:v>
                </c:pt>
                <c:pt idx="298">
                  <c:v>64.716283044710352</c:v>
                </c:pt>
                <c:pt idx="299">
                  <c:v>65.121183771590523</c:v>
                </c:pt>
                <c:pt idx="300">
                  <c:v>65.526867937714542</c:v>
                </c:pt>
                <c:pt idx="301">
                  <c:v>65.933312066855507</c:v>
                </c:pt>
                <c:pt idx="302">
                  <c:v>66.340492679578233</c:v>
                </c:pt>
                <c:pt idx="303">
                  <c:v>66.74838629380622</c:v>
                </c:pt>
                <c:pt idx="304">
                  <c:v>67.156969425378009</c:v>
                </c:pt>
                <c:pt idx="305">
                  <c:v>67.566218588592974</c:v>
                </c:pt>
                <c:pt idx="306">
                  <c:v>67.97611029674664</c:v>
                </c:pt>
                <c:pt idx="307">
                  <c:v>68.386621062655436</c:v>
                </c:pt>
                <c:pt idx="308">
                  <c:v>68.797727399170952</c:v>
                </c:pt>
                <c:pt idx="309">
                  <c:v>69.209405819683852</c:v>
                </c:pt>
                <c:pt idx="310">
                  <c:v>69.621632838617202</c:v>
                </c:pt>
                <c:pt idx="311">
                  <c:v>70.034384971909518</c:v>
                </c:pt>
                <c:pt idx="312">
                  <c:v>70.447638737487353</c:v>
                </c:pt>
                <c:pt idx="313">
                  <c:v>70.861370655727583</c:v>
                </c:pt>
                <c:pt idx="314">
                  <c:v>71.275557249909284</c:v>
                </c:pt>
                <c:pt idx="315">
                  <c:v>71.690175046655412</c:v>
                </c:pt>
                <c:pt idx="316">
                  <c:v>72.105200576364055</c:v>
                </c:pt>
                <c:pt idx="317">
                  <c:v>72.52061037362958</c:v>
                </c:pt>
                <c:pt idx="318">
                  <c:v>72.9363809776534</c:v>
                </c:pt>
                <c:pt idx="319">
                  <c:v>73.352488932644619</c:v>
                </c:pt>
                <c:pt idx="320">
                  <c:v>73.768910788210462</c:v>
                </c:pt>
                <c:pt idx="321">
                  <c:v>74.185624861765191</c:v>
                </c:pt>
                <c:pt idx="322">
                  <c:v>74.602613001596424</c:v>
                </c:pt>
                <c:pt idx="323">
                  <c:v>75.019858824138396</c:v>
                </c:pt>
                <c:pt idx="324">
                  <c:v>75.437345950480051</c:v>
                </c:pt>
                <c:pt idx="325">
                  <c:v>75.855058006532573</c:v>
                </c:pt>
                <c:pt idx="326">
                  <c:v>76.272978623192031</c:v>
                </c:pt>
                <c:pt idx="327">
                  <c:v>76.691091436497004</c:v>
                </c:pt>
                <c:pt idx="328">
                  <c:v>77.109380087781418</c:v>
                </c:pt>
                <c:pt idx="329">
                  <c:v>77.527828223822397</c:v>
                </c:pt>
                <c:pt idx="330">
                  <c:v>77.946419496983253</c:v>
                </c:pt>
                <c:pt idx="331">
                  <c:v>78.36513756535166</c:v>
                </c:pt>
                <c:pt idx="332">
                  <c:v>78.783966092872902</c:v>
                </c:pt>
                <c:pt idx="333">
                  <c:v>79.202888749478305</c:v>
                </c:pt>
                <c:pt idx="334">
                  <c:v>79.621889211208867</c:v>
                </c:pt>
                <c:pt idx="335">
                  <c:v>80.040951160334075</c:v>
                </c:pt>
                <c:pt idx="336">
                  <c:v>80.460058285465834</c:v>
                </c:pt>
                <c:pt idx="337">
                  <c:v>80.879194281667736</c:v>
                </c:pt>
                <c:pt idx="338">
                  <c:v>81.298342850559436</c:v>
                </c:pt>
                <c:pt idx="339">
                  <c:v>81.717487700416342</c:v>
                </c:pt>
                <c:pt idx="340">
                  <c:v>82.136612546264502</c:v>
                </c:pt>
                <c:pt idx="341">
                  <c:v>82.555701109970784</c:v>
                </c:pt>
                <c:pt idx="342">
                  <c:v>82.974737120328271</c:v>
                </c:pt>
                <c:pt idx="343">
                  <c:v>83.393704313137022</c:v>
                </c:pt>
                <c:pt idx="344">
                  <c:v>83.812586431280025</c:v>
                </c:pt>
                <c:pt idx="345">
                  <c:v>84.231367224794525</c:v>
                </c:pt>
                <c:pt idx="346">
                  <c:v>84.650030450938644</c:v>
                </c:pt>
                <c:pt idx="347">
                  <c:v>85.06855987425331</c:v>
                </c:pt>
                <c:pt idx="348">
                  <c:v>85.486939459362873</c:v>
                </c:pt>
                <c:pt idx="349">
                  <c:v>85.905153563779479</c:v>
                </c:pt>
                <c:pt idx="350">
                  <c:v>86.323186745000271</c:v>
                </c:pt>
                <c:pt idx="351">
                  <c:v>86.741023567587035</c:v>
                </c:pt>
                <c:pt idx="352">
                  <c:v>87.158648603195985</c:v>
                </c:pt>
                <c:pt idx="353">
                  <c:v>87.576046430603341</c:v>
                </c:pt>
                <c:pt idx="354">
                  <c:v>87.993201635726805</c:v>
                </c:pt>
                <c:pt idx="355">
                  <c:v>88.410098811642769</c:v>
                </c:pt>
                <c:pt idx="356">
                  <c:v>88.826722558599428</c:v>
                </c:pt>
                <c:pt idx="357">
                  <c:v>89.243057484025712</c:v>
                </c:pt>
                <c:pt idx="358">
                  <c:v>89.659088202536068</c:v>
                </c:pt>
                <c:pt idx="359">
                  <c:v>90.074799335931061</c:v>
                </c:pt>
                <c:pt idx="360">
                  <c:v>90.490179547759823</c:v>
                </c:pt>
                <c:pt idx="361">
                  <c:v>90.905225577662023</c:v>
                </c:pt>
                <c:pt idx="362">
                  <c:v>91.3199382019816</c:v>
                </c:pt>
                <c:pt idx="363">
                  <c:v>91.734318194606942</c:v>
                </c:pt>
                <c:pt idx="364">
                  <c:v>92.148366326981559</c:v>
                </c:pt>
                <c:pt idx="365">
                  <c:v>92.562083368114756</c:v>
                </c:pt>
                <c:pt idx="366">
                  <c:v>92.975470084592203</c:v>
                </c:pt>
                <c:pt idx="367">
                  <c:v>93.388527240586484</c:v>
                </c:pt>
                <c:pt idx="368">
                  <c:v>93.801255597867524</c:v>
                </c:pt>
                <c:pt idx="369">
                  <c:v>94.213655915813035</c:v>
                </c:pt>
                <c:pt idx="370">
                  <c:v>94.625728951418836</c:v>
                </c:pt>
                <c:pt idx="371">
                  <c:v>95.037475459309192</c:v>
                </c:pt>
                <c:pt idx="372">
                  <c:v>95.448896191747025</c:v>
                </c:pt>
                <c:pt idx="373">
                  <c:v>95.859991898644125</c:v>
                </c:pt>
                <c:pt idx="374">
                  <c:v>96.27076332757126</c:v>
                </c:pt>
                <c:pt idx="375">
                  <c:v>96.681211223768244</c:v>
                </c:pt>
                <c:pt idx="376">
                  <c:v>97.091336330154022</c:v>
                </c:pt>
                <c:pt idx="377">
                  <c:v>97.501139387336579</c:v>
                </c:pt>
                <c:pt idx="378">
                  <c:v>97.910621133622868</c:v>
                </c:pt>
                <c:pt idx="379">
                  <c:v>98.319782305028696</c:v>
                </c:pt>
                <c:pt idx="380">
                  <c:v>98.7286236352885</c:v>
                </c:pt>
                <c:pt idx="381">
                  <c:v>99.137145855865143</c:v>
                </c:pt>
                <c:pt idx="382">
                  <c:v>99.545349695959587</c:v>
                </c:pt>
                <c:pt idx="383">
                  <c:v>99.953235882520559</c:v>
                </c:pt>
                <c:pt idx="384">
                  <c:v>100.36080514025417</c:v>
                </c:pt>
                <c:pt idx="385">
                  <c:v>100.76805819163344</c:v>
                </c:pt>
                <c:pt idx="386">
                  <c:v>101.1749957569078</c:v>
                </c:pt>
                <c:pt idx="387">
                  <c:v>101.58161855411255</c:v>
                </c:pt>
                <c:pt idx="388">
                  <c:v>101.98792729907828</c:v>
                </c:pt>
                <c:pt idx="389">
                  <c:v>102.39392270544016</c:v>
                </c:pt>
                <c:pt idx="390">
                  <c:v>102.79960548464732</c:v>
                </c:pt>
                <c:pt idx="391">
                  <c:v>103.204976345972</c:v>
                </c:pt>
                <c:pt idx="392">
                  <c:v>103.61003599651887</c:v>
                </c:pt>
                <c:pt idx="393">
                  <c:v>104.0147851412341</c:v>
                </c:pt>
                <c:pt idx="394">
                  <c:v>104.41922448291446</c:v>
                </c:pt>
                <c:pt idx="395">
                  <c:v>104.82335472221644</c:v>
                </c:pt>
                <c:pt idx="396">
                  <c:v>105.2271765576652</c:v>
                </c:pt>
                <c:pt idx="397">
                  <c:v>105.63069068566358</c:v>
                </c:pt>
                <c:pt idx="398">
                  <c:v>106.03389780050097</c:v>
                </c:pt>
                <c:pt idx="399">
                  <c:v>106.43679859436219</c:v>
                </c:pt>
                <c:pt idx="400">
                  <c:v>106.83939375733634</c:v>
                </c:pt>
                <c:pt idx="401">
                  <c:v>110.84858898502381</c:v>
                </c:pt>
                <c:pt idx="402">
                  <c:v>114.82766469833579</c:v>
                </c:pt>
                <c:pt idx="403">
                  <c:v>118.77729162181299</c:v>
                </c:pt>
                <c:pt idx="404">
                  <c:v>122.69812063862327</c:v>
                </c:pt>
                <c:pt idx="405">
                  <c:v>126.59078359731723</c:v>
                </c:pt>
                <c:pt idx="406">
                  <c:v>130.45589407791991</c:v>
                </c:pt>
                <c:pt idx="407">
                  <c:v>134.29404811980623</c:v>
                </c:pt>
                <c:pt idx="408">
                  <c:v>138.10582491363715</c:v>
                </c:pt>
                <c:pt idx="409">
                  <c:v>141.89178745947569</c:v>
                </c:pt>
                <c:pt idx="410">
                  <c:v>145.65248319305687</c:v>
                </c:pt>
                <c:pt idx="411">
                  <c:v>149.38844458205159</c:v>
                </c:pt>
                <c:pt idx="412">
                  <c:v>153.10018969404121</c:v>
                </c:pt>
                <c:pt idx="413">
                  <c:v>156.78822273780472</c:v>
                </c:pt>
                <c:pt idx="414">
                  <c:v>160.45303457941563</c:v>
                </c:pt>
                <c:pt idx="415">
                  <c:v>164.09510323454714</c:v>
                </c:pt>
                <c:pt idx="416">
                  <c:v>167.71489433829439</c:v>
                </c:pt>
                <c:pt idx="417">
                  <c:v>171.31286159373818</c:v>
                </c:pt>
                <c:pt idx="418">
                  <c:v>174.88944720039723</c:v>
                </c:pt>
                <c:pt idx="419">
                  <c:v>178.44508226364331</c:v>
                </c:pt>
                <c:pt idx="420">
                  <c:v>181.98018718608705</c:v>
                </c:pt>
                <c:pt idx="421">
                  <c:v>185.49517204187958</c:v>
                </c:pt>
                <c:pt idx="422">
                  <c:v>188.99043693481721</c:v>
                </c:pt>
                <c:pt idx="423">
                  <c:v>192.46637234108258</c:v>
                </c:pt>
                <c:pt idx="424">
                  <c:v>195.923359437405</c:v>
                </c:pt>
                <c:pt idx="425">
                  <c:v>199.3617704153765</c:v>
                </c:pt>
                <c:pt idx="426">
                  <c:v>202.78196878261571</c:v>
                </c:pt>
                <c:pt idx="427">
                  <c:v>206.18430965143131</c:v>
                </c:pt>
                <c:pt idx="428">
                  <c:v>209.56914001559858</c:v>
                </c:pt>
                <c:pt idx="429">
                  <c:v>212.93679901582706</c:v>
                </c:pt>
                <c:pt idx="430">
                  <c:v>216.28761819446368</c:v>
                </c:pt>
                <c:pt idx="431">
                  <c:v>219.62192173994481</c:v>
                </c:pt>
                <c:pt idx="432">
                  <c:v>222.94002672148173</c:v>
                </c:pt>
                <c:pt idx="433">
                  <c:v>226.242243314436</c:v>
                </c:pt>
                <c:pt idx="434">
                  <c:v>229.52887501681599</c:v>
                </c:pt>
                <c:pt idx="435">
                  <c:v>232.80021885730187</c:v>
                </c:pt>
                <c:pt idx="436">
                  <c:v>236.05656559518314</c:v>
                </c:pt>
                <c:pt idx="437">
                  <c:v>239.29819991257233</c:v>
                </c:pt>
                <c:pt idx="438">
                  <c:v>242.5254005992376</c:v>
                </c:pt>
                <c:pt idx="439">
                  <c:v>245.7384407303791</c:v>
                </c:pt>
                <c:pt idx="440">
                  <c:v>248.93758783765529</c:v>
                </c:pt>
                <c:pt idx="441">
                  <c:v>252.12310407374943</c:v>
                </c:pt>
                <c:pt idx="442">
                  <c:v>255.29524637075025</c:v>
                </c:pt>
                <c:pt idx="443">
                  <c:v>258.45426659260607</c:v>
                </c:pt>
                <c:pt idx="444">
                  <c:v>261.60041168189764</c:v>
                </c:pt>
                <c:pt idx="445">
                  <c:v>264.73392380116115</c:v>
                </c:pt>
                <c:pt idx="446">
                  <c:v>267.85504046898126</c:v>
                </c:pt>
                <c:pt idx="447">
                  <c:v>270.96399469106058</c:v>
                </c:pt>
                <c:pt idx="448">
                  <c:v>274.06101508646219</c:v>
                </c:pt>
                <c:pt idx="449">
                  <c:v>277.14632600920982</c:v>
                </c:pt>
                <c:pt idx="450">
                  <c:v>280.22014766542026</c:v>
                </c:pt>
                <c:pt idx="451">
                  <c:v>283.28269622613379</c:v>
                </c:pt>
                <c:pt idx="452">
                  <c:v>286.33418393599703</c:v>
                </c:pt>
                <c:pt idx="453">
                  <c:v>289.37481921794557</c:v>
                </c:pt>
                <c:pt idx="454">
                  <c:v>292.40480677402445</c:v>
                </c:pt>
                <c:pt idx="455">
                  <c:v>295.42434768247557</c:v>
                </c:pt>
                <c:pt idx="456">
                  <c:v>298.43363949121465</c:v>
                </c:pt>
                <c:pt idx="457">
                  <c:v>301.43287630781128</c:v>
                </c:pt>
                <c:pt idx="458">
                  <c:v>304.42224888607899</c:v>
                </c:pt>
                <c:pt idx="459">
                  <c:v>307.40194470937513</c:v>
                </c:pt>
                <c:pt idx="460">
                  <c:v>310.37214807070274</c:v>
                </c:pt>
                <c:pt idx="461">
                  <c:v>313.33304014970065</c:v>
                </c:pt>
                <c:pt idx="462">
                  <c:v>316.28479908660023</c:v>
                </c:pt>
                <c:pt idx="463">
                  <c:v>319.22760005322226</c:v>
                </c:pt>
                <c:pt idx="464">
                  <c:v>322.16161532107918</c:v>
                </c:pt>
                <c:pt idx="465">
                  <c:v>325.08701432664299</c:v>
                </c:pt>
                <c:pt idx="466">
                  <c:v>328.00396373383222</c:v>
                </c:pt>
                <c:pt idx="467">
                  <c:v>330.912627493765</c:v>
                </c:pt>
                <c:pt idx="468">
                  <c:v>333.81316690181899</c:v>
                </c:pt>
                <c:pt idx="469">
                  <c:v>336.70574065203323</c:v>
                </c:pt>
                <c:pt idx="470">
                  <c:v>339.59050488887965</c:v>
                </c:pt>
                <c:pt idx="471">
                  <c:v>342.46761325642632</c:v>
                </c:pt>
                <c:pt idx="472">
                  <c:v>345.33721694490777</c:v>
                </c:pt>
                <c:pt idx="473">
                  <c:v>348.19946473471123</c:v>
                </c:pt>
                <c:pt idx="474">
                  <c:v>351.05450303778048</c:v>
                </c:pt>
                <c:pt idx="475">
                  <c:v>353.90247593643295</c:v>
                </c:pt>
                <c:pt idx="476">
                  <c:v>356.74352521957758</c:v>
                </c:pt>
                <c:pt idx="477">
                  <c:v>359.57779041631494</c:v>
                </c:pt>
                <c:pt idx="478">
                  <c:v>362.40540882689226</c:v>
                </c:pt>
                <c:pt idx="479">
                  <c:v>365.22651555097997</c:v>
                </c:pt>
                <c:pt idx="480">
                  <c:v>368.04124351322702</c:v>
                </c:pt>
                <c:pt idx="481">
                  <c:v>370.84972348604498</c:v>
                </c:pt>
                <c:pt idx="482">
                  <c:v>373.65208410956262</c:v>
                </c:pt>
                <c:pt idx="483">
                  <c:v>376.44845190868369</c:v>
                </c:pt>
                <c:pt idx="484">
                  <c:v>379.23895130717261</c:v>
                </c:pt>
                <c:pt idx="485">
                  <c:v>382.02370463868317</c:v>
                </c:pt>
                <c:pt idx="486">
                  <c:v>384.8028321546372</c:v>
                </c:pt>
                <c:pt idx="487">
                  <c:v>387.57645202885101</c:v>
                </c:pt>
                <c:pt idx="488">
                  <c:v>390.34468035879854</c:v>
                </c:pt>
                <c:pt idx="489">
                  <c:v>393.10763116339172</c:v>
                </c:pt>
                <c:pt idx="490">
                  <c:v>395.86541637715038</c:v>
                </c:pt>
                <c:pt idx="491">
                  <c:v>398.6181458406266</c:v>
                </c:pt>
                <c:pt idx="492">
                  <c:v>401.36592728694217</c:v>
                </c:pt>
                <c:pt idx="493">
                  <c:v>404.1088663242914</c:v>
                </c:pt>
                <c:pt idx="494">
                  <c:v>406.84706641425919</c:v>
                </c:pt>
                <c:pt idx="495">
                  <c:v>409.5806288458013</c:v>
                </c:pt>
                <c:pt idx="496">
                  <c:v>412.30965270473553</c:v>
                </c:pt>
                <c:pt idx="497">
                  <c:v>415.0342348385966</c:v>
                </c:pt>
                <c:pt idx="498">
                  <c:v>417.75446981671581</c:v>
                </c:pt>
                <c:pt idx="499">
                  <c:v>420.47044988539943</c:v>
                </c:pt>
                <c:pt idx="500">
                  <c:v>423.1822649180998</c:v>
                </c:pt>
                <c:pt idx="501">
                  <c:v>425.89000236049776</c:v>
                </c:pt>
                <c:pt idx="502">
                  <c:v>428.59374717045097</c:v>
                </c:pt>
                <c:pt idx="503">
                  <c:v>431.29358175280396</c:v>
                </c:pt>
                <c:pt idx="504">
                  <c:v>433.98958588911114</c:v>
                </c:pt>
                <c:pt idx="505">
                  <c:v>436.68183666238878</c:v>
                </c:pt>
                <c:pt idx="506">
                  <c:v>439.3704083770894</c:v>
                </c:pt>
                <c:pt idx="507">
                  <c:v>442.05537247458392</c:v>
                </c:pt>
                <c:pt idx="508">
                  <c:v>444.7367974445404</c:v>
                </c:pt>
                <c:pt idx="509">
                  <c:v>447.41474873270744</c:v>
                </c:pt>
                <c:pt idx="510">
                  <c:v>450.08928864573858</c:v>
                </c:pt>
                <c:pt idx="511">
                  <c:v>452.7604762538362</c:v>
                </c:pt>
                <c:pt idx="512">
                  <c:v>455.4283672921394</c:v>
                </c:pt>
                <c:pt idx="513">
                  <c:v>458.09301406193191</c:v>
                </c:pt>
                <c:pt idx="514">
                  <c:v>460.75446533289352</c:v>
                </c:pt>
                <c:pt idx="515">
                  <c:v>463.4127662477573</c:v>
                </c:pt>
                <c:pt idx="516">
                  <c:v>466.06795823085554</c:v>
                </c:pt>
                <c:pt idx="517">
                  <c:v>468.72007890213303</c:v>
                </c:pt>
                <c:pt idx="518">
                  <c:v>471.36916199826646</c:v>
                </c:pt>
                <c:pt idx="519">
                  <c:v>474.01523730254519</c:v>
                </c:pt>
                <c:pt idx="520">
                  <c:v>476.6583305851351</c:v>
                </c:pt>
                <c:pt idx="521">
                  <c:v>479.29846355525848</c:v>
                </c:pt>
                <c:pt idx="522">
                  <c:v>481.93565382667441</c:v>
                </c:pt>
                <c:pt idx="523">
                  <c:v>484.56991489764164</c:v>
                </c:pt>
                <c:pt idx="524">
                  <c:v>487.20125614629006</c:v>
                </c:pt>
                <c:pt idx="525">
                  <c:v>489.82968284202934</c:v>
                </c:pt>
                <c:pt idx="526">
                  <c:v>492.45519617329677</c:v>
                </c:pt>
                <c:pt idx="527">
                  <c:v>495.0777932916032</c:v>
                </c:pt>
                <c:pt idx="528">
                  <c:v>497.69746737149552</c:v>
                </c:pt>
                <c:pt idx="529">
                  <c:v>500.31420768573014</c:v>
                </c:pt>
                <c:pt idx="530">
                  <c:v>502.92799969466063</c:v>
                </c:pt>
                <c:pt idx="531">
                  <c:v>505.53882514859544</c:v>
                </c:pt>
                <c:pt idx="532">
                  <c:v>508.14666220168692</c:v>
                </c:pt>
                <c:pt idx="533">
                  <c:v>510.75148553577679</c:v>
                </c:pt>
                <c:pt idx="534">
                  <c:v>513.35326649254478</c:v>
                </c:pt>
                <c:pt idx="535">
                  <c:v>515.95197321228557</c:v>
                </c:pt>
                <c:pt idx="536">
                  <c:v>518.54757077766703</c:v>
                </c:pt>
                <c:pt idx="537">
                  <c:v>521.14002136089493</c:v>
                </c:pt>
                <c:pt idx="538">
                  <c:v>523.7292843728128</c:v>
                </c:pt>
                <c:pt idx="539">
                  <c:v>526.31531661259862</c:v>
                </c:pt>
                <c:pt idx="540">
                  <c:v>528.8980724168639</c:v>
                </c:pt>
                <c:pt idx="541">
                  <c:v>531.47750380711659</c:v>
                </c:pt>
                <c:pt idx="542">
                  <c:v>534.05356063470538</c:v>
                </c:pt>
                <c:pt idx="543">
                  <c:v>536.62619072251334</c:v>
                </c:pt>
                <c:pt idx="544">
                  <c:v>539.1953400028134</c:v>
                </c:pt>
                <c:pt idx="545">
                  <c:v>541.76095265083006</c:v>
                </c:pt>
                <c:pt idx="546">
                  <c:v>544.32297121366923</c:v>
                </c:pt>
                <c:pt idx="547">
                  <c:v>546.88133673438449</c:v>
                </c:pt>
                <c:pt idx="548">
                  <c:v>549.43598887103849</c:v>
                </c:pt>
                <c:pt idx="549">
                  <c:v>551.98686601069448</c:v>
                </c:pt>
                <c:pt idx="550">
                  <c:v>554.53390537833809</c:v>
                </c:pt>
                <c:pt idx="551">
                  <c:v>557.0770431407816</c:v>
                </c:pt>
                <c:pt idx="552">
                  <c:v>559.61621450564508</c:v>
                </c:pt>
                <c:pt idx="553">
                  <c:v>562.15135381554103</c:v>
                </c:pt>
                <c:pt idx="554">
                  <c:v>564.68239463761415</c:v>
                </c:pt>
                <c:pt idx="555">
                  <c:v>567.20926984860535</c:v>
                </c:pt>
                <c:pt idx="556">
                  <c:v>569.7319117156211</c:v>
                </c:pt>
                <c:pt idx="557">
                  <c:v>572.25025197279729</c:v>
                </c:pt>
                <c:pt idx="558">
                  <c:v>574.76422189404775</c:v>
                </c:pt>
                <c:pt idx="559">
                  <c:v>577.27375236209105</c:v>
                </c:pt>
                <c:pt idx="560">
                  <c:v>579.77877393394454</c:v>
                </c:pt>
                <c:pt idx="561">
                  <c:v>582.27921690307073</c:v>
                </c:pt>
                <c:pt idx="562">
                  <c:v>584.77501135835689</c:v>
                </c:pt>
                <c:pt idx="563">
                  <c:v>587.26608724010043</c:v>
                </c:pt>
                <c:pt idx="564">
                  <c:v>589.75237439316663</c:v>
                </c:pt>
                <c:pt idx="565">
                  <c:v>592.23380261747661</c:v>
                </c:pt>
                <c:pt idx="566">
                  <c:v>594.7103017159759</c:v>
                </c:pt>
                <c:pt idx="567">
                  <c:v>597.18180154022582</c:v>
                </c:pt>
                <c:pt idx="568">
                  <c:v>599.64823203375113</c:v>
                </c:pt>
                <c:pt idx="569">
                  <c:v>602.10952327327118</c:v>
                </c:pt>
                <c:pt idx="570">
                  <c:v>604.56560550793199</c:v>
                </c:pt>
                <c:pt idx="571">
                  <c:v>607.01640919665101</c:v>
                </c:pt>
                <c:pt idx="572">
                  <c:v>609.46186504367813</c:v>
                </c:pt>
                <c:pt idx="573">
                  <c:v>611.90190403247072</c:v>
                </c:pt>
                <c:pt idx="574">
                  <c:v>614.33645745797276</c:v>
                </c:pt>
                <c:pt idx="575">
                  <c:v>616.76545695738366</c:v>
                </c:pt>
                <c:pt idx="576">
                  <c:v>619.1888345394957</c:v>
                </c:pt>
                <c:pt idx="577">
                  <c:v>621.60652261267342</c:v>
                </c:pt>
                <c:pt idx="578">
                  <c:v>624.01845401154446</c:v>
                </c:pt>
                <c:pt idx="579">
                  <c:v>626.42456202246569</c:v>
                </c:pt>
                <c:pt idx="580">
                  <c:v>628.82478040782394</c:v>
                </c:pt>
                <c:pt idx="581">
                  <c:v>631.21904342922824</c:v>
                </c:pt>
                <c:pt idx="582">
                  <c:v>633.60728586964456</c:v>
                </c:pt>
                <c:pt idx="583">
                  <c:v>635.98944305452187</c:v>
                </c:pt>
                <c:pt idx="584">
                  <c:v>638.36545087195486</c:v>
                </c:pt>
                <c:pt idx="585">
                  <c:v>640.73524579192531</c:v>
                </c:pt>
                <c:pt idx="586">
                  <c:v>643.09876488466159</c:v>
                </c:pt>
                <c:pt idx="587">
                  <c:v>645.45594583815353</c:v>
                </c:pt>
                <c:pt idx="588">
                  <c:v>647.8067269748567</c:v>
                </c:pt>
                <c:pt idx="589">
                  <c:v>650.15104726761831</c:v>
                </c:pt>
                <c:pt idx="590">
                  <c:v>652.48884635485535</c:v>
                </c:pt>
                <c:pt idx="591">
                  <c:v>654.820064555013</c:v>
                </c:pt>
                <c:pt idx="592">
                  <c:v>657.14464288032934</c:v>
                </c:pt>
                <c:pt idx="593">
                  <c:v>659.46252304993288</c:v>
                </c:pt>
                <c:pt idx="594">
                  <c:v>661.77364750229435</c:v>
                </c:pt>
                <c:pt idx="595">
                  <c:v>664.07795940705637</c:v>
                </c:pt>
                <c:pt idx="596">
                  <c:v>666.37540267626116</c:v>
                </c:pt>
                <c:pt idx="597">
                  <c:v>668.66592197499563</c:v>
                </c:pt>
                <c:pt idx="598">
                  <c:v>670.94946273147343</c:v>
                </c:pt>
                <c:pt idx="599">
                  <c:v>673.22597114657003</c:v>
                </c:pt>
                <c:pt idx="600">
                  <c:v>675.49539420282838</c:v>
                </c:pt>
                <c:pt idx="601">
                  <c:v>677.75767967295121</c:v>
                </c:pt>
                <c:pt idx="602">
                  <c:v>680.01277612779381</c:v>
                </c:pt>
                <c:pt idx="603">
                  <c:v>682.260632943872</c:v>
                </c:pt>
                <c:pt idx="604">
                  <c:v>684.50120031039967</c:v>
                </c:pt>
                <c:pt idx="605">
                  <c:v>686.7344292358672</c:v>
                </c:pt>
                <c:pt idx="606">
                  <c:v>688.96027155417448</c:v>
                </c:pt>
                <c:pt idx="607">
                  <c:v>691.17867993032985</c:v>
                </c:pt>
                <c:pt idx="608">
                  <c:v>693.38960786572579</c:v>
                </c:pt>
                <c:pt idx="609">
                  <c:v>695.59300970300308</c:v>
                </c:pt>
                <c:pt idx="610">
                  <c:v>697.78884063051328</c:v>
                </c:pt>
                <c:pt idx="611">
                  <c:v>699.97705668638957</c:v>
                </c:pt>
                <c:pt idx="612">
                  <c:v>702.15761476223622</c:v>
                </c:pt>
                <c:pt idx="613">
                  <c:v>704.33047260644526</c:v>
                </c:pt>
                <c:pt idx="614">
                  <c:v>706.49558882714985</c:v>
                </c:pt>
                <c:pt idx="615">
                  <c:v>708.65292289482306</c:v>
                </c:pt>
                <c:pt idx="616">
                  <c:v>710.80243514453059</c:v>
                </c:pt>
                <c:pt idx="617">
                  <c:v>712.94408677784509</c:v>
                </c:pt>
                <c:pt idx="618">
                  <c:v>715.0778398644311</c:v>
                </c:pt>
                <c:pt idx="619">
                  <c:v>717.20365734330767</c:v>
                </c:pt>
                <c:pt idx="620">
                  <c:v>719.32150302379637</c:v>
                </c:pt>
                <c:pt idx="621">
                  <c:v>721.43134158616226</c:v>
                </c:pt>
                <c:pt idx="622">
                  <c:v>723.53313858195497</c:v>
                </c:pt>
                <c:pt idx="623">
                  <c:v>725.62686043405711</c:v>
                </c:pt>
                <c:pt idx="624">
                  <c:v>727.71247443644666</c:v>
                </c:pt>
                <c:pt idx="625">
                  <c:v>729.78994875368051</c:v>
                </c:pt>
                <c:pt idx="626">
                  <c:v>731.85925242010512</c:v>
                </c:pt>
                <c:pt idx="627">
                  <c:v>733.92035533880198</c:v>
                </c:pt>
                <c:pt idx="628">
                  <c:v>735.97322828027302</c:v>
                </c:pt>
                <c:pt idx="629">
                  <c:v>738.01784288087322</c:v>
                </c:pt>
                <c:pt idx="630">
                  <c:v>740.05417164099629</c:v>
                </c:pt>
                <c:pt idx="631">
                  <c:v>742.08218792301921</c:v>
                </c:pt>
                <c:pt idx="632">
                  <c:v>744.10186594901222</c:v>
                </c:pt>
                <c:pt idx="633">
                  <c:v>746.11318079822001</c:v>
                </c:pt>
                <c:pt idx="634">
                  <c:v>748.11610840431968</c:v>
                </c:pt>
                <c:pt idx="635">
                  <c:v>750.11062555246122</c:v>
                </c:pt>
                <c:pt idx="636">
                  <c:v>752.09670987609695</c:v>
                </c:pt>
                <c:pt idx="637">
                  <c:v>754.07433985360456</c:v>
                </c:pt>
                <c:pt idx="638">
                  <c:v>756.04349480470967</c:v>
                </c:pt>
                <c:pt idx="639">
                  <c:v>758.00415488671376</c:v>
                </c:pt>
                <c:pt idx="640">
                  <c:v>759.95630109053207</c:v>
                </c:pt>
                <c:pt idx="641">
                  <c:v>761.8999152365476</c:v>
                </c:pt>
                <c:pt idx="642">
                  <c:v>763.83497997028633</c:v>
                </c:pt>
                <c:pt idx="643">
                  <c:v>765.76147875791787</c:v>
                </c:pt>
                <c:pt idx="644">
                  <c:v>767.67939588158856</c:v>
                </c:pt>
                <c:pt idx="645">
                  <c:v>769.5887164345902</c:v>
                </c:pt>
                <c:pt idx="646">
                  <c:v>771.48942631637078</c:v>
                </c:pt>
                <c:pt idx="647">
                  <c:v>773.38151222739157</c:v>
                </c:pt>
                <c:pt idx="648">
                  <c:v>775.26496166383561</c:v>
                </c:pt>
                <c:pt idx="649">
                  <c:v>777.13976291217239</c:v>
                </c:pt>
                <c:pt idx="650">
                  <c:v>779.00590504358388</c:v>
                </c:pt>
                <c:pt idx="651">
                  <c:v>780.86337790825587</c:v>
                </c:pt>
                <c:pt idx="652">
                  <c:v>782.71217212954048</c:v>
                </c:pt>
                <c:pt idx="653">
                  <c:v>784.55227909799305</c:v>
                </c:pt>
                <c:pt idx="654">
                  <c:v>786.38369096528936</c:v>
                </c:pt>
                <c:pt idx="655">
                  <c:v>788.20640063802693</c:v>
                </c:pt>
                <c:pt idx="656">
                  <c:v>790.02040177141475</c:v>
                </c:pt>
                <c:pt idx="657">
                  <c:v>791.82568876285632</c:v>
                </c:pt>
                <c:pt idx="658">
                  <c:v>793.62225674543038</c:v>
                </c:pt>
                <c:pt idx="659">
                  <c:v>795.41010158127278</c:v>
                </c:pt>
                <c:pt idx="660">
                  <c:v>797.1892198548652</c:v>
                </c:pt>
                <c:pt idx="661">
                  <c:v>798.95960886623311</c:v>
                </c:pt>
                <c:pt idx="662">
                  <c:v>800.7212666240589</c:v>
                </c:pt>
                <c:pt idx="663">
                  <c:v>802.47419183871273</c:v>
                </c:pt>
                <c:pt idx="664">
                  <c:v>804.21838391520623</c:v>
                </c:pt>
                <c:pt idx="665">
                  <c:v>805.95384294607231</c:v>
                </c:pt>
                <c:pt idx="666">
                  <c:v>807.68056970417535</c:v>
                </c:pt>
                <c:pt idx="667">
                  <c:v>809.39856563545527</c:v>
                </c:pt>
                <c:pt idx="668">
                  <c:v>811.10783285160994</c:v>
                </c:pt>
                <c:pt idx="669">
                  <c:v>812.80837412271853</c:v>
                </c:pt>
                <c:pt idx="670">
                  <c:v>814.50019286981058</c:v>
                </c:pt>
                <c:pt idx="671">
                  <c:v>816.18329315738401</c:v>
                </c:pt>
                <c:pt idx="672">
                  <c:v>817.85767968587538</c:v>
                </c:pt>
                <c:pt idx="673">
                  <c:v>819.52335778408565</c:v>
                </c:pt>
                <c:pt idx="674">
                  <c:v>821.18033340156637</c:v>
                </c:pt>
                <c:pt idx="675">
                  <c:v>822.82861310096723</c:v>
                </c:pt>
                <c:pt idx="676">
                  <c:v>824.46820405035101</c:v>
                </c:pt>
                <c:pt idx="677">
                  <c:v>826.0991140154764</c:v>
                </c:pt>
                <c:pt idx="678">
                  <c:v>827.72135135205474</c:v>
                </c:pt>
                <c:pt idx="679">
                  <c:v>829.33492499798115</c:v>
                </c:pt>
                <c:pt idx="680">
                  <c:v>830.93984446554509</c:v>
                </c:pt>
                <c:pt idx="681">
                  <c:v>832.53611983362202</c:v>
                </c:pt>
                <c:pt idx="682">
                  <c:v>834.12376173985058</c:v>
                </c:pt>
                <c:pt idx="683">
                  <c:v>835.70278137279638</c:v>
                </c:pt>
                <c:pt idx="684">
                  <c:v>837.27319046410673</c:v>
                </c:pt>
                <c:pt idx="685">
                  <c:v>838.83500128065828</c:v>
                </c:pt>
                <c:pt idx="686">
                  <c:v>840.38822661670065</c:v>
                </c:pt>
                <c:pt idx="687">
                  <c:v>841.93287978599869</c:v>
                </c:pt>
                <c:pt idx="688">
                  <c:v>843.46897461397543</c:v>
                </c:pt>
                <c:pt idx="689">
                  <c:v>844.99652542985928</c:v>
                </c:pt>
                <c:pt idx="690">
                  <c:v>846.51554705883689</c:v>
                </c:pt>
                <c:pt idx="691">
                  <c:v>848.02605481421494</c:v>
                </c:pt>
                <c:pt idx="692">
                  <c:v>849.52806448959268</c:v>
                </c:pt>
                <c:pt idx="693">
                  <c:v>851.0215923510475</c:v>
                </c:pt>
                <c:pt idx="694">
                  <c:v>852.50665512933654</c:v>
                </c:pt>
                <c:pt idx="695">
                  <c:v>853.98327001211533</c:v>
                </c:pt>
                <c:pt idx="696">
                  <c:v>855.45145463617678</c:v>
                </c:pt>
                <c:pt idx="697">
                  <c:v>856.91122707971169</c:v>
                </c:pt>
                <c:pt idx="698">
                  <c:v>858.36260585459343</c:v>
                </c:pt>
                <c:pt idx="699">
                  <c:v>859.80560989868843</c:v>
                </c:pt>
                <c:pt idx="700">
                  <c:v>861.24025856819401</c:v>
                </c:pt>
                <c:pt idx="701">
                  <c:v>862.66657163000673</c:v>
                </c:pt>
                <c:pt idx="702">
                  <c:v>864.08456925412133</c:v>
                </c:pt>
                <c:pt idx="703">
                  <c:v>865.49427200606351</c:v>
                </c:pt>
                <c:pt idx="704">
                  <c:v>866.89570083935689</c:v>
                </c:pt>
                <c:pt idx="705">
                  <c:v>866.89570083935689</c:v>
                </c:pt>
                <c:pt idx="706">
                  <c:v>866.89570083935689</c:v>
                </c:pt>
                <c:pt idx="707">
                  <c:v>866.89570083935689</c:v>
                </c:pt>
                <c:pt idx="708">
                  <c:v>866.89570083935689</c:v>
                </c:pt>
                <c:pt idx="709">
                  <c:v>866.89570083935689</c:v>
                </c:pt>
                <c:pt idx="710">
                  <c:v>866.89570083935689</c:v>
                </c:pt>
                <c:pt idx="711">
                  <c:v>866.89570083935689</c:v>
                </c:pt>
                <c:pt idx="712">
                  <c:v>866.89570083935689</c:v>
                </c:pt>
                <c:pt idx="713">
                  <c:v>866.89570083935689</c:v>
                </c:pt>
                <c:pt idx="714">
                  <c:v>866.89570083935689</c:v>
                </c:pt>
                <c:pt idx="715">
                  <c:v>866.89570083935689</c:v>
                </c:pt>
                <c:pt idx="716">
                  <c:v>866.89570083935689</c:v>
                </c:pt>
                <c:pt idx="717">
                  <c:v>866.89570083935689</c:v>
                </c:pt>
                <c:pt idx="718">
                  <c:v>866.89570083935689</c:v>
                </c:pt>
                <c:pt idx="719">
                  <c:v>866.89570083935689</c:v>
                </c:pt>
                <c:pt idx="720">
                  <c:v>866.89570083935689</c:v>
                </c:pt>
                <c:pt idx="721">
                  <c:v>866.89570083935689</c:v>
                </c:pt>
                <c:pt idx="722">
                  <c:v>866.89570083935689</c:v>
                </c:pt>
                <c:pt idx="723">
                  <c:v>866.89570083935689</c:v>
                </c:pt>
                <c:pt idx="724">
                  <c:v>866.89570083935689</c:v>
                </c:pt>
                <c:pt idx="725">
                  <c:v>866.89570083935689</c:v>
                </c:pt>
                <c:pt idx="726">
                  <c:v>866.89570083935689</c:v>
                </c:pt>
                <c:pt idx="727">
                  <c:v>866.89570083935689</c:v>
                </c:pt>
                <c:pt idx="728">
                  <c:v>866.89570083935689</c:v>
                </c:pt>
                <c:pt idx="729">
                  <c:v>866.89570083935689</c:v>
                </c:pt>
                <c:pt idx="730">
                  <c:v>866.89570083935689</c:v>
                </c:pt>
                <c:pt idx="731">
                  <c:v>866.89570083935689</c:v>
                </c:pt>
                <c:pt idx="732">
                  <c:v>866.89570083935689</c:v>
                </c:pt>
                <c:pt idx="733">
                  <c:v>866.89570083935689</c:v>
                </c:pt>
                <c:pt idx="734">
                  <c:v>866.89570083935689</c:v>
                </c:pt>
                <c:pt idx="735">
                  <c:v>866.89570083935689</c:v>
                </c:pt>
                <c:pt idx="736">
                  <c:v>866.89570083935689</c:v>
                </c:pt>
                <c:pt idx="737">
                  <c:v>866.89570083935689</c:v>
                </c:pt>
                <c:pt idx="738">
                  <c:v>866.89570083935689</c:v>
                </c:pt>
                <c:pt idx="739">
                  <c:v>866.89570083935689</c:v>
                </c:pt>
                <c:pt idx="740">
                  <c:v>866.89570083935689</c:v>
                </c:pt>
                <c:pt idx="741">
                  <c:v>866.89570083935689</c:v>
                </c:pt>
                <c:pt idx="742">
                  <c:v>866.89570083935689</c:v>
                </c:pt>
                <c:pt idx="743">
                  <c:v>866.89570083935689</c:v>
                </c:pt>
                <c:pt idx="744">
                  <c:v>866.89570083935689</c:v>
                </c:pt>
                <c:pt idx="745">
                  <c:v>866.89570083935689</c:v>
                </c:pt>
                <c:pt idx="746">
                  <c:v>866.89570083935689</c:v>
                </c:pt>
                <c:pt idx="747">
                  <c:v>866.89570083935689</c:v>
                </c:pt>
                <c:pt idx="748">
                  <c:v>866.89570083935689</c:v>
                </c:pt>
                <c:pt idx="749">
                  <c:v>866.89570083935689</c:v>
                </c:pt>
                <c:pt idx="750">
                  <c:v>866.89570083935689</c:v>
                </c:pt>
                <c:pt idx="751">
                  <c:v>866.89570083935689</c:v>
                </c:pt>
                <c:pt idx="752">
                  <c:v>866.89570083935689</c:v>
                </c:pt>
                <c:pt idx="753">
                  <c:v>866.89570083935689</c:v>
                </c:pt>
                <c:pt idx="754">
                  <c:v>866.89570083935689</c:v>
                </c:pt>
                <c:pt idx="755">
                  <c:v>866.89570083935689</c:v>
                </c:pt>
                <c:pt idx="756">
                  <c:v>866.89570083935689</c:v>
                </c:pt>
                <c:pt idx="757">
                  <c:v>866.89570083935689</c:v>
                </c:pt>
                <c:pt idx="758">
                  <c:v>866.89570083935689</c:v>
                </c:pt>
                <c:pt idx="759">
                  <c:v>866.89570083935689</c:v>
                </c:pt>
                <c:pt idx="760">
                  <c:v>866.89570083935689</c:v>
                </c:pt>
                <c:pt idx="761">
                  <c:v>866.89570083935689</c:v>
                </c:pt>
                <c:pt idx="762">
                  <c:v>866.89570083935689</c:v>
                </c:pt>
                <c:pt idx="763">
                  <c:v>866.89570083935689</c:v>
                </c:pt>
                <c:pt idx="764">
                  <c:v>866.89570083935689</c:v>
                </c:pt>
                <c:pt idx="765">
                  <c:v>866.89570083935689</c:v>
                </c:pt>
                <c:pt idx="766">
                  <c:v>866.89570083935689</c:v>
                </c:pt>
                <c:pt idx="767">
                  <c:v>866.89570083935689</c:v>
                </c:pt>
                <c:pt idx="768">
                  <c:v>866.89570083935689</c:v>
                </c:pt>
                <c:pt idx="769">
                  <c:v>866.89570083935689</c:v>
                </c:pt>
                <c:pt idx="770">
                  <c:v>866.89570083935689</c:v>
                </c:pt>
                <c:pt idx="771">
                  <c:v>866.89570083935689</c:v>
                </c:pt>
                <c:pt idx="772">
                  <c:v>866.89570083935689</c:v>
                </c:pt>
                <c:pt idx="773">
                  <c:v>866.89570083935689</c:v>
                </c:pt>
                <c:pt idx="774">
                  <c:v>866.89570083935689</c:v>
                </c:pt>
                <c:pt idx="775">
                  <c:v>866.89570083935689</c:v>
                </c:pt>
                <c:pt idx="776">
                  <c:v>866.89570083935689</c:v>
                </c:pt>
                <c:pt idx="777">
                  <c:v>866.89570083935689</c:v>
                </c:pt>
                <c:pt idx="778">
                  <c:v>866.89570083935689</c:v>
                </c:pt>
                <c:pt idx="779">
                  <c:v>866.89570083935689</c:v>
                </c:pt>
                <c:pt idx="780">
                  <c:v>866.89570083935689</c:v>
                </c:pt>
                <c:pt idx="781">
                  <c:v>866.89570083935689</c:v>
                </c:pt>
                <c:pt idx="782">
                  <c:v>866.89570083935689</c:v>
                </c:pt>
                <c:pt idx="783">
                  <c:v>866.89570083935689</c:v>
                </c:pt>
                <c:pt idx="784">
                  <c:v>866.89570083935689</c:v>
                </c:pt>
                <c:pt idx="785">
                  <c:v>866.89570083935689</c:v>
                </c:pt>
                <c:pt idx="786">
                  <c:v>866.89570083935689</c:v>
                </c:pt>
                <c:pt idx="787">
                  <c:v>866.89570083935689</c:v>
                </c:pt>
                <c:pt idx="788">
                  <c:v>866.89570083935689</c:v>
                </c:pt>
                <c:pt idx="789">
                  <c:v>866.89570083935689</c:v>
                </c:pt>
                <c:pt idx="790">
                  <c:v>866.89570083935689</c:v>
                </c:pt>
                <c:pt idx="791">
                  <c:v>866.89570083935689</c:v>
                </c:pt>
                <c:pt idx="792">
                  <c:v>866.89570083935689</c:v>
                </c:pt>
                <c:pt idx="793">
                  <c:v>866.89570083935689</c:v>
                </c:pt>
                <c:pt idx="794">
                  <c:v>866.89570083935689</c:v>
                </c:pt>
                <c:pt idx="795">
                  <c:v>866.89570083935689</c:v>
                </c:pt>
                <c:pt idx="796">
                  <c:v>866.89570083935689</c:v>
                </c:pt>
                <c:pt idx="797">
                  <c:v>866.89570083935689</c:v>
                </c:pt>
                <c:pt idx="798">
                  <c:v>866.89570083935689</c:v>
                </c:pt>
                <c:pt idx="799">
                  <c:v>866.89570083935689</c:v>
                </c:pt>
                <c:pt idx="800">
                  <c:v>866.89570083935689</c:v>
                </c:pt>
                <c:pt idx="801">
                  <c:v>866.89570083935689</c:v>
                </c:pt>
                <c:pt idx="802">
                  <c:v>866.89570083935689</c:v>
                </c:pt>
                <c:pt idx="803">
                  <c:v>866.89570083935689</c:v>
                </c:pt>
                <c:pt idx="804">
                  <c:v>866.89570083935689</c:v>
                </c:pt>
                <c:pt idx="805">
                  <c:v>866.89570083935689</c:v>
                </c:pt>
                <c:pt idx="806">
                  <c:v>866.89570083935689</c:v>
                </c:pt>
                <c:pt idx="807">
                  <c:v>866.89570083935689</c:v>
                </c:pt>
                <c:pt idx="808">
                  <c:v>866.89570083935689</c:v>
                </c:pt>
                <c:pt idx="809">
                  <c:v>866.89570083935689</c:v>
                </c:pt>
                <c:pt idx="810">
                  <c:v>866.89570083935689</c:v>
                </c:pt>
                <c:pt idx="811">
                  <c:v>866.89570083935689</c:v>
                </c:pt>
                <c:pt idx="812">
                  <c:v>866.89570083935689</c:v>
                </c:pt>
                <c:pt idx="813">
                  <c:v>866.89570083935689</c:v>
                </c:pt>
                <c:pt idx="814">
                  <c:v>866.89570083935689</c:v>
                </c:pt>
                <c:pt idx="815">
                  <c:v>866.89570083935689</c:v>
                </c:pt>
                <c:pt idx="816">
                  <c:v>866.89570083935689</c:v>
                </c:pt>
                <c:pt idx="817">
                  <c:v>866.89570083935689</c:v>
                </c:pt>
                <c:pt idx="818">
                  <c:v>866.89570083935689</c:v>
                </c:pt>
                <c:pt idx="819">
                  <c:v>866.89570083935689</c:v>
                </c:pt>
                <c:pt idx="820">
                  <c:v>866.89570083935689</c:v>
                </c:pt>
                <c:pt idx="821">
                  <c:v>866.89570083935689</c:v>
                </c:pt>
                <c:pt idx="822">
                  <c:v>866.89570083935689</c:v>
                </c:pt>
                <c:pt idx="823">
                  <c:v>866.89570083935689</c:v>
                </c:pt>
                <c:pt idx="824">
                  <c:v>866.89570083935689</c:v>
                </c:pt>
                <c:pt idx="825">
                  <c:v>866.89570083935689</c:v>
                </c:pt>
                <c:pt idx="826">
                  <c:v>866.89570083935689</c:v>
                </c:pt>
                <c:pt idx="827">
                  <c:v>866.89570083935689</c:v>
                </c:pt>
                <c:pt idx="828">
                  <c:v>866.89570083935689</c:v>
                </c:pt>
                <c:pt idx="829">
                  <c:v>866.89570083935689</c:v>
                </c:pt>
                <c:pt idx="830">
                  <c:v>866.89570083935689</c:v>
                </c:pt>
                <c:pt idx="831">
                  <c:v>866.89570083935689</c:v>
                </c:pt>
                <c:pt idx="832">
                  <c:v>866.89570083935689</c:v>
                </c:pt>
                <c:pt idx="833">
                  <c:v>866.89570083935689</c:v>
                </c:pt>
                <c:pt idx="834">
                  <c:v>866.89570083935689</c:v>
                </c:pt>
                <c:pt idx="835">
                  <c:v>866.89570083935689</c:v>
                </c:pt>
                <c:pt idx="836">
                  <c:v>866.89570083935689</c:v>
                </c:pt>
                <c:pt idx="837">
                  <c:v>866.89570083935689</c:v>
                </c:pt>
                <c:pt idx="838">
                  <c:v>866.89570083935689</c:v>
                </c:pt>
                <c:pt idx="839">
                  <c:v>866.89570083935689</c:v>
                </c:pt>
                <c:pt idx="840">
                  <c:v>866.89570083935689</c:v>
                </c:pt>
                <c:pt idx="841">
                  <c:v>866.89570083935689</c:v>
                </c:pt>
                <c:pt idx="842">
                  <c:v>866.89570083935689</c:v>
                </c:pt>
                <c:pt idx="843">
                  <c:v>866.89570083935689</c:v>
                </c:pt>
                <c:pt idx="844">
                  <c:v>866.89570083935689</c:v>
                </c:pt>
                <c:pt idx="845">
                  <c:v>866.89570083935689</c:v>
                </c:pt>
                <c:pt idx="846">
                  <c:v>866.89570083935689</c:v>
                </c:pt>
                <c:pt idx="847">
                  <c:v>866.89570083935689</c:v>
                </c:pt>
                <c:pt idx="848">
                  <c:v>866.89570083935689</c:v>
                </c:pt>
                <c:pt idx="849">
                  <c:v>866.89570083935689</c:v>
                </c:pt>
                <c:pt idx="850">
                  <c:v>866.89570083935689</c:v>
                </c:pt>
                <c:pt idx="851">
                  <c:v>866.89570083935689</c:v>
                </c:pt>
                <c:pt idx="852">
                  <c:v>866.89570083935689</c:v>
                </c:pt>
                <c:pt idx="853">
                  <c:v>866.89570083935689</c:v>
                </c:pt>
                <c:pt idx="854">
                  <c:v>866.89570083935689</c:v>
                </c:pt>
                <c:pt idx="855">
                  <c:v>866.89570083935689</c:v>
                </c:pt>
                <c:pt idx="856">
                  <c:v>866.89570083935689</c:v>
                </c:pt>
                <c:pt idx="857">
                  <c:v>866.89570083935689</c:v>
                </c:pt>
                <c:pt idx="858">
                  <c:v>866.89570083935689</c:v>
                </c:pt>
                <c:pt idx="859">
                  <c:v>866.89570083935689</c:v>
                </c:pt>
                <c:pt idx="860">
                  <c:v>866.89570083935689</c:v>
                </c:pt>
                <c:pt idx="861">
                  <c:v>866.89570083935689</c:v>
                </c:pt>
                <c:pt idx="862">
                  <c:v>866.89570083935689</c:v>
                </c:pt>
                <c:pt idx="863">
                  <c:v>866.89570083935689</c:v>
                </c:pt>
                <c:pt idx="864">
                  <c:v>866.89570083935689</c:v>
                </c:pt>
                <c:pt idx="865">
                  <c:v>866.89570083935689</c:v>
                </c:pt>
                <c:pt idx="866">
                  <c:v>866.89570083935689</c:v>
                </c:pt>
                <c:pt idx="867">
                  <c:v>866.89570083935689</c:v>
                </c:pt>
                <c:pt idx="868">
                  <c:v>866.89570083935689</c:v>
                </c:pt>
                <c:pt idx="869">
                  <c:v>866.89570083935689</c:v>
                </c:pt>
                <c:pt idx="870">
                  <c:v>866.89570083935689</c:v>
                </c:pt>
                <c:pt idx="871">
                  <c:v>866.89570083935689</c:v>
                </c:pt>
                <c:pt idx="872">
                  <c:v>866.89570083935689</c:v>
                </c:pt>
                <c:pt idx="873">
                  <c:v>866.89570083935689</c:v>
                </c:pt>
                <c:pt idx="874">
                  <c:v>866.89570083935689</c:v>
                </c:pt>
                <c:pt idx="875">
                  <c:v>866.89570083935689</c:v>
                </c:pt>
                <c:pt idx="876">
                  <c:v>866.89570083935689</c:v>
                </c:pt>
                <c:pt idx="877">
                  <c:v>866.89570083935689</c:v>
                </c:pt>
                <c:pt idx="878">
                  <c:v>866.89570083935689</c:v>
                </c:pt>
                <c:pt idx="879">
                  <c:v>866.89570083935689</c:v>
                </c:pt>
                <c:pt idx="880">
                  <c:v>866.89570083935689</c:v>
                </c:pt>
                <c:pt idx="881">
                  <c:v>866.89570083935689</c:v>
                </c:pt>
                <c:pt idx="882">
                  <c:v>866.89570083935689</c:v>
                </c:pt>
                <c:pt idx="883">
                  <c:v>866.89570083935689</c:v>
                </c:pt>
                <c:pt idx="884">
                  <c:v>866.89570083935689</c:v>
                </c:pt>
                <c:pt idx="885">
                  <c:v>866.89570083935689</c:v>
                </c:pt>
                <c:pt idx="886">
                  <c:v>866.89570083935689</c:v>
                </c:pt>
                <c:pt idx="887">
                  <c:v>866.89570083935689</c:v>
                </c:pt>
                <c:pt idx="888">
                  <c:v>866.89570083935689</c:v>
                </c:pt>
                <c:pt idx="889">
                  <c:v>866.89570083935689</c:v>
                </c:pt>
                <c:pt idx="890">
                  <c:v>866.89570083935689</c:v>
                </c:pt>
                <c:pt idx="891">
                  <c:v>866.89570083935689</c:v>
                </c:pt>
                <c:pt idx="892">
                  <c:v>866.89570083935689</c:v>
                </c:pt>
                <c:pt idx="893">
                  <c:v>866.89570083935689</c:v>
                </c:pt>
                <c:pt idx="894">
                  <c:v>866.89570083935689</c:v>
                </c:pt>
                <c:pt idx="895">
                  <c:v>866.89570083935689</c:v>
                </c:pt>
                <c:pt idx="896">
                  <c:v>866.89570083935689</c:v>
                </c:pt>
                <c:pt idx="897">
                  <c:v>866.89570083935689</c:v>
                </c:pt>
                <c:pt idx="898">
                  <c:v>866.89570083935689</c:v>
                </c:pt>
                <c:pt idx="899">
                  <c:v>866.89570083935689</c:v>
                </c:pt>
                <c:pt idx="900">
                  <c:v>866.89570083935689</c:v>
                </c:pt>
                <c:pt idx="901">
                  <c:v>866.89570083935689</c:v>
                </c:pt>
                <c:pt idx="902">
                  <c:v>866.89570083935689</c:v>
                </c:pt>
                <c:pt idx="903">
                  <c:v>866.89570083935689</c:v>
                </c:pt>
                <c:pt idx="904">
                  <c:v>866.89570083935689</c:v>
                </c:pt>
                <c:pt idx="905">
                  <c:v>866.89570083935689</c:v>
                </c:pt>
                <c:pt idx="906">
                  <c:v>866.89570083935689</c:v>
                </c:pt>
                <c:pt idx="907">
                  <c:v>866.89570083935689</c:v>
                </c:pt>
                <c:pt idx="908">
                  <c:v>866.89570083935689</c:v>
                </c:pt>
                <c:pt idx="909">
                  <c:v>866.89570083935689</c:v>
                </c:pt>
                <c:pt idx="910">
                  <c:v>866.89570083935689</c:v>
                </c:pt>
                <c:pt idx="911">
                  <c:v>866.89570083935689</c:v>
                </c:pt>
                <c:pt idx="912">
                  <c:v>866.89570083935689</c:v>
                </c:pt>
                <c:pt idx="913">
                  <c:v>866.89570083935689</c:v>
                </c:pt>
                <c:pt idx="914">
                  <c:v>866.89570083935689</c:v>
                </c:pt>
                <c:pt idx="915">
                  <c:v>866.89570083935689</c:v>
                </c:pt>
                <c:pt idx="916">
                  <c:v>866.89570083935689</c:v>
                </c:pt>
                <c:pt idx="917">
                  <c:v>866.89570083935689</c:v>
                </c:pt>
                <c:pt idx="918">
                  <c:v>866.89570083935689</c:v>
                </c:pt>
                <c:pt idx="919">
                  <c:v>866.89570083935689</c:v>
                </c:pt>
                <c:pt idx="920">
                  <c:v>866.89570083935689</c:v>
                </c:pt>
                <c:pt idx="921">
                  <c:v>866.89570083935689</c:v>
                </c:pt>
                <c:pt idx="922">
                  <c:v>866.89570083935689</c:v>
                </c:pt>
                <c:pt idx="923">
                  <c:v>866.89570083935689</c:v>
                </c:pt>
                <c:pt idx="924">
                  <c:v>866.89570083935689</c:v>
                </c:pt>
                <c:pt idx="925">
                  <c:v>866.89570083935689</c:v>
                </c:pt>
                <c:pt idx="926">
                  <c:v>866.89570083935689</c:v>
                </c:pt>
                <c:pt idx="927">
                  <c:v>866.89570083935689</c:v>
                </c:pt>
                <c:pt idx="928">
                  <c:v>866.89570083935689</c:v>
                </c:pt>
                <c:pt idx="929">
                  <c:v>866.89570083935689</c:v>
                </c:pt>
                <c:pt idx="930">
                  <c:v>866.89570083935689</c:v>
                </c:pt>
                <c:pt idx="931">
                  <c:v>866.89570083935689</c:v>
                </c:pt>
                <c:pt idx="932">
                  <c:v>866.89570083935689</c:v>
                </c:pt>
                <c:pt idx="933">
                  <c:v>866.89570083935689</c:v>
                </c:pt>
                <c:pt idx="934">
                  <c:v>866.89570083935689</c:v>
                </c:pt>
                <c:pt idx="935">
                  <c:v>866.89570083935689</c:v>
                </c:pt>
                <c:pt idx="936">
                  <c:v>866.89570083935689</c:v>
                </c:pt>
                <c:pt idx="937">
                  <c:v>866.89570083935689</c:v>
                </c:pt>
                <c:pt idx="938">
                  <c:v>866.89570083935689</c:v>
                </c:pt>
                <c:pt idx="939">
                  <c:v>866.89570083935689</c:v>
                </c:pt>
                <c:pt idx="940">
                  <c:v>866.89570083935689</c:v>
                </c:pt>
                <c:pt idx="941">
                  <c:v>866.89570083935689</c:v>
                </c:pt>
                <c:pt idx="942">
                  <c:v>866.89570083935689</c:v>
                </c:pt>
                <c:pt idx="943">
                  <c:v>866.89570083935689</c:v>
                </c:pt>
                <c:pt idx="944">
                  <c:v>866.89570083935689</c:v>
                </c:pt>
                <c:pt idx="945">
                  <c:v>866.89570083935689</c:v>
                </c:pt>
                <c:pt idx="946">
                  <c:v>866.89570083935689</c:v>
                </c:pt>
                <c:pt idx="947">
                  <c:v>866.89570083935689</c:v>
                </c:pt>
                <c:pt idx="948">
                  <c:v>866.89570083935689</c:v>
                </c:pt>
                <c:pt idx="949">
                  <c:v>866.89570083935689</c:v>
                </c:pt>
                <c:pt idx="950">
                  <c:v>866.89570083935689</c:v>
                </c:pt>
                <c:pt idx="951">
                  <c:v>866.89570083935689</c:v>
                </c:pt>
                <c:pt idx="952">
                  <c:v>866.89570083935689</c:v>
                </c:pt>
                <c:pt idx="953">
                  <c:v>866.89570083935689</c:v>
                </c:pt>
                <c:pt idx="954">
                  <c:v>866.89570083935689</c:v>
                </c:pt>
                <c:pt idx="955">
                  <c:v>866.89570083935689</c:v>
                </c:pt>
                <c:pt idx="956">
                  <c:v>866.89570083935689</c:v>
                </c:pt>
                <c:pt idx="957">
                  <c:v>866.89570083935689</c:v>
                </c:pt>
                <c:pt idx="958">
                  <c:v>866.89570083935689</c:v>
                </c:pt>
                <c:pt idx="959">
                  <c:v>866.89570083935689</c:v>
                </c:pt>
                <c:pt idx="960">
                  <c:v>866.89570083935689</c:v>
                </c:pt>
                <c:pt idx="961">
                  <c:v>866.89570083935689</c:v>
                </c:pt>
                <c:pt idx="962">
                  <c:v>866.89570083935689</c:v>
                </c:pt>
                <c:pt idx="963">
                  <c:v>866.89570083935689</c:v>
                </c:pt>
                <c:pt idx="964">
                  <c:v>866.89570083935689</c:v>
                </c:pt>
                <c:pt idx="965">
                  <c:v>866.89570083935689</c:v>
                </c:pt>
                <c:pt idx="966">
                  <c:v>866.89570083935689</c:v>
                </c:pt>
                <c:pt idx="967">
                  <c:v>866.89570083935689</c:v>
                </c:pt>
                <c:pt idx="968">
                  <c:v>866.89570083935689</c:v>
                </c:pt>
                <c:pt idx="969">
                  <c:v>866.89570083935689</c:v>
                </c:pt>
                <c:pt idx="970">
                  <c:v>866.89570083935689</c:v>
                </c:pt>
                <c:pt idx="971">
                  <c:v>866.89570083935689</c:v>
                </c:pt>
                <c:pt idx="972">
                  <c:v>866.89570083935689</c:v>
                </c:pt>
                <c:pt idx="973">
                  <c:v>866.89570083935689</c:v>
                </c:pt>
                <c:pt idx="974">
                  <c:v>866.89570083935689</c:v>
                </c:pt>
                <c:pt idx="975">
                  <c:v>866.89570083935689</c:v>
                </c:pt>
                <c:pt idx="976">
                  <c:v>866.89570083935689</c:v>
                </c:pt>
                <c:pt idx="977">
                  <c:v>866.89570083935689</c:v>
                </c:pt>
                <c:pt idx="978">
                  <c:v>866.89570083935689</c:v>
                </c:pt>
                <c:pt idx="979">
                  <c:v>866.89570083935689</c:v>
                </c:pt>
                <c:pt idx="980">
                  <c:v>866.89570083935689</c:v>
                </c:pt>
                <c:pt idx="981">
                  <c:v>866.89570083935689</c:v>
                </c:pt>
                <c:pt idx="982">
                  <c:v>866.89570083935689</c:v>
                </c:pt>
                <c:pt idx="983">
                  <c:v>866.89570083935689</c:v>
                </c:pt>
                <c:pt idx="984">
                  <c:v>866.89570083935689</c:v>
                </c:pt>
                <c:pt idx="985">
                  <c:v>866.89570083935689</c:v>
                </c:pt>
                <c:pt idx="986">
                  <c:v>866.89570083935689</c:v>
                </c:pt>
                <c:pt idx="987">
                  <c:v>866.89570083935689</c:v>
                </c:pt>
                <c:pt idx="988">
                  <c:v>866.89570083935689</c:v>
                </c:pt>
                <c:pt idx="989">
                  <c:v>866.89570083935689</c:v>
                </c:pt>
                <c:pt idx="990">
                  <c:v>866.89570083935689</c:v>
                </c:pt>
                <c:pt idx="991">
                  <c:v>866.89570083935689</c:v>
                </c:pt>
                <c:pt idx="992">
                  <c:v>866.89570083935689</c:v>
                </c:pt>
                <c:pt idx="993">
                  <c:v>866.89570083935689</c:v>
                </c:pt>
                <c:pt idx="994">
                  <c:v>866.89570083935689</c:v>
                </c:pt>
                <c:pt idx="995">
                  <c:v>866.89570083935689</c:v>
                </c:pt>
                <c:pt idx="996">
                  <c:v>866.89570083935689</c:v>
                </c:pt>
                <c:pt idx="997">
                  <c:v>866.89570083935689</c:v>
                </c:pt>
                <c:pt idx="998">
                  <c:v>866.89570083935689</c:v>
                </c:pt>
                <c:pt idx="999">
                  <c:v>866.89570083935689</c:v>
                </c:pt>
                <c:pt idx="1000">
                  <c:v>866.89570083935689</c:v>
                </c:pt>
              </c:numCache>
            </c:numRef>
          </c:xVal>
          <c:yVal>
            <c:numRef>
              <c:f>Calculs!$AE$4:$AE$1004</c:f>
              <c:numCache>
                <c:formatCode>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120.4839134566686</c:v>
                </c:pt>
              </c:numCache>
            </c:numRef>
          </c:xVal>
          <c:yVal>
            <c:numRef>
              <c:f>Trajecto!$C$158</c:f>
              <c:numCache>
                <c:formatCode>0</c:formatCode>
                <c:ptCount val="1"/>
                <c:pt idx="0">
                  <c:v>659.19073090109919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738.57568516846277</c:v>
                </c:pt>
              </c:numCache>
            </c:numRef>
          </c:xVal>
          <c:yVal>
            <c:numRef>
              <c:f>Trajecto!$C$159</c:f>
              <c:numCache>
                <c:formatCode>0</c:formatCode>
                <c:ptCount val="1"/>
                <c:pt idx="0">
                  <c:v>659.19073090109919</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{904099D1-115C-49BE-BF67-2F80D3F3FD44}</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481.93565382667441</c:v>
                </c:pt>
                <c:pt idx="1">
                  <c:v>504.93565382667441</c:v>
                </c:pt>
                <c:pt idx="2">
                  <c:v>504.93565382667441</c:v>
                </c:pt>
                <c:pt idx="3">
                  <c:v>481.93565382667441</c:v>
                </c:pt>
                <c:pt idx="4">
                  <c:v>504.93565382667441</c:v>
                </c:pt>
                <c:pt idx="5">
                  <c:v>504.93565382667441</c:v>
                </c:pt>
                <c:pt idx="6">
                  <c:v>489.93565382667441</c:v>
                </c:pt>
                <c:pt idx="7">
                  <c:v>489.93565382667441</c:v>
                </c:pt>
                <c:pt idx="8">
                  <c:v>504.93565382667441</c:v>
                </c:pt>
                <c:pt idx="9">
                  <c:v>489.93565382667441</c:v>
                </c:pt>
                <c:pt idx="10">
                  <c:v>489.53565382667443</c:v>
                </c:pt>
                <c:pt idx="11">
                  <c:v>488.73565382667442</c:v>
                </c:pt>
                <c:pt idx="12">
                  <c:v>487.93565382667441</c:v>
                </c:pt>
                <c:pt idx="13">
                  <c:v>486.93565382667441</c:v>
                </c:pt>
                <c:pt idx="14">
                  <c:v>485.73565382667442</c:v>
                </c:pt>
                <c:pt idx="15">
                  <c:v>481.93565382667441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481.93565382667441</c:v>
                </c:pt>
                <c:pt idx="1">
                  <c:v>458.93565382667441</c:v>
                </c:pt>
                <c:pt idx="2">
                  <c:v>458.93565382667441</c:v>
                </c:pt>
                <c:pt idx="3">
                  <c:v>481.93565382667441</c:v>
                </c:pt>
                <c:pt idx="4">
                  <c:v>458.93565382667441</c:v>
                </c:pt>
                <c:pt idx="5">
                  <c:v>458.93565382667441</c:v>
                </c:pt>
                <c:pt idx="6">
                  <c:v>473.93565382667441</c:v>
                </c:pt>
                <c:pt idx="7">
                  <c:v>473.93565382667441</c:v>
                </c:pt>
                <c:pt idx="8">
                  <c:v>458.93565382667441</c:v>
                </c:pt>
                <c:pt idx="9">
                  <c:v>473.93565382667441</c:v>
                </c:pt>
                <c:pt idx="10">
                  <c:v>474.33565382667439</c:v>
                </c:pt>
                <c:pt idx="11">
                  <c:v>475.1356538266744</c:v>
                </c:pt>
                <c:pt idx="12">
                  <c:v>475.93565382667441</c:v>
                </c:pt>
                <c:pt idx="13">
                  <c:v>476.93565382667441</c:v>
                </c:pt>
                <c:pt idx="14">
                  <c:v>478.1356538266744</c:v>
                </c:pt>
                <c:pt idx="15">
                  <c:v>481.93565382667441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{EC8B986A-3D66-42D8-B74E-C346037BE69A}</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481.93565382667441</c:v>
                </c:pt>
                <c:pt idx="1">
                  <c:v>481.93565382667441</c:v>
                </c:pt>
                <c:pt idx="2">
                  <c:v>491.93565382667441</c:v>
                </c:pt>
                <c:pt idx="3">
                  <c:v>481.93565382667441</c:v>
                </c:pt>
                <c:pt idx="4">
                  <c:v>491.93565382667441</c:v>
                </c:pt>
                <c:pt idx="5">
                  <c:v>494.93565382667441</c:v>
                </c:pt>
                <c:pt idx="6">
                  <c:v>498.93565382667441</c:v>
                </c:pt>
                <c:pt idx="7">
                  <c:v>501.93565382667441</c:v>
                </c:pt>
                <c:pt idx="8">
                  <c:v>506.93565382667441</c:v>
                </c:pt>
                <c:pt idx="9">
                  <c:v>511.93565382667441</c:v>
                </c:pt>
                <c:pt idx="10">
                  <c:v>517.93565382667441</c:v>
                </c:pt>
                <c:pt idx="11">
                  <c:v>529.93565382667441</c:v>
                </c:pt>
                <c:pt idx="12">
                  <c:v>543.93565382667441</c:v>
                </c:pt>
                <c:pt idx="13">
                  <c:v>518.93565382667441</c:v>
                </c:pt>
                <c:pt idx="14">
                  <c:v>511.93565382667441</c:v>
                </c:pt>
                <c:pt idx="15">
                  <c:v>496.93565382667441</c:v>
                </c:pt>
                <c:pt idx="16">
                  <c:v>481.93565382667441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481.93565382667441</c:v>
                </c:pt>
                <c:pt idx="1">
                  <c:v>481.93565382667441</c:v>
                </c:pt>
                <c:pt idx="2">
                  <c:v>471.93565382667441</c:v>
                </c:pt>
                <c:pt idx="3">
                  <c:v>481.93565382667441</c:v>
                </c:pt>
                <c:pt idx="4">
                  <c:v>471.93565382667441</c:v>
                </c:pt>
                <c:pt idx="5">
                  <c:v>468.93565382667441</c:v>
                </c:pt>
                <c:pt idx="6">
                  <c:v>464.93565382667441</c:v>
                </c:pt>
                <c:pt idx="7">
                  <c:v>461.93565382667441</c:v>
                </c:pt>
                <c:pt idx="8">
                  <c:v>456.93565382667441</c:v>
                </c:pt>
                <c:pt idx="9">
                  <c:v>451.93565382667441</c:v>
                </c:pt>
                <c:pt idx="10">
                  <c:v>445.93565382667441</c:v>
                </c:pt>
                <c:pt idx="11">
                  <c:v>433.93565382667441</c:v>
                </c:pt>
                <c:pt idx="12">
                  <c:v>419.93565382667441</c:v>
                </c:pt>
                <c:pt idx="13">
                  <c:v>444.93565382667441</c:v>
                </c:pt>
                <c:pt idx="14">
                  <c:v>451.93565382667441</c:v>
                </c:pt>
                <c:pt idx="15">
                  <c:v>466.93565382667441</c:v>
                </c:pt>
                <c:pt idx="16">
                  <c:v>481.93565382667441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481.93565382667441</c:v>
                </c:pt>
                <c:pt idx="1">
                  <c:v>498.93565382667441</c:v>
                </c:pt>
                <c:pt idx="2">
                  <c:v>492.93565382667441</c:v>
                </c:pt>
                <c:pt idx="3">
                  <c:v>481.93565382667441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481.93565382667441</c:v>
                </c:pt>
                <c:pt idx="1">
                  <c:v>464.93565382667441</c:v>
                </c:pt>
                <c:pt idx="2">
                  <c:v>470.93565382667441</c:v>
                </c:pt>
                <c:pt idx="3">
                  <c:v>481.93565382667441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{822753EC-BB78-4822-91C8-2CC5160CE7DD}</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481.93565382667441</c:v>
                </c:pt>
                <c:pt idx="1">
                  <c:v>481.93565382667441</c:v>
                </c:pt>
                <c:pt idx="2">
                  <c:v>481.93565382667441</c:v>
                </c:pt>
                <c:pt idx="3">
                  <c:v>514.89519037172931</c:v>
                </c:pt>
                <c:pt idx="4">
                  <c:v>481.93565382667441</c:v>
                </c:pt>
                <c:pt idx="5">
                  <c:v>448.97611728161945</c:v>
                </c:pt>
                <c:pt idx="6">
                  <c:v>481.93565382667441</c:v>
                </c:pt>
              </c:numCache>
            </c:numRef>
          </c:xVal>
          <c:yVal>
            <c:numRef>
              <c:f>Trajecto!$C$124:$C$130</c:f>
              <c:numCache>
                <c:formatCode>0</c:formatCode>
                <c:ptCount val="7"/>
                <c:pt idx="0">
                  <c:v>1318.3814618021984</c:v>
                </c:pt>
                <c:pt idx="1">
                  <c:v>659.19073090109919</c:v>
                </c:pt>
                <c:pt idx="2">
                  <c:v>0</c:v>
                </c:pt>
                <c:pt idx="3">
                  <c:v>65.919073090109919</c:v>
                </c:pt>
                <c:pt idx="4">
                  <c:v>0</c:v>
                </c:pt>
                <c:pt idx="5">
                  <c:v>65.919073090109919</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1318.3814618021984</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1318.4016468172163</c:v>
                </c:pt>
                <c:pt idx="524">
                  <c:v>1318.3237094211154</c:v>
                </c:pt>
                <c:pt idx="525">
                  <c:v>1318.1477583509184</c:v>
                </c:pt>
                <c:pt idx="526">
                  <c:v>1317.8739023439939</c:v>
                </c:pt>
                <c:pt idx="527">
                  <c:v>1317.5022505903187</c:v>
                </c:pt>
                <c:pt idx="528">
                  <c:v>1317.0329131770832</c:v>
                </c:pt>
                <c:pt idx="529">
                  <c:v>1316.4660015227741</c:v>
                </c:pt>
                <c:pt idx="530">
                  <c:v>1315.8016287980856</c:v>
                </c:pt>
                <c:pt idx="531">
                  <c:v>1315.0399103312882</c:v>
                </c:pt>
                <c:pt idx="532">
                  <c:v>1314.1809639960143</c:v>
                </c:pt>
                <c:pt idx="533">
                  <c:v>1313.2249105797844</c:v>
                </c:pt>
                <c:pt idx="534">
                  <c:v>1312.1718741319728</c:v>
                </c:pt>
                <c:pt idx="535">
                  <c:v>1311.0219822902893</c:v>
                </c:pt>
                <c:pt idx="536">
                  <c:v>1309.7753665852179</c:v>
                </c:pt>
                <c:pt idx="537">
                  <c:v>1308.4321627221832</c:v>
                </c:pt>
                <c:pt idx="538">
                  <c:v>1306.9925108415212</c:v>
                </c:pt>
                <c:pt idx="539">
                  <c:v>1305.4565557565822</c:v>
                </c:pt>
                <c:pt idx="540">
                  <c:v>1303.8244471705184</c:v>
                </c:pt>
                <c:pt idx="541">
                  <c:v>1302.0963398724714</c:v>
                </c:pt>
                <c:pt idx="542">
                  <c:v>1300.272393914018</c:v>
                </c:pt>
                <c:pt idx="543">
                  <c:v>1298.3527747668165</c:v>
                </c:pt>
                <c:pt idx="544">
                  <c:v>1296.3376534624633</c:v>
                </c:pt>
                <c:pt idx="545">
                  <c:v>1294.2272067155989</c:v>
                </c:pt>
                <c:pt idx="546">
                  <c:v>1292.0216170313117</c:v>
                </c:pt>
                <c:pt idx="547">
                  <c:v>1289.7210727978747</c:v>
                </c:pt>
                <c:pt idx="548">
                  <c:v>1287.3257683658253</c:v>
                </c:pt>
                <c:pt idx="549">
                  <c:v>1284.8359041143619</c:v>
                </c:pt>
                <c:pt idx="550">
                  <c:v>1282.2516865059831</c:v>
                </c:pt>
                <c:pt idx="551">
                  <c:v>1279.5733281302439</c:v>
                </c:pt>
                <c:pt idx="552">
                  <c:v>1276.8010477374528</c:v>
                </c:pt>
                <c:pt idx="553">
                  <c:v>1273.9350702630761</c:v>
                </c:pt>
                <c:pt idx="554">
                  <c:v>1270.9756268435592</c:v>
                </c:pt>
                <c:pt idx="555">
                  <c:v>1267.9229548242258</c:v>
                </c:pt>
                <c:pt idx="556">
                  <c:v>1264.7772977598609</c:v>
                </c:pt>
                <c:pt idx="557">
                  <c:v>1261.5389054085333</c:v>
                </c:pt>
                <c:pt idx="558">
                  <c:v>1258.2080337191733</c:v>
                </c:pt>
                <c:pt idx="559">
                  <c:v>1254.78494481337</c:v>
                </c:pt>
                <c:pt idx="560">
                  <c:v>1251.2699069618218</c:v>
                </c:pt>
                <c:pt idx="561">
                  <c:v>1247.6631945558279</c:v>
                </c:pt>
                <c:pt idx="562">
                  <c:v>1243.9650880741831</c:v>
                </c:pt>
                <c:pt idx="563">
                  <c:v>1240.1758740458019</c:v>
                </c:pt>
                <c:pt idx="564">
                  <c:v>1236.2958450083736</c:v>
                </c:pt>
                <c:pt idx="565">
                  <c:v>1232.325299463321</c:v>
                </c:pt>
                <c:pt idx="566">
                  <c:v>1228.2645418273164</c:v>
                </c:pt>
                <c:pt idx="567">
                  <c:v>1224.1138823805859</c:v>
                </c:pt>
                <c:pt idx="568">
                  <c:v>1219.8736372122121</c:v>
                </c:pt>
                <c:pt idx="569">
                  <c:v>1215.5441281626333</c:v>
                </c:pt>
                <c:pt idx="570">
                  <c:v>1211.1256827635186</c:v>
                </c:pt>
                <c:pt idx="571">
                  <c:v>1206.6186341751825</c:v>
                </c:pt>
                <c:pt idx="572">
                  <c:v>1202.0233211216982</c:v>
                </c:pt>
                <c:pt idx="573">
                  <c:v>1197.3400878238492</c:v>
                </c:pt>
                <c:pt idx="574">
                  <c:v>1192.5692839300523</c:v>
                </c:pt>
                <c:pt idx="575">
                  <c:v>1187.711264445378</c:v>
                </c:pt>
                <c:pt idx="576">
                  <c:v>1182.7663896587824</c:v>
                </c:pt>
                <c:pt idx="577">
                  <c:v>1177.7350250686618</c:v>
                </c:pt>
                <c:pt idx="578">
                  <c:v>1172.6175413068293</c:v>
                </c:pt>
                <c:pt idx="579">
                  <c:v>1167.4143140610122</c:v>
                </c:pt>
                <c:pt idx="580">
                  <c:v>1162.1257239959605</c:v>
                </c:pt>
                <c:pt idx="581">
                  <c:v>1156.7521566732526</c:v>
                </c:pt>
                <c:pt idx="582">
                  <c:v>1151.2940024698794</c:v>
                </c:pt>
                <c:pt idx="583">
                  <c:v>1145.7516564956875</c:v>
                </c:pt>
                <c:pt idx="584">
                  <c:v>1140.1255185097523</c:v>
                </c:pt>
                <c:pt idx="585">
                  <c:v>1134.4159928357549</c:v>
                </c:pt>
                <c:pt idx="586">
                  <c:v>1128.6234882764297</c:v>
                </c:pt>
                <c:pt idx="587">
                  <c:v>1122.7484180271492</c:v>
                </c:pt>
                <c:pt idx="588">
                  <c:v>1116.791199588708</c:v>
                </c:pt>
                <c:pt idx="589">
                  <c:v>1110.7522546793671</c:v>
                </c:pt>
                <c:pt idx="590">
                  <c:v>1104.6320091462183</c:v>
                </c:pt>
                <c:pt idx="591">
                  <c:v>1098.4308928759237</c:v>
                </c:pt>
                <c:pt idx="592">
                  <c:v>1092.1493397048873</c:v>
                </c:pt>
                <c:pt idx="593">
                  <c:v>1085.787787328909</c:v>
                </c:pt>
                <c:pt idx="594">
                  <c:v>1079.3466772123775</c:v>
                </c:pt>
                <c:pt idx="595">
                  <c:v>1072.8264544970475</c:v>
                </c:pt>
                <c:pt idx="596">
                  <c:v>1066.2275679104539</c:v>
                </c:pt>
                <c:pt idx="597">
                  <c:v>1059.5504696740088</c:v>
                </c:pt>
                <c:pt idx="598">
                  <c:v>1052.7956154108281</c:v>
                </c:pt>
                <c:pt idx="599">
                  <c:v>1045.9634640533341</c:v>
                </c:pt>
                <c:pt idx="600">
                  <c:v>1039.0544777506773</c:v>
                </c:pt>
                <c:pt idx="601">
                  <c:v>1032.0691217760211</c:v>
                </c:pt>
                <c:pt idx="602">
                  <c:v>1025.007864433732</c:v>
                </c:pt>
                <c:pt idx="603">
                  <c:v>1017.8711769665153</c:v>
                </c:pt>
                <c:pt idx="604">
                  <c:v>1010.6595334625384</c:v>
                </c:pt>
                <c:pt idx="605">
                  <c:v>1003.3734107625801</c:v>
                </c:pt>
                <c:pt idx="606">
                  <c:v>996.0132883672444</c:v>
                </c:pt>
                <c:pt idx="607">
                  <c:v>988.57964834427742</c:v>
                </c:pt>
                <c:pt idx="608">
                  <c:v>981.0729752360229</c:v>
                </c:pt>
                <c:pt idx="609">
                  <c:v>973.49375596705363</c:v>
                </c:pt>
                <c:pt idx="610">
                  <c:v>965.84247975201345</c:v>
                </c:pt>
                <c:pt idx="611">
                  <c:v>958.11963800370404</c:v>
                </c:pt>
                <c:pt idx="612">
                  <c:v>950.32572424145076</c:v>
                </c:pt>
                <c:pt idx="613">
                  <c:v>942.46123399977978</c:v>
                </c:pt>
                <c:pt idx="614">
                  <c:v>934.52666473743898</c:v>
                </c:pt>
                <c:pt idx="615">
                  <c:v>926.5225157467936</c:v>
                </c:pt>
                <c:pt idx="616">
                  <c:v>918.44928806362805</c:v>
                </c:pt>
                <c:pt idx="617">
                  <c:v>910.30748437738214</c:v>
                </c:pt>
                <c:pt idx="618">
                  <c:v>902.0976089418524</c:v>
                </c:pt>
                <c:pt idx="619">
                  <c:v>893.82016748638591</c:v>
                </c:pt>
                <c:pt idx="620">
                  <c:v>885.47566712759442</c:v>
                </c:pt>
                <c:pt idx="621">
                  <c:v>877.06461628161571</c:v>
                </c:pt>
                <c:pt idx="622">
                  <c:v>868.58752457694777</c:v>
                </c:pt>
                <c:pt idx="623">
                  <c:v>860.04490276788238</c:v>
                </c:pt>
                <c:pt idx="624">
                  <c:v>851.43726264856093</c:v>
                </c:pt>
                <c:pt idx="625">
                  <c:v>842.7651169676783</c:v>
                </c:pt>
                <c:pt idx="626">
                  <c:v>834.02897934385646</c:v>
                </c:pt>
                <c:pt idx="627">
                  <c:v>825.22936418171105</c:v>
                </c:pt>
                <c:pt idx="628">
                  <c:v>816.36678658863275</c:v>
                </c:pt>
                <c:pt idx="629">
                  <c:v>807.44176229230402</c:v>
                </c:pt>
                <c:pt idx="630">
                  <c:v>798.45480755897142</c:v>
                </c:pt>
                <c:pt idx="631">
                  <c:v>789.40643911249413</c:v>
                </c:pt>
                <c:pt idx="632">
                  <c:v>780.29717405418626</c:v>
                </c:pt>
                <c:pt idx="633">
                  <c:v>771.12752978347214</c:v>
                </c:pt>
                <c:pt idx="634">
                  <c:v>761.89802391937155</c:v>
                </c:pt>
                <c:pt idx="635">
                  <c:v>752.6091742228316</c:v>
                </c:pt>
                <c:pt idx="636">
                  <c:v>743.26149851992216</c:v>
                </c:pt>
                <c:pt idx="637">
                  <c:v>733.85551462590922</c:v>
                </c:pt>
                <c:pt idx="638">
                  <c:v>724.39174027022159</c:v>
                </c:pt>
                <c:pt idx="639">
                  <c:v>714.87069302232487</c:v>
                </c:pt>
                <c:pt idx="640">
                  <c:v>705.29289021851594</c:v>
                </c:pt>
                <c:pt idx="641">
                  <c:v>695.65884888965081</c:v>
                </c:pt>
                <c:pt idx="642">
                  <c:v>685.9690856898178</c:v>
                </c:pt>
                <c:pt idx="643">
                  <c:v>676.22411682596771</c:v>
                </c:pt>
                <c:pt idx="644">
                  <c:v>666.42445798851134</c:v>
                </c:pt>
                <c:pt idx="645">
                  <c:v>656.57062428289453</c:v>
                </c:pt>
                <c:pt idx="646">
                  <c:v>646.66313016216088</c:v>
                </c:pt>
                <c:pt idx="647">
                  <c:v>636.70248936050984</c:v>
                </c:pt>
                <c:pt idx="648">
                  <c:v>626.68921482785936</c:v>
                </c:pt>
                <c:pt idx="649">
                  <c:v>616.62381866542046</c:v>
                </c:pt>
                <c:pt idx="650">
                  <c:v>606.50681206229035</c:v>
                </c:pt>
                <c:pt idx="651">
                  <c:v>596.33870523307087</c:v>
                </c:pt>
                <c:pt idx="652">
                  <c:v>586.12000735651827</c:v>
                </c:pt>
                <c:pt idx="653">
                  <c:v>575.85122651522897</c:v>
                </c:pt>
                <c:pt idx="654">
                  <c:v>565.53286963636651</c:v>
                </c:pt>
                <c:pt idx="655">
                  <c:v>555.16544243343355</c:v>
                </c:pt>
                <c:pt idx="656">
                  <c:v>544.7494493490924</c:v>
                </c:pt>
                <c:pt idx="657">
                  <c:v>534.28539349903747</c:v>
                </c:pt>
                <c:pt idx="658">
                  <c:v>523.77377661692151</c:v>
                </c:pt>
                <c:pt idx="659">
                  <c:v>513.215099000338</c:v>
                </c:pt>
                <c:pt idx="660">
                  <c:v>502.60985945786121</c:v>
                </c:pt>
                <c:pt idx="661">
                  <c:v>491.95855525714455</c:v>
                </c:pt>
                <c:pt idx="662">
                  <c:v>481.26168207407761</c:v>
                </c:pt>
                <c:pt idx="663">
                  <c:v>470.51973394300222</c:v>
                </c:pt>
                <c:pt idx="664">
                  <c:v>459.73320320798655</c:v>
                </c:pt>
                <c:pt idx="665">
                  <c:v>448.90258047515641</c:v>
                </c:pt>
                <c:pt idx="666">
                  <c:v>438.02835456608267</c:v>
                </c:pt>
                <c:pt idx="667">
                  <c:v>427.11101247222194</c:v>
                </c:pt>
                <c:pt idx="668">
                  <c:v>416.15103931040932</c:v>
                </c:pt>
                <c:pt idx="669">
                  <c:v>405.1489182793996</c:v>
                </c:pt>
                <c:pt idx="670">
                  <c:v>394.10513061745399</c:v>
                </c:pt>
                <c:pt idx="671">
                  <c:v>383.0201555609691</c:v>
                </c:pt>
                <c:pt idx="672">
                  <c:v>371.89447030414379</c:v>
                </c:pt>
                <c:pt idx="673">
                  <c:v>360.72854995967953</c:v>
                </c:pt>
                <c:pt idx="674">
                  <c:v>349.52286752050998</c:v>
                </c:pt>
                <c:pt idx="675">
                  <c:v>338.27789382255423</c:v>
                </c:pt>
                <c:pt idx="676">
                  <c:v>326.99409750848849</c:v>
                </c:pt>
                <c:pt idx="677">
                  <c:v>315.67194499253054</c:v>
                </c:pt>
                <c:pt idx="678">
                  <c:v>304.31190042623047</c:v>
                </c:pt>
                <c:pt idx="679">
                  <c:v>292.91442566526194</c:v>
                </c:pt>
                <c:pt idx="680">
                  <c:v>281.47998023720641</c:v>
                </c:pt>
                <c:pt idx="681">
                  <c:v>270.00902131032399</c:v>
                </c:pt>
                <c:pt idx="682">
                  <c:v>258.50200366330347</c:v>
                </c:pt>
                <c:pt idx="683">
                  <c:v>246.95937965598358</c:v>
                </c:pt>
                <c:pt idx="684">
                  <c:v>235.38159920103809</c:v>
                </c:pt>
                <c:pt idx="685">
                  <c:v>223.76910973661646</c:v>
                </c:pt>
                <c:pt idx="686">
                  <c:v>212.1223561999316</c:v>
                </c:pt>
                <c:pt idx="687">
                  <c:v>200.44178100178638</c:v>
                </c:pt>
                <c:pt idx="688">
                  <c:v>188.72782400202993</c:v>
                </c:pt>
                <c:pt idx="689">
                  <c:v>176.98092248593477</c:v>
                </c:pt>
                <c:pt idx="690">
                  <c:v>165.20151114148553</c:v>
                </c:pt>
                <c:pt idx="691">
                  <c:v>153.39002203756996</c:v>
                </c:pt>
                <c:pt idx="692">
                  <c:v>141.54688460306247</c:v>
                </c:pt>
                <c:pt idx="693">
                  <c:v>129.6725256067904</c:v>
                </c:pt>
                <c:pt idx="694">
                  <c:v>117.76736913837343</c:v>
                </c:pt>
                <c:pt idx="695">
                  <c:v>105.83183658992556</c:v>
                </c:pt>
                <c:pt idx="696">
                  <c:v>93.866346638609826</c:v>
                </c:pt>
                <c:pt idx="697">
                  <c:v>81.871315230035066</c:v>
                </c:pt>
                <c:pt idx="698">
                  <c:v>69.847155562484431</c:v>
                </c:pt>
                <c:pt idx="699">
                  <c:v>57.794278071964911</c:v>
                </c:pt>
                <c:pt idx="700">
                  <c:v>45.713090418067218</c:v>
                </c:pt>
                <c:pt idx="701">
                  <c:v>33.603997470625053</c:v>
                </c:pt>
                <c:pt idx="702">
                  <c:v>21.467401297162944</c:v>
                </c:pt>
                <c:pt idx="703">
                  <c:v>9.3037011511215493</c:v>
                </c:pt>
                <c:pt idx="704">
                  <c:v>-2.886706539150655</c:v>
                </c:pt>
                <c:pt idx="705">
                  <c:v>-2.8989102149186885</c:v>
                </c:pt>
                <c:pt idx="706">
                  <c:v>-2.9111139168043927</c:v>
                </c:pt>
                <c:pt idx="707">
                  <c:v>-2.923317644807379</c:v>
                </c:pt>
                <c:pt idx="708">
                  <c:v>-2.9355213989272588</c:v>
                </c:pt>
                <c:pt idx="709">
                  <c:v>-2.9477251791636441</c:v>
                </c:pt>
                <c:pt idx="710">
                  <c:v>-2.9599289855161461</c:v>
                </c:pt>
                <c:pt idx="711">
                  <c:v>-2.9721328179843765</c:v>
                </c:pt>
                <c:pt idx="712">
                  <c:v>-2.9843366765679464</c:v>
                </c:pt>
                <c:pt idx="713">
                  <c:v>-2.996540561266468</c:v>
                </c:pt>
                <c:pt idx="714">
                  <c:v>-3.0087444720795524</c:v>
                </c:pt>
                <c:pt idx="715">
                  <c:v>-3.0209484090068113</c:v>
                </c:pt>
                <c:pt idx="716">
                  <c:v>-3.0331523720478559</c:v>
                </c:pt>
                <c:pt idx="717">
                  <c:v>-3.0453563612022982</c:v>
                </c:pt>
                <c:pt idx="718">
                  <c:v>-3.0575603764697497</c:v>
                </c:pt>
                <c:pt idx="719">
                  <c:v>-3.069764417849822</c:v>
                </c:pt>
                <c:pt idx="720">
                  <c:v>-3.0819684853421268</c:v>
                </c:pt>
                <c:pt idx="721">
                  <c:v>-3.0941725789462753</c:v>
                </c:pt>
                <c:pt idx="722">
                  <c:v>-3.1063766986618795</c:v>
                </c:pt>
                <c:pt idx="723">
                  <c:v>-3.1185808444885508</c:v>
                </c:pt>
                <c:pt idx="724">
                  <c:v>-3.1307850164259006</c:v>
                </c:pt>
                <c:pt idx="725">
                  <c:v>-3.1429892144735407</c:v>
                </c:pt>
                <c:pt idx="726">
                  <c:v>-3.1551934386310827</c:v>
                </c:pt>
                <c:pt idx="727">
                  <c:v>-3.1673976888981379</c:v>
                </c:pt>
                <c:pt idx="728">
                  <c:v>-3.1796019652743182</c:v>
                </c:pt>
                <c:pt idx="729">
                  <c:v>-3.1918062677592349</c:v>
                </c:pt>
                <c:pt idx="730">
                  <c:v>-3.2040105963525001</c:v>
                </c:pt>
                <c:pt idx="731">
                  <c:v>-3.216214951053725</c:v>
                </c:pt>
                <c:pt idx="732">
                  <c:v>-3.2284193318625212</c:v>
                </c:pt>
                <c:pt idx="733">
                  <c:v>-3.2406237387785004</c:v>
                </c:pt>
                <c:pt idx="734">
                  <c:v>-3.2528281718012746</c:v>
                </c:pt>
                <c:pt idx="735">
                  <c:v>-3.2650326309304547</c:v>
                </c:pt>
                <c:pt idx="736">
                  <c:v>-3.2772371161656531</c:v>
                </c:pt>
                <c:pt idx="737">
                  <c:v>-3.2894416275064806</c:v>
                </c:pt>
                <c:pt idx="738">
                  <c:v>-3.3016461649525493</c:v>
                </c:pt>
                <c:pt idx="739">
                  <c:v>-3.3138507285034708</c:v>
                </c:pt>
                <c:pt idx="740">
                  <c:v>-3.3260553181588568</c:v>
                </c:pt>
                <c:pt idx="741">
                  <c:v>-3.3382599339183185</c:v>
                </c:pt>
                <c:pt idx="742">
                  <c:v>-3.3504645757814679</c:v>
                </c:pt>
                <c:pt idx="743">
                  <c:v>-3.3626692437479169</c:v>
                </c:pt>
                <c:pt idx="744">
                  <c:v>-3.3748739378172767</c:v>
                </c:pt>
                <c:pt idx="745">
                  <c:v>-3.387078657989159</c:v>
                </c:pt>
                <c:pt idx="746">
                  <c:v>-3.3992834042631754</c:v>
                </c:pt>
                <c:pt idx="747">
                  <c:v>-3.411488176638938</c:v>
                </c:pt>
                <c:pt idx="748">
                  <c:v>-3.4236929751160581</c:v>
                </c:pt>
                <c:pt idx="749">
                  <c:v>-3.4358977996941471</c:v>
                </c:pt>
                <c:pt idx="750">
                  <c:v>-3.4481026503728169</c:v>
                </c:pt>
                <c:pt idx="751">
                  <c:v>-3.4603075271516794</c:v>
                </c:pt>
                <c:pt idx="752">
                  <c:v>-3.472512430030346</c:v>
                </c:pt>
                <c:pt idx="753">
                  <c:v>-3.4847173590084286</c:v>
                </c:pt>
                <c:pt idx="754">
                  <c:v>-3.4969223140855386</c:v>
                </c:pt>
                <c:pt idx="755">
                  <c:v>-3.5091272952612877</c:v>
                </c:pt>
                <c:pt idx="756">
                  <c:v>-3.5213323025352876</c:v>
                </c:pt>
                <c:pt idx="757">
                  <c:v>-3.53353733590715</c:v>
                </c:pt>
                <c:pt idx="758">
                  <c:v>-3.5457423953764864</c:v>
                </c:pt>
                <c:pt idx="759">
                  <c:v>-3.5579474809429086</c:v>
                </c:pt>
                <c:pt idx="760">
                  <c:v>-3.5701525926060285</c:v>
                </c:pt>
                <c:pt idx="761">
                  <c:v>-3.5823577303654575</c:v>
                </c:pt>
                <c:pt idx="762">
                  <c:v>-3.5945628942208074</c:v>
                </c:pt>
                <c:pt idx="763">
                  <c:v>-3.6067680841716903</c:v>
                </c:pt>
                <c:pt idx="764">
                  <c:v>-3.6189733002177173</c:v>
                </c:pt>
                <c:pt idx="765">
                  <c:v>-3.6311785423585006</c:v>
                </c:pt>
                <c:pt idx="766">
                  <c:v>-3.6433838105936514</c:v>
                </c:pt>
                <c:pt idx="767">
                  <c:v>-3.6555891049227816</c:v>
                </c:pt>
                <c:pt idx="768">
                  <c:v>-3.667794425345503</c:v>
                </c:pt>
                <c:pt idx="769">
                  <c:v>-3.6799997718614272</c:v>
                </c:pt>
                <c:pt idx="770">
                  <c:v>-3.692205144470166</c:v>
                </c:pt>
                <c:pt idx="771">
                  <c:v>-3.7044105431713312</c:v>
                </c:pt>
                <c:pt idx="772">
                  <c:v>-3.7166159679645343</c:v>
                </c:pt>
                <c:pt idx="773">
                  <c:v>-3.7288214188493871</c:v>
                </c:pt>
                <c:pt idx="774">
                  <c:v>-3.7410268958255015</c:v>
                </c:pt>
                <c:pt idx="775">
                  <c:v>-3.7532323988924889</c:v>
                </c:pt>
                <c:pt idx="776">
                  <c:v>-3.7654379280499612</c:v>
                </c:pt>
                <c:pt idx="777">
                  <c:v>-3.7776434832975303</c:v>
                </c:pt>
                <c:pt idx="778">
                  <c:v>-3.789849064634808</c:v>
                </c:pt>
                <c:pt idx="779">
                  <c:v>-3.8020546720614057</c:v>
                </c:pt>
                <c:pt idx="780">
                  <c:v>-3.8142603055769353</c:v>
                </c:pt>
                <c:pt idx="781">
                  <c:v>-3.8264659651810082</c:v>
                </c:pt>
                <c:pt idx="782">
                  <c:v>-3.8386716508732368</c:v>
                </c:pt>
                <c:pt idx="783">
                  <c:v>-3.8508773626532324</c:v>
                </c:pt>
                <c:pt idx="784">
                  <c:v>-3.863083100520607</c:v>
                </c:pt>
                <c:pt idx="785">
                  <c:v>-3.8752888644749719</c:v>
                </c:pt>
                <c:pt idx="786">
                  <c:v>-3.8874946545159395</c:v>
                </c:pt>
                <c:pt idx="787">
                  <c:v>-3.8997004706431211</c:v>
                </c:pt>
                <c:pt idx="788">
                  <c:v>-3.9119063128561287</c:v>
                </c:pt>
                <c:pt idx="789">
                  <c:v>-3.9241121811545736</c:v>
                </c:pt>
                <c:pt idx="790">
                  <c:v>-3.9363180755380682</c:v>
                </c:pt>
                <c:pt idx="791">
                  <c:v>-3.9485239960062239</c:v>
                </c:pt>
                <c:pt idx="792">
                  <c:v>-3.9607299425586526</c:v>
                </c:pt>
                <c:pt idx="793">
                  <c:v>-3.9729359151949661</c:v>
                </c:pt>
                <c:pt idx="794">
                  <c:v>-3.9851419139147763</c:v>
                </c:pt>
                <c:pt idx="795">
                  <c:v>-3.9973479387176947</c:v>
                </c:pt>
                <c:pt idx="796">
                  <c:v>-4.009553989603333</c:v>
                </c:pt>
                <c:pt idx="797">
                  <c:v>-4.0217600665713036</c:v>
                </c:pt>
                <c:pt idx="798">
                  <c:v>-4.0339661696212179</c:v>
                </c:pt>
                <c:pt idx="799">
                  <c:v>-4.0461722987526878</c:v>
                </c:pt>
                <c:pt idx="800">
                  <c:v>-4.0583784539653251</c:v>
                </c:pt>
                <c:pt idx="801">
                  <c:v>-4.0705846352587409</c:v>
                </c:pt>
                <c:pt idx="802">
                  <c:v>-4.0827908426325479</c:v>
                </c:pt>
                <c:pt idx="803">
                  <c:v>-4.0949970760863579</c:v>
                </c:pt>
                <c:pt idx="804">
                  <c:v>-4.1072033356197819</c:v>
                </c:pt>
                <c:pt idx="805">
                  <c:v>-4.1194096212324327</c:v>
                </c:pt>
                <c:pt idx="806">
                  <c:v>-4.1316159329239213</c:v>
                </c:pt>
                <c:pt idx="807">
                  <c:v>-4.1438222706938603</c:v>
                </c:pt>
                <c:pt idx="808">
                  <c:v>-4.1560286345418609</c:v>
                </c:pt>
                <c:pt idx="809">
                  <c:v>-4.1682350244675348</c:v>
                </c:pt>
                <c:pt idx="810">
                  <c:v>-4.1804414404704948</c:v>
                </c:pt>
                <c:pt idx="811">
                  <c:v>-4.1926478825503519</c:v>
                </c:pt>
                <c:pt idx="812">
                  <c:v>-4.204854350706718</c:v>
                </c:pt>
                <c:pt idx="813">
                  <c:v>-4.2170608449392049</c:v>
                </c:pt>
                <c:pt idx="814">
                  <c:v>-4.2292673652474244</c:v>
                </c:pt>
                <c:pt idx="815">
                  <c:v>-4.2414739116309885</c:v>
                </c:pt>
                <c:pt idx="816">
                  <c:v>-4.2536804840895091</c:v>
                </c:pt>
                <c:pt idx="817">
                  <c:v>-4.2658870826225979</c:v>
                </c:pt>
                <c:pt idx="818">
                  <c:v>-4.2780937072298668</c:v>
                </c:pt>
                <c:pt idx="819">
                  <c:v>-4.2903003579109278</c:v>
                </c:pt>
                <c:pt idx="820">
                  <c:v>-4.3025070346653926</c:v>
                </c:pt>
                <c:pt idx="821">
                  <c:v>-4.3147137374928732</c:v>
                </c:pt>
                <c:pt idx="822">
                  <c:v>-4.3269204663929814</c:v>
                </c:pt>
                <c:pt idx="823">
                  <c:v>-4.3391272213653291</c:v>
                </c:pt>
                <c:pt idx="824">
                  <c:v>-4.3513340024095282</c:v>
                </c:pt>
                <c:pt idx="825">
                  <c:v>-4.3635408095251904</c:v>
                </c:pt>
                <c:pt idx="826">
                  <c:v>-4.3757476427119277</c:v>
                </c:pt>
                <c:pt idx="827">
                  <c:v>-4.387954501969352</c:v>
                </c:pt>
                <c:pt idx="828">
                  <c:v>-4.4001613872970751</c:v>
                </c:pt>
                <c:pt idx="829">
                  <c:v>-4.4123682986947088</c:v>
                </c:pt>
                <c:pt idx="830">
                  <c:v>-4.4245752361618651</c:v>
                </c:pt>
                <c:pt idx="831">
                  <c:v>-4.4367821996981558</c:v>
                </c:pt>
                <c:pt idx="832">
                  <c:v>-4.4489891893031928</c:v>
                </c:pt>
                <c:pt idx="833">
                  <c:v>-4.4611962049765888</c:v>
                </c:pt>
                <c:pt idx="834">
                  <c:v>-4.4734032467179548</c:v>
                </c:pt>
                <c:pt idx="835">
                  <c:v>-4.4856103145269026</c:v>
                </c:pt>
                <c:pt idx="836">
                  <c:v>-4.4978174084030442</c:v>
                </c:pt>
                <c:pt idx="837">
                  <c:v>-4.5100245283459914</c:v>
                </c:pt>
                <c:pt idx="838">
                  <c:v>-4.522231674355357</c:v>
                </c:pt>
                <c:pt idx="839">
                  <c:v>-4.5344388464307519</c:v>
                </c:pt>
                <c:pt idx="840">
                  <c:v>-4.546646044571788</c:v>
                </c:pt>
                <c:pt idx="841">
                  <c:v>-4.5588532687780781</c:v>
                </c:pt>
                <c:pt idx="842">
                  <c:v>-4.5710605190492331</c:v>
                </c:pt>
                <c:pt idx="843">
                  <c:v>-4.5832677953848657</c:v>
                </c:pt>
                <c:pt idx="844">
                  <c:v>-4.595475097784588</c:v>
                </c:pt>
                <c:pt idx="845">
                  <c:v>-4.6076824262480107</c:v>
                </c:pt>
                <c:pt idx="846">
                  <c:v>-4.6198897807747468</c:v>
                </c:pt>
                <c:pt idx="847">
                  <c:v>-4.632097161364408</c:v>
                </c:pt>
                <c:pt idx="848">
                  <c:v>-4.6443045680166062</c:v>
                </c:pt>
                <c:pt idx="849">
                  <c:v>-4.6565120007309533</c:v>
                </c:pt>
                <c:pt idx="850">
                  <c:v>-4.6687194595070611</c:v>
                </c:pt>
                <c:pt idx="851">
                  <c:v>-4.6809269443445416</c:v>
                </c:pt>
                <c:pt idx="852">
                  <c:v>-4.6931344552430074</c:v>
                </c:pt>
                <c:pt idx="853">
                  <c:v>-4.7053419922020696</c:v>
                </c:pt>
                <c:pt idx="854">
                  <c:v>-4.71754955522134</c:v>
                </c:pt>
                <c:pt idx="855">
                  <c:v>-4.7297571443004314</c:v>
                </c:pt>
                <c:pt idx="856">
                  <c:v>-4.7419647594389556</c:v>
                </c:pt>
                <c:pt idx="857">
                  <c:v>-4.7541724006365236</c:v>
                </c:pt>
                <c:pt idx="858">
                  <c:v>-4.7663800678927482</c:v>
                </c:pt>
                <c:pt idx="859">
                  <c:v>-4.7785877612072412</c:v>
                </c:pt>
                <c:pt idx="860">
                  <c:v>-4.7907954805796145</c:v>
                </c:pt>
                <c:pt idx="861">
                  <c:v>-4.8030032260094808</c:v>
                </c:pt>
                <c:pt idx="862">
                  <c:v>-4.8152109974964512</c:v>
                </c:pt>
                <c:pt idx="863">
                  <c:v>-4.8274187950401375</c:v>
                </c:pt>
                <c:pt idx="864">
                  <c:v>-4.8396266186401524</c:v>
                </c:pt>
                <c:pt idx="865">
                  <c:v>-4.8518344682961079</c:v>
                </c:pt>
                <c:pt idx="866">
                  <c:v>-4.8640423440076157</c:v>
                </c:pt>
                <c:pt idx="867">
                  <c:v>-4.8762502457742878</c:v>
                </c:pt>
                <c:pt idx="868">
                  <c:v>-4.888458173595736</c:v>
                </c:pt>
                <c:pt idx="869">
                  <c:v>-4.9006661274715722</c:v>
                </c:pt>
                <c:pt idx="870">
                  <c:v>-4.9128741074014082</c:v>
                </c:pt>
                <c:pt idx="871">
                  <c:v>-4.9250821133848568</c:v>
                </c:pt>
                <c:pt idx="872">
                  <c:v>-4.9372901454215299</c:v>
                </c:pt>
                <c:pt idx="873">
                  <c:v>-4.9494982035110393</c:v>
                </c:pt>
                <c:pt idx="874">
                  <c:v>-4.9617062876529969</c:v>
                </c:pt>
                <c:pt idx="875">
                  <c:v>-4.9739143978470146</c:v>
                </c:pt>
                <c:pt idx="876">
                  <c:v>-4.9861225340927042</c:v>
                </c:pt>
                <c:pt idx="877">
                  <c:v>-4.9983306963896785</c:v>
                </c:pt>
                <c:pt idx="878">
                  <c:v>-5.0105388847375494</c:v>
                </c:pt>
                <c:pt idx="879">
                  <c:v>-5.0227470991359287</c:v>
                </c:pt>
                <c:pt idx="880">
                  <c:v>-5.0349553395844282</c:v>
                </c:pt>
                <c:pt idx="881">
                  <c:v>-5.0471636060826599</c:v>
                </c:pt>
                <c:pt idx="882">
                  <c:v>-5.0593718986302356</c:v>
                </c:pt>
                <c:pt idx="883">
                  <c:v>-5.0715802172267681</c:v>
                </c:pt>
                <c:pt idx="884">
                  <c:v>-5.0837885618718692</c:v>
                </c:pt>
                <c:pt idx="885">
                  <c:v>-5.0959969325651508</c:v>
                </c:pt>
                <c:pt idx="886">
                  <c:v>-5.1082053293062248</c:v>
                </c:pt>
                <c:pt idx="887">
                  <c:v>-5.1204137520947031</c:v>
                </c:pt>
                <c:pt idx="888">
                  <c:v>-5.1326222009301983</c:v>
                </c:pt>
                <c:pt idx="889">
                  <c:v>-5.1448306758123223</c:v>
                </c:pt>
                <c:pt idx="890">
                  <c:v>-5.1570391767406871</c:v>
                </c:pt>
                <c:pt idx="891">
                  <c:v>-5.1692477037149045</c:v>
                </c:pt>
                <c:pt idx="892">
                  <c:v>-5.1814562567345872</c:v>
                </c:pt>
                <c:pt idx="893">
                  <c:v>-5.1936648357993462</c:v>
                </c:pt>
                <c:pt idx="894">
                  <c:v>-5.2058734409087943</c:v>
                </c:pt>
                <c:pt idx="895">
                  <c:v>-5.2180820720625434</c:v>
                </c:pt>
                <c:pt idx="896">
                  <c:v>-5.2302907292602061</c:v>
                </c:pt>
                <c:pt idx="897">
                  <c:v>-5.2424994125013935</c:v>
                </c:pt>
                <c:pt idx="898">
                  <c:v>-5.2547081217857183</c:v>
                </c:pt>
                <c:pt idx="899">
                  <c:v>-5.2669168571127924</c:v>
                </c:pt>
                <c:pt idx="900">
                  <c:v>-5.2791256184822277</c:v>
                </c:pt>
                <c:pt idx="901">
                  <c:v>-5.2913344058936369</c:v>
                </c:pt>
                <c:pt idx="902">
                  <c:v>-5.3035432193466319</c:v>
                </c:pt>
                <c:pt idx="903">
                  <c:v>-5.3157520588408245</c:v>
                </c:pt>
                <c:pt idx="904">
                  <c:v>-5.3279609243758266</c:v>
                </c:pt>
                <c:pt idx="905">
                  <c:v>-5.340169815951251</c:v>
                </c:pt>
                <c:pt idx="906">
                  <c:v>-5.3523787335667095</c:v>
                </c:pt>
                <c:pt idx="907">
                  <c:v>-5.364587677221814</c:v>
                </c:pt>
                <c:pt idx="908">
                  <c:v>-5.3767966469161763</c:v>
                </c:pt>
                <c:pt idx="909">
                  <c:v>-5.3890056426494093</c:v>
                </c:pt>
                <c:pt idx="910">
                  <c:v>-5.4012146644211247</c:v>
                </c:pt>
                <c:pt idx="911">
                  <c:v>-5.4134237122309345</c:v>
                </c:pt>
                <c:pt idx="912">
                  <c:v>-5.4256327860784506</c:v>
                </c:pt>
                <c:pt idx="913">
                  <c:v>-5.4378418859632855</c:v>
                </c:pt>
                <c:pt idx="914">
                  <c:v>-5.4500510118850514</c:v>
                </c:pt>
                <c:pt idx="915">
                  <c:v>-5.4622601638433599</c:v>
                </c:pt>
                <c:pt idx="916">
                  <c:v>-5.4744693418378239</c:v>
                </c:pt>
                <c:pt idx="917">
                  <c:v>-5.4866785458680551</c:v>
                </c:pt>
                <c:pt idx="918">
                  <c:v>-5.4988877759336656</c:v>
                </c:pt>
                <c:pt idx="919">
                  <c:v>-5.511097032034268</c:v>
                </c:pt>
                <c:pt idx="920">
                  <c:v>-5.5233063141694743</c:v>
                </c:pt>
                <c:pt idx="921">
                  <c:v>-5.5355156223388962</c:v>
                </c:pt>
                <c:pt idx="922">
                  <c:v>-5.5477249565421456</c:v>
                </c:pt>
                <c:pt idx="923">
                  <c:v>-5.5599343167788353</c:v>
                </c:pt>
                <c:pt idx="924">
                  <c:v>-5.5721437030485772</c:v>
                </c:pt>
                <c:pt idx="925">
                  <c:v>-5.5843531153509831</c:v>
                </c:pt>
                <c:pt idx="926">
                  <c:v>-5.5965625536856658</c:v>
                </c:pt>
                <c:pt idx="927">
                  <c:v>-5.6087720180522371</c:v>
                </c:pt>
                <c:pt idx="928">
                  <c:v>-5.6209815084503099</c:v>
                </c:pt>
                <c:pt idx="929">
                  <c:v>-5.633191024879495</c:v>
                </c:pt>
                <c:pt idx="930">
                  <c:v>-5.6454005673394052</c:v>
                </c:pt>
                <c:pt idx="931">
                  <c:v>-5.6576101358296533</c:v>
                </c:pt>
                <c:pt idx="932">
                  <c:v>-5.6698197303498503</c:v>
                </c:pt>
                <c:pt idx="933">
                  <c:v>-5.6820293508996098</c:v>
                </c:pt>
                <c:pt idx="934">
                  <c:v>-5.6942389974785428</c:v>
                </c:pt>
                <c:pt idx="935">
                  <c:v>-5.706448670086262</c:v>
                </c:pt>
                <c:pt idx="936">
                  <c:v>-5.7186583687223793</c:v>
                </c:pt>
                <c:pt idx="937">
                  <c:v>-5.7308680933865066</c:v>
                </c:pt>
                <c:pt idx="938">
                  <c:v>-5.7430778440782566</c:v>
                </c:pt>
                <c:pt idx="939">
                  <c:v>-5.7552876207972421</c:v>
                </c:pt>
                <c:pt idx="940">
                  <c:v>-5.767497423543074</c:v>
                </c:pt>
                <c:pt idx="941">
                  <c:v>-5.7797072523153652</c:v>
                </c:pt>
                <c:pt idx="942">
                  <c:v>-5.7919171071137274</c:v>
                </c:pt>
                <c:pt idx="943">
                  <c:v>-5.8041269879377735</c:v>
                </c:pt>
                <c:pt idx="944">
                  <c:v>-5.8163368947871152</c:v>
                </c:pt>
                <c:pt idx="945">
                  <c:v>-5.8285468276613654</c:v>
                </c:pt>
                <c:pt idx="946">
                  <c:v>-5.840756786560136</c:v>
                </c:pt>
                <c:pt idx="947">
                  <c:v>-5.8529667714830387</c:v>
                </c:pt>
                <c:pt idx="948">
                  <c:v>-5.8651767824296863</c:v>
                </c:pt>
                <c:pt idx="949">
                  <c:v>-5.8773868193996908</c:v>
                </c:pt>
                <c:pt idx="950">
                  <c:v>-5.8895968823926639</c:v>
                </c:pt>
                <c:pt idx="951">
                  <c:v>-5.9018069714082184</c:v>
                </c:pt>
                <c:pt idx="952">
                  <c:v>-5.9140170864459662</c:v>
                </c:pt>
                <c:pt idx="953">
                  <c:v>-5.9262272275055201</c:v>
                </c:pt>
                <c:pt idx="954">
                  <c:v>-5.9384373945864919</c:v>
                </c:pt>
                <c:pt idx="955">
                  <c:v>-5.9506475876884943</c:v>
                </c:pt>
                <c:pt idx="956">
                  <c:v>-5.9628578068111393</c:v>
                </c:pt>
                <c:pt idx="957">
                  <c:v>-5.9750680519540387</c:v>
                </c:pt>
                <c:pt idx="958">
                  <c:v>-5.9872783231168052</c:v>
                </c:pt>
                <c:pt idx="959">
                  <c:v>-5.9994886202990507</c:v>
                </c:pt>
                <c:pt idx="960">
                  <c:v>-6.011698943500388</c:v>
                </c:pt>
                <c:pt idx="961">
                  <c:v>-6.023909292720429</c:v>
                </c:pt>
                <c:pt idx="962">
                  <c:v>-6.0361196679587854</c:v>
                </c:pt>
                <c:pt idx="963">
                  <c:v>-6.0483300692150701</c:v>
                </c:pt>
                <c:pt idx="964">
                  <c:v>-6.0605404964888958</c:v>
                </c:pt>
                <c:pt idx="965">
                  <c:v>-6.0727509497798744</c:v>
                </c:pt>
                <c:pt idx="966">
                  <c:v>-6.0849614290876177</c:v>
                </c:pt>
                <c:pt idx="967">
                  <c:v>-6.0971719344117385</c:v>
                </c:pt>
                <c:pt idx="968">
                  <c:v>-6.1093824657518487</c:v>
                </c:pt>
                <c:pt idx="969">
                  <c:v>-6.121593023107561</c:v>
                </c:pt>
                <c:pt idx="970">
                  <c:v>-6.1338036064784873</c:v>
                </c:pt>
                <c:pt idx="971">
                  <c:v>-6.1460142158642403</c:v>
                </c:pt>
                <c:pt idx="972">
                  <c:v>-6.158224851264432</c:v>
                </c:pt>
                <c:pt idx="973">
                  <c:v>-6.1704355126786741</c:v>
                </c:pt>
                <c:pt idx="974">
                  <c:v>-6.1826462001065794</c:v>
                </c:pt>
                <c:pt idx="975">
                  <c:v>-6.1948569135477607</c:v>
                </c:pt>
                <c:pt idx="976">
                  <c:v>-6.2070676530018298</c:v>
                </c:pt>
                <c:pt idx="977">
                  <c:v>-6.2192784184683987</c:v>
                </c:pt>
                <c:pt idx="978">
                  <c:v>-6.23148920994708</c:v>
                </c:pt>
                <c:pt idx="979">
                  <c:v>-6.2437000274374865</c:v>
                </c:pt>
                <c:pt idx="980">
                  <c:v>-6.2559108709392302</c:v>
                </c:pt>
                <c:pt idx="981">
                  <c:v>-6.2681217404519227</c:v>
                </c:pt>
                <c:pt idx="982">
                  <c:v>-6.280332635975177</c:v>
                </c:pt>
                <c:pt idx="983">
                  <c:v>-6.2925435575086057</c:v>
                </c:pt>
                <c:pt idx="984">
                  <c:v>-6.3047545050518208</c:v>
                </c:pt>
                <c:pt idx="985">
                  <c:v>-6.316965478604434</c:v>
                </c:pt>
                <c:pt idx="986">
                  <c:v>-6.3291764781660582</c:v>
                </c:pt>
                <c:pt idx="987">
                  <c:v>-6.3413875037363061</c:v>
                </c:pt>
                <c:pt idx="988">
                  <c:v>-6.3535985553147896</c:v>
                </c:pt>
                <c:pt idx="989">
                  <c:v>-6.3658096329011213</c:v>
                </c:pt>
                <c:pt idx="990">
                  <c:v>-6.3780207364949133</c:v>
                </c:pt>
                <c:pt idx="991">
                  <c:v>-6.3902318660957773</c:v>
                </c:pt>
                <c:pt idx="992">
                  <c:v>-6.402443021703327</c:v>
                </c:pt>
                <c:pt idx="993">
                  <c:v>-6.4146542033171734</c:v>
                </c:pt>
                <c:pt idx="994">
                  <c:v>-6.4268654109369301</c:v>
                </c:pt>
                <c:pt idx="995">
                  <c:v>-6.439076644562209</c:v>
                </c:pt>
                <c:pt idx="996">
                  <c:v>-6.4512879041926219</c:v>
                </c:pt>
                <c:pt idx="997">
                  <c:v>-6.4634991898277816</c:v>
                </c:pt>
                <c:pt idx="998">
                  <c:v>-6.4757105014673</c:v>
                </c:pt>
                <c:pt idx="999">
                  <c:v>-6.4879218391107898</c:v>
                </c:pt>
                <c:pt idx="1000">
                  <c:v>-6.5001332027578638</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Calculs!$K$4:$K$1004</c:f>
              <c:numCache>
                <c:formatCode>0.00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1318.4016468172163</c:v>
                </c:pt>
                <c:pt idx="524">
                  <c:v>1318.3237094211154</c:v>
                </c:pt>
                <c:pt idx="525">
                  <c:v>1318.1477583509184</c:v>
                </c:pt>
                <c:pt idx="526">
                  <c:v>1317.8739023439939</c:v>
                </c:pt>
                <c:pt idx="527">
                  <c:v>1317.5022505903187</c:v>
                </c:pt>
                <c:pt idx="528">
                  <c:v>1317.0329131770832</c:v>
                </c:pt>
                <c:pt idx="529">
                  <c:v>1316.4660015227741</c:v>
                </c:pt>
                <c:pt idx="530">
                  <c:v>1315.8016287980856</c:v>
                </c:pt>
                <c:pt idx="531">
                  <c:v>1315.0399103312882</c:v>
                </c:pt>
                <c:pt idx="532">
                  <c:v>1314.1809639960143</c:v>
                </c:pt>
                <c:pt idx="533">
                  <c:v>1313.2249105797844</c:v>
                </c:pt>
                <c:pt idx="534">
                  <c:v>1312.1718741319728</c:v>
                </c:pt>
                <c:pt idx="535">
                  <c:v>1311.0219822902893</c:v>
                </c:pt>
                <c:pt idx="536">
                  <c:v>1309.7753665852179</c:v>
                </c:pt>
                <c:pt idx="537">
                  <c:v>1308.4321627221832</c:v>
                </c:pt>
                <c:pt idx="538">
                  <c:v>1306.9925108415212</c:v>
                </c:pt>
                <c:pt idx="539">
                  <c:v>1305.4565557565822</c:v>
                </c:pt>
                <c:pt idx="540">
                  <c:v>1303.8244471705184</c:v>
                </c:pt>
                <c:pt idx="541">
                  <c:v>1302.0963398724714</c:v>
                </c:pt>
                <c:pt idx="542">
                  <c:v>1300.272393914018</c:v>
                </c:pt>
                <c:pt idx="543">
                  <c:v>1298.3527747668165</c:v>
                </c:pt>
                <c:pt idx="544">
                  <c:v>1296.3376534624633</c:v>
                </c:pt>
                <c:pt idx="545">
                  <c:v>1294.2272067155989</c:v>
                </c:pt>
                <c:pt idx="546">
                  <c:v>1292.0216170313117</c:v>
                </c:pt>
                <c:pt idx="547">
                  <c:v>1289.7210727978747</c:v>
                </c:pt>
                <c:pt idx="548">
                  <c:v>1287.3257683658253</c:v>
                </c:pt>
                <c:pt idx="549">
                  <c:v>1284.8359041143619</c:v>
                </c:pt>
                <c:pt idx="550">
                  <c:v>1282.2516865059831</c:v>
                </c:pt>
                <c:pt idx="551">
                  <c:v>1279.5733281302439</c:v>
                </c:pt>
                <c:pt idx="552">
                  <c:v>1276.8010477374528</c:v>
                </c:pt>
                <c:pt idx="553">
                  <c:v>1273.9350702630761</c:v>
                </c:pt>
                <c:pt idx="554">
                  <c:v>1270.9756268435592</c:v>
                </c:pt>
                <c:pt idx="555">
                  <c:v>1267.9229548242258</c:v>
                </c:pt>
                <c:pt idx="556">
                  <c:v>1264.7772977598609</c:v>
                </c:pt>
                <c:pt idx="557">
                  <c:v>1261.5389054085333</c:v>
                </c:pt>
                <c:pt idx="558">
                  <c:v>1258.2080337191733</c:v>
                </c:pt>
                <c:pt idx="559">
                  <c:v>1254.78494481337</c:v>
                </c:pt>
                <c:pt idx="560">
                  <c:v>1251.2699069618218</c:v>
                </c:pt>
                <c:pt idx="561">
                  <c:v>1247.6631945558279</c:v>
                </c:pt>
                <c:pt idx="562">
                  <c:v>1243.9650880741831</c:v>
                </c:pt>
                <c:pt idx="563">
                  <c:v>1240.1758740458019</c:v>
                </c:pt>
                <c:pt idx="564">
                  <c:v>1236.2958450083736</c:v>
                </c:pt>
                <c:pt idx="565">
                  <c:v>1232.325299463321</c:v>
                </c:pt>
                <c:pt idx="566">
                  <c:v>1228.2645418273164</c:v>
                </c:pt>
                <c:pt idx="567">
                  <c:v>1224.1138823805859</c:v>
                </c:pt>
                <c:pt idx="568">
                  <c:v>1219.8736372122121</c:v>
                </c:pt>
                <c:pt idx="569">
                  <c:v>1215.5441281626333</c:v>
                </c:pt>
                <c:pt idx="570">
                  <c:v>1211.1256827635186</c:v>
                </c:pt>
                <c:pt idx="571">
                  <c:v>1206.6186341751825</c:v>
                </c:pt>
                <c:pt idx="572">
                  <c:v>1202.0233211216982</c:v>
                </c:pt>
                <c:pt idx="573">
                  <c:v>1197.3400878238492</c:v>
                </c:pt>
                <c:pt idx="574">
                  <c:v>1192.5692839300523</c:v>
                </c:pt>
                <c:pt idx="575">
                  <c:v>1187.711264445378</c:v>
                </c:pt>
                <c:pt idx="576">
                  <c:v>1182.7663896587824</c:v>
                </c:pt>
                <c:pt idx="577">
                  <c:v>1177.7350250686618</c:v>
                </c:pt>
                <c:pt idx="578">
                  <c:v>1172.6175413068293</c:v>
                </c:pt>
                <c:pt idx="579">
                  <c:v>1167.4143140610122</c:v>
                </c:pt>
                <c:pt idx="580">
                  <c:v>1162.1257239959605</c:v>
                </c:pt>
                <c:pt idx="581">
                  <c:v>1156.7521566732526</c:v>
                </c:pt>
                <c:pt idx="582">
                  <c:v>1151.2940024698794</c:v>
                </c:pt>
                <c:pt idx="583">
                  <c:v>1145.7516564956875</c:v>
                </c:pt>
                <c:pt idx="584">
                  <c:v>1140.1255185097523</c:v>
                </c:pt>
                <c:pt idx="585">
                  <c:v>1134.4159928357549</c:v>
                </c:pt>
                <c:pt idx="586">
                  <c:v>1128.6234882764297</c:v>
                </c:pt>
                <c:pt idx="587">
                  <c:v>1122.7484180271492</c:v>
                </c:pt>
                <c:pt idx="588">
                  <c:v>1116.791199588708</c:v>
                </c:pt>
                <c:pt idx="589">
                  <c:v>1110.7522546793671</c:v>
                </c:pt>
                <c:pt idx="590">
                  <c:v>1104.6320091462183</c:v>
                </c:pt>
                <c:pt idx="591">
                  <c:v>1098.4308928759237</c:v>
                </c:pt>
                <c:pt idx="592">
                  <c:v>1092.1493397048873</c:v>
                </c:pt>
                <c:pt idx="593">
                  <c:v>1085.787787328909</c:v>
                </c:pt>
                <c:pt idx="594">
                  <c:v>1079.3466772123775</c:v>
                </c:pt>
                <c:pt idx="595">
                  <c:v>1072.8264544970475</c:v>
                </c:pt>
                <c:pt idx="596">
                  <c:v>1066.2275679104539</c:v>
                </c:pt>
                <c:pt idx="597">
                  <c:v>1059.5504696740088</c:v>
                </c:pt>
                <c:pt idx="598">
                  <c:v>1052.7956154108281</c:v>
                </c:pt>
                <c:pt idx="599">
                  <c:v>1045.9634640533341</c:v>
                </c:pt>
                <c:pt idx="600">
                  <c:v>1039.0544777506773</c:v>
                </c:pt>
                <c:pt idx="601">
                  <c:v>1032.0691217760211</c:v>
                </c:pt>
                <c:pt idx="602">
                  <c:v>1025.007864433732</c:v>
                </c:pt>
                <c:pt idx="603">
                  <c:v>1017.8711769665153</c:v>
                </c:pt>
                <c:pt idx="604">
                  <c:v>1010.6595334625384</c:v>
                </c:pt>
                <c:pt idx="605">
                  <c:v>1003.3734107625801</c:v>
                </c:pt>
                <c:pt idx="606">
                  <c:v>996.0132883672444</c:v>
                </c:pt>
                <c:pt idx="607">
                  <c:v>988.57964834427742</c:v>
                </c:pt>
                <c:pt idx="608">
                  <c:v>981.0729752360229</c:v>
                </c:pt>
                <c:pt idx="609">
                  <c:v>973.49375596705363</c:v>
                </c:pt>
                <c:pt idx="610">
                  <c:v>965.84247975201345</c:v>
                </c:pt>
                <c:pt idx="611">
                  <c:v>958.11963800370404</c:v>
                </c:pt>
                <c:pt idx="612">
                  <c:v>950.32572424145076</c:v>
                </c:pt>
                <c:pt idx="613">
                  <c:v>942.46123399977978</c:v>
                </c:pt>
                <c:pt idx="614">
                  <c:v>934.52666473743898</c:v>
                </c:pt>
                <c:pt idx="615">
                  <c:v>926.5225157467936</c:v>
                </c:pt>
                <c:pt idx="616">
                  <c:v>918.44928806362805</c:v>
                </c:pt>
                <c:pt idx="617">
                  <c:v>910.30748437738214</c:v>
                </c:pt>
                <c:pt idx="618">
                  <c:v>902.0976089418524</c:v>
                </c:pt>
                <c:pt idx="619">
                  <c:v>893.82016748638591</c:v>
                </c:pt>
                <c:pt idx="620">
                  <c:v>885.47566712759442</c:v>
                </c:pt>
                <c:pt idx="621">
                  <c:v>877.06461628161571</c:v>
                </c:pt>
                <c:pt idx="622">
                  <c:v>868.58752457694777</c:v>
                </c:pt>
                <c:pt idx="623">
                  <c:v>860.04490276788238</c:v>
                </c:pt>
                <c:pt idx="624">
                  <c:v>851.43726264856093</c:v>
                </c:pt>
                <c:pt idx="625">
                  <c:v>842.7651169676783</c:v>
                </c:pt>
                <c:pt idx="626">
                  <c:v>834.02897934385646</c:v>
                </c:pt>
                <c:pt idx="627">
                  <c:v>825.22936418171105</c:v>
                </c:pt>
                <c:pt idx="628">
                  <c:v>816.36678658863275</c:v>
                </c:pt>
                <c:pt idx="629">
                  <c:v>807.44176229230402</c:v>
                </c:pt>
                <c:pt idx="630">
                  <c:v>798.45480755897142</c:v>
                </c:pt>
                <c:pt idx="631">
                  <c:v>789.40643911249413</c:v>
                </c:pt>
                <c:pt idx="632">
                  <c:v>780.29717405418626</c:v>
                </c:pt>
                <c:pt idx="633">
                  <c:v>771.12752978347214</c:v>
                </c:pt>
                <c:pt idx="634">
                  <c:v>761.89802391937155</c:v>
                </c:pt>
                <c:pt idx="635">
                  <c:v>752.6091742228316</c:v>
                </c:pt>
                <c:pt idx="636">
                  <c:v>743.26149851992216</c:v>
                </c:pt>
                <c:pt idx="637">
                  <c:v>733.85551462590922</c:v>
                </c:pt>
                <c:pt idx="638">
                  <c:v>724.39174027022159</c:v>
                </c:pt>
                <c:pt idx="639">
                  <c:v>714.87069302232487</c:v>
                </c:pt>
                <c:pt idx="640">
                  <c:v>705.29289021851594</c:v>
                </c:pt>
                <c:pt idx="641">
                  <c:v>695.65884888965081</c:v>
                </c:pt>
                <c:pt idx="642">
                  <c:v>685.9690856898178</c:v>
                </c:pt>
                <c:pt idx="643">
                  <c:v>676.22411682596771</c:v>
                </c:pt>
                <c:pt idx="644">
                  <c:v>666.42445798851134</c:v>
                </c:pt>
                <c:pt idx="645">
                  <c:v>656.57062428289453</c:v>
                </c:pt>
                <c:pt idx="646">
                  <c:v>646.66313016216088</c:v>
                </c:pt>
                <c:pt idx="647">
                  <c:v>636.70248936050984</c:v>
                </c:pt>
                <c:pt idx="648">
                  <c:v>626.68921482785936</c:v>
                </c:pt>
                <c:pt idx="649">
                  <c:v>616.62381866542046</c:v>
                </c:pt>
                <c:pt idx="650">
                  <c:v>606.50681206229035</c:v>
                </c:pt>
                <c:pt idx="651">
                  <c:v>596.33870523307087</c:v>
                </c:pt>
                <c:pt idx="652">
                  <c:v>586.12000735651827</c:v>
                </c:pt>
                <c:pt idx="653">
                  <c:v>575.85122651522897</c:v>
                </c:pt>
                <c:pt idx="654">
                  <c:v>565.53286963636651</c:v>
                </c:pt>
                <c:pt idx="655">
                  <c:v>555.16544243343355</c:v>
                </c:pt>
                <c:pt idx="656">
                  <c:v>544.7494493490924</c:v>
                </c:pt>
                <c:pt idx="657">
                  <c:v>534.28539349903747</c:v>
                </c:pt>
                <c:pt idx="658">
                  <c:v>523.77377661692151</c:v>
                </c:pt>
                <c:pt idx="659">
                  <c:v>513.215099000338</c:v>
                </c:pt>
                <c:pt idx="660">
                  <c:v>502.60985945786121</c:v>
                </c:pt>
                <c:pt idx="661">
                  <c:v>491.95855525714455</c:v>
                </c:pt>
                <c:pt idx="662">
                  <c:v>481.26168207407761</c:v>
                </c:pt>
                <c:pt idx="663">
                  <c:v>470.51973394300222</c:v>
                </c:pt>
                <c:pt idx="664">
                  <c:v>459.73320320798655</c:v>
                </c:pt>
                <c:pt idx="665">
                  <c:v>448.90258047515641</c:v>
                </c:pt>
                <c:pt idx="666">
                  <c:v>438.02835456608267</c:v>
                </c:pt>
                <c:pt idx="667">
                  <c:v>427.11101247222194</c:v>
                </c:pt>
                <c:pt idx="668">
                  <c:v>416.15103931040932</c:v>
                </c:pt>
                <c:pt idx="669">
                  <c:v>405.1489182793996</c:v>
                </c:pt>
                <c:pt idx="670">
                  <c:v>394.10513061745399</c:v>
                </c:pt>
                <c:pt idx="671">
                  <c:v>383.0201555609691</c:v>
                </c:pt>
                <c:pt idx="672">
                  <c:v>371.89447030414379</c:v>
                </c:pt>
                <c:pt idx="673">
                  <c:v>360.72854995967953</c:v>
                </c:pt>
                <c:pt idx="674">
                  <c:v>349.52286752050998</c:v>
                </c:pt>
                <c:pt idx="675">
                  <c:v>338.27789382255423</c:v>
                </c:pt>
                <c:pt idx="676">
                  <c:v>326.99409750848849</c:v>
                </c:pt>
                <c:pt idx="677">
                  <c:v>315.67194499253054</c:v>
                </c:pt>
                <c:pt idx="678">
                  <c:v>304.31190042623047</c:v>
                </c:pt>
                <c:pt idx="679">
                  <c:v>292.91442566526194</c:v>
                </c:pt>
                <c:pt idx="680">
                  <c:v>281.47998023720641</c:v>
                </c:pt>
                <c:pt idx="681">
                  <c:v>270.00902131032399</c:v>
                </c:pt>
                <c:pt idx="682">
                  <c:v>258.50200366330347</c:v>
                </c:pt>
                <c:pt idx="683">
                  <c:v>246.95937965598358</c:v>
                </c:pt>
                <c:pt idx="684">
                  <c:v>235.38159920103809</c:v>
                </c:pt>
                <c:pt idx="685">
                  <c:v>223.76910973661646</c:v>
                </c:pt>
                <c:pt idx="686">
                  <c:v>212.1223561999316</c:v>
                </c:pt>
                <c:pt idx="687">
                  <c:v>200.44178100178638</c:v>
                </c:pt>
                <c:pt idx="688">
                  <c:v>188.72782400202993</c:v>
                </c:pt>
                <c:pt idx="689">
                  <c:v>176.98092248593477</c:v>
                </c:pt>
                <c:pt idx="690">
                  <c:v>165.20151114148553</c:v>
                </c:pt>
                <c:pt idx="691">
                  <c:v>153.39002203756996</c:v>
                </c:pt>
                <c:pt idx="692">
                  <c:v>141.54688460306247</c:v>
                </c:pt>
                <c:pt idx="693">
                  <c:v>129.6725256067904</c:v>
                </c:pt>
                <c:pt idx="694">
                  <c:v>117.76736913837343</c:v>
                </c:pt>
                <c:pt idx="695">
                  <c:v>105.83183658992556</c:v>
                </c:pt>
                <c:pt idx="696">
                  <c:v>93.866346638609826</c:v>
                </c:pt>
                <c:pt idx="697">
                  <c:v>81.871315230035066</c:v>
                </c:pt>
                <c:pt idx="698">
                  <c:v>69.847155562484431</c:v>
                </c:pt>
                <c:pt idx="699">
                  <c:v>57.794278071964911</c:v>
                </c:pt>
                <c:pt idx="700">
                  <c:v>45.713090418067218</c:v>
                </c:pt>
                <c:pt idx="701">
                  <c:v>33.603997470625053</c:v>
                </c:pt>
                <c:pt idx="702">
                  <c:v>21.467401297162944</c:v>
                </c:pt>
                <c:pt idx="703">
                  <c:v>9.3037011511215493</c:v>
                </c:pt>
                <c:pt idx="704">
                  <c:v>-2.886706539150655</c:v>
                </c:pt>
                <c:pt idx="705">
                  <c:v>-2.8989102149186885</c:v>
                </c:pt>
                <c:pt idx="706">
                  <c:v>-2.9111139168043927</c:v>
                </c:pt>
                <c:pt idx="707">
                  <c:v>-2.923317644807379</c:v>
                </c:pt>
                <c:pt idx="708">
                  <c:v>-2.9355213989272588</c:v>
                </c:pt>
                <c:pt idx="709">
                  <c:v>-2.9477251791636441</c:v>
                </c:pt>
                <c:pt idx="710">
                  <c:v>-2.9599289855161461</c:v>
                </c:pt>
                <c:pt idx="711">
                  <c:v>-2.9721328179843765</c:v>
                </c:pt>
                <c:pt idx="712">
                  <c:v>-2.9843366765679464</c:v>
                </c:pt>
                <c:pt idx="713">
                  <c:v>-2.996540561266468</c:v>
                </c:pt>
                <c:pt idx="714">
                  <c:v>-3.0087444720795524</c:v>
                </c:pt>
                <c:pt idx="715">
                  <c:v>-3.0209484090068113</c:v>
                </c:pt>
                <c:pt idx="716">
                  <c:v>-3.0331523720478559</c:v>
                </c:pt>
                <c:pt idx="717">
                  <c:v>-3.0453563612022982</c:v>
                </c:pt>
                <c:pt idx="718">
                  <c:v>-3.0575603764697497</c:v>
                </c:pt>
                <c:pt idx="719">
                  <c:v>-3.069764417849822</c:v>
                </c:pt>
                <c:pt idx="720">
                  <c:v>-3.0819684853421268</c:v>
                </c:pt>
                <c:pt idx="721">
                  <c:v>-3.0941725789462753</c:v>
                </c:pt>
                <c:pt idx="722">
                  <c:v>-3.1063766986618795</c:v>
                </c:pt>
                <c:pt idx="723">
                  <c:v>-3.1185808444885508</c:v>
                </c:pt>
                <c:pt idx="724">
                  <c:v>-3.1307850164259006</c:v>
                </c:pt>
                <c:pt idx="725">
                  <c:v>-3.1429892144735407</c:v>
                </c:pt>
                <c:pt idx="726">
                  <c:v>-3.1551934386310827</c:v>
                </c:pt>
                <c:pt idx="727">
                  <c:v>-3.1673976888981379</c:v>
                </c:pt>
                <c:pt idx="728">
                  <c:v>-3.1796019652743182</c:v>
                </c:pt>
                <c:pt idx="729">
                  <c:v>-3.1918062677592349</c:v>
                </c:pt>
                <c:pt idx="730">
                  <c:v>-3.2040105963525001</c:v>
                </c:pt>
                <c:pt idx="731">
                  <c:v>-3.216214951053725</c:v>
                </c:pt>
                <c:pt idx="732">
                  <c:v>-3.2284193318625212</c:v>
                </c:pt>
                <c:pt idx="733">
                  <c:v>-3.2406237387785004</c:v>
                </c:pt>
                <c:pt idx="734">
                  <c:v>-3.2528281718012746</c:v>
                </c:pt>
                <c:pt idx="735">
                  <c:v>-3.2650326309304547</c:v>
                </c:pt>
                <c:pt idx="736">
                  <c:v>-3.2772371161656531</c:v>
                </c:pt>
                <c:pt idx="737">
                  <c:v>-3.2894416275064806</c:v>
                </c:pt>
                <c:pt idx="738">
                  <c:v>-3.3016461649525493</c:v>
                </c:pt>
                <c:pt idx="739">
                  <c:v>-3.3138507285034708</c:v>
                </c:pt>
                <c:pt idx="740">
                  <c:v>-3.3260553181588568</c:v>
                </c:pt>
                <c:pt idx="741">
                  <c:v>-3.3382599339183185</c:v>
                </c:pt>
                <c:pt idx="742">
                  <c:v>-3.3504645757814679</c:v>
                </c:pt>
                <c:pt idx="743">
                  <c:v>-3.3626692437479169</c:v>
                </c:pt>
                <c:pt idx="744">
                  <c:v>-3.3748739378172767</c:v>
                </c:pt>
                <c:pt idx="745">
                  <c:v>-3.387078657989159</c:v>
                </c:pt>
                <c:pt idx="746">
                  <c:v>-3.3992834042631754</c:v>
                </c:pt>
                <c:pt idx="747">
                  <c:v>-3.411488176638938</c:v>
                </c:pt>
                <c:pt idx="748">
                  <c:v>-3.4236929751160581</c:v>
                </c:pt>
                <c:pt idx="749">
                  <c:v>-3.4358977996941471</c:v>
                </c:pt>
                <c:pt idx="750">
                  <c:v>-3.4481026503728169</c:v>
                </c:pt>
                <c:pt idx="751">
                  <c:v>-3.4603075271516794</c:v>
                </c:pt>
                <c:pt idx="752">
                  <c:v>-3.472512430030346</c:v>
                </c:pt>
                <c:pt idx="753">
                  <c:v>-3.4847173590084286</c:v>
                </c:pt>
                <c:pt idx="754">
                  <c:v>-3.4969223140855386</c:v>
                </c:pt>
                <c:pt idx="755">
                  <c:v>-3.5091272952612877</c:v>
                </c:pt>
                <c:pt idx="756">
                  <c:v>-3.5213323025352876</c:v>
                </c:pt>
                <c:pt idx="757">
                  <c:v>-3.53353733590715</c:v>
                </c:pt>
                <c:pt idx="758">
                  <c:v>-3.5457423953764864</c:v>
                </c:pt>
                <c:pt idx="759">
                  <c:v>-3.5579474809429086</c:v>
                </c:pt>
                <c:pt idx="760">
                  <c:v>-3.5701525926060285</c:v>
                </c:pt>
                <c:pt idx="761">
                  <c:v>-3.5823577303654575</c:v>
                </c:pt>
                <c:pt idx="762">
                  <c:v>-3.5945628942208074</c:v>
                </c:pt>
                <c:pt idx="763">
                  <c:v>-3.6067680841716903</c:v>
                </c:pt>
                <c:pt idx="764">
                  <c:v>-3.6189733002177173</c:v>
                </c:pt>
                <c:pt idx="765">
                  <c:v>-3.6311785423585006</c:v>
                </c:pt>
                <c:pt idx="766">
                  <c:v>-3.6433838105936514</c:v>
                </c:pt>
                <c:pt idx="767">
                  <c:v>-3.6555891049227816</c:v>
                </c:pt>
                <c:pt idx="768">
                  <c:v>-3.667794425345503</c:v>
                </c:pt>
                <c:pt idx="769">
                  <c:v>-3.6799997718614272</c:v>
                </c:pt>
                <c:pt idx="770">
                  <c:v>-3.692205144470166</c:v>
                </c:pt>
                <c:pt idx="771">
                  <c:v>-3.7044105431713312</c:v>
                </c:pt>
                <c:pt idx="772">
                  <c:v>-3.7166159679645343</c:v>
                </c:pt>
                <c:pt idx="773">
                  <c:v>-3.7288214188493871</c:v>
                </c:pt>
                <c:pt idx="774">
                  <c:v>-3.7410268958255015</c:v>
                </c:pt>
                <c:pt idx="775">
                  <c:v>-3.7532323988924889</c:v>
                </c:pt>
                <c:pt idx="776">
                  <c:v>-3.7654379280499612</c:v>
                </c:pt>
                <c:pt idx="777">
                  <c:v>-3.7776434832975303</c:v>
                </c:pt>
                <c:pt idx="778">
                  <c:v>-3.789849064634808</c:v>
                </c:pt>
                <c:pt idx="779">
                  <c:v>-3.8020546720614057</c:v>
                </c:pt>
                <c:pt idx="780">
                  <c:v>-3.8142603055769353</c:v>
                </c:pt>
                <c:pt idx="781">
                  <c:v>-3.8264659651810082</c:v>
                </c:pt>
                <c:pt idx="782">
                  <c:v>-3.8386716508732368</c:v>
                </c:pt>
                <c:pt idx="783">
                  <c:v>-3.8508773626532324</c:v>
                </c:pt>
                <c:pt idx="784">
                  <c:v>-3.863083100520607</c:v>
                </c:pt>
                <c:pt idx="785">
                  <c:v>-3.8752888644749719</c:v>
                </c:pt>
                <c:pt idx="786">
                  <c:v>-3.8874946545159395</c:v>
                </c:pt>
                <c:pt idx="787">
                  <c:v>-3.8997004706431211</c:v>
                </c:pt>
                <c:pt idx="788">
                  <c:v>-3.9119063128561287</c:v>
                </c:pt>
                <c:pt idx="789">
                  <c:v>-3.9241121811545736</c:v>
                </c:pt>
                <c:pt idx="790">
                  <c:v>-3.9363180755380682</c:v>
                </c:pt>
                <c:pt idx="791">
                  <c:v>-3.9485239960062239</c:v>
                </c:pt>
                <c:pt idx="792">
                  <c:v>-3.9607299425586526</c:v>
                </c:pt>
                <c:pt idx="793">
                  <c:v>-3.9729359151949661</c:v>
                </c:pt>
                <c:pt idx="794">
                  <c:v>-3.9851419139147763</c:v>
                </c:pt>
                <c:pt idx="795">
                  <c:v>-3.9973479387176947</c:v>
                </c:pt>
                <c:pt idx="796">
                  <c:v>-4.009553989603333</c:v>
                </c:pt>
                <c:pt idx="797">
                  <c:v>-4.0217600665713036</c:v>
                </c:pt>
                <c:pt idx="798">
                  <c:v>-4.0339661696212179</c:v>
                </c:pt>
                <c:pt idx="799">
                  <c:v>-4.0461722987526878</c:v>
                </c:pt>
                <c:pt idx="800">
                  <c:v>-4.0583784539653251</c:v>
                </c:pt>
                <c:pt idx="801">
                  <c:v>-4.0705846352587409</c:v>
                </c:pt>
                <c:pt idx="802">
                  <c:v>-4.0827908426325479</c:v>
                </c:pt>
                <c:pt idx="803">
                  <c:v>-4.0949970760863579</c:v>
                </c:pt>
                <c:pt idx="804">
                  <c:v>-4.1072033356197819</c:v>
                </c:pt>
                <c:pt idx="805">
                  <c:v>-4.1194096212324327</c:v>
                </c:pt>
                <c:pt idx="806">
                  <c:v>-4.1316159329239213</c:v>
                </c:pt>
                <c:pt idx="807">
                  <c:v>-4.1438222706938603</c:v>
                </c:pt>
                <c:pt idx="808">
                  <c:v>-4.1560286345418609</c:v>
                </c:pt>
                <c:pt idx="809">
                  <c:v>-4.1682350244675348</c:v>
                </c:pt>
                <c:pt idx="810">
                  <c:v>-4.1804414404704948</c:v>
                </c:pt>
                <c:pt idx="811">
                  <c:v>-4.1926478825503519</c:v>
                </c:pt>
                <c:pt idx="812">
                  <c:v>-4.204854350706718</c:v>
                </c:pt>
                <c:pt idx="813">
                  <c:v>-4.2170608449392049</c:v>
                </c:pt>
                <c:pt idx="814">
                  <c:v>-4.2292673652474244</c:v>
                </c:pt>
                <c:pt idx="815">
                  <c:v>-4.2414739116309885</c:v>
                </c:pt>
                <c:pt idx="816">
                  <c:v>-4.2536804840895091</c:v>
                </c:pt>
                <c:pt idx="817">
                  <c:v>-4.2658870826225979</c:v>
                </c:pt>
                <c:pt idx="818">
                  <c:v>-4.2780937072298668</c:v>
                </c:pt>
                <c:pt idx="819">
                  <c:v>-4.2903003579109278</c:v>
                </c:pt>
                <c:pt idx="820">
                  <c:v>-4.3025070346653926</c:v>
                </c:pt>
                <c:pt idx="821">
                  <c:v>-4.3147137374928732</c:v>
                </c:pt>
                <c:pt idx="822">
                  <c:v>-4.3269204663929814</c:v>
                </c:pt>
                <c:pt idx="823">
                  <c:v>-4.3391272213653291</c:v>
                </c:pt>
                <c:pt idx="824">
                  <c:v>-4.3513340024095282</c:v>
                </c:pt>
                <c:pt idx="825">
                  <c:v>-4.3635408095251904</c:v>
                </c:pt>
                <c:pt idx="826">
                  <c:v>-4.3757476427119277</c:v>
                </c:pt>
                <c:pt idx="827">
                  <c:v>-4.387954501969352</c:v>
                </c:pt>
                <c:pt idx="828">
                  <c:v>-4.4001613872970751</c:v>
                </c:pt>
                <c:pt idx="829">
                  <c:v>-4.4123682986947088</c:v>
                </c:pt>
                <c:pt idx="830">
                  <c:v>-4.4245752361618651</c:v>
                </c:pt>
                <c:pt idx="831">
                  <c:v>-4.4367821996981558</c:v>
                </c:pt>
                <c:pt idx="832">
                  <c:v>-4.4489891893031928</c:v>
                </c:pt>
                <c:pt idx="833">
                  <c:v>-4.4611962049765888</c:v>
                </c:pt>
                <c:pt idx="834">
                  <c:v>-4.4734032467179548</c:v>
                </c:pt>
                <c:pt idx="835">
                  <c:v>-4.4856103145269026</c:v>
                </c:pt>
                <c:pt idx="836">
                  <c:v>-4.4978174084030442</c:v>
                </c:pt>
                <c:pt idx="837">
                  <c:v>-4.5100245283459914</c:v>
                </c:pt>
                <c:pt idx="838">
                  <c:v>-4.522231674355357</c:v>
                </c:pt>
                <c:pt idx="839">
                  <c:v>-4.5344388464307519</c:v>
                </c:pt>
                <c:pt idx="840">
                  <c:v>-4.546646044571788</c:v>
                </c:pt>
                <c:pt idx="841">
                  <c:v>-4.5588532687780781</c:v>
                </c:pt>
                <c:pt idx="842">
                  <c:v>-4.5710605190492331</c:v>
                </c:pt>
                <c:pt idx="843">
                  <c:v>-4.5832677953848657</c:v>
                </c:pt>
                <c:pt idx="844">
                  <c:v>-4.595475097784588</c:v>
                </c:pt>
                <c:pt idx="845">
                  <c:v>-4.6076824262480107</c:v>
                </c:pt>
                <c:pt idx="846">
                  <c:v>-4.6198897807747468</c:v>
                </c:pt>
                <c:pt idx="847">
                  <c:v>-4.632097161364408</c:v>
                </c:pt>
                <c:pt idx="848">
                  <c:v>-4.6443045680166062</c:v>
                </c:pt>
                <c:pt idx="849">
                  <c:v>-4.6565120007309533</c:v>
                </c:pt>
                <c:pt idx="850">
                  <c:v>-4.6687194595070611</c:v>
                </c:pt>
                <c:pt idx="851">
                  <c:v>-4.6809269443445416</c:v>
                </c:pt>
                <c:pt idx="852">
                  <c:v>-4.6931344552430074</c:v>
                </c:pt>
                <c:pt idx="853">
                  <c:v>-4.7053419922020696</c:v>
                </c:pt>
                <c:pt idx="854">
                  <c:v>-4.71754955522134</c:v>
                </c:pt>
                <c:pt idx="855">
                  <c:v>-4.7297571443004314</c:v>
                </c:pt>
                <c:pt idx="856">
                  <c:v>-4.7419647594389556</c:v>
                </c:pt>
                <c:pt idx="857">
                  <c:v>-4.7541724006365236</c:v>
                </c:pt>
                <c:pt idx="858">
                  <c:v>-4.7663800678927482</c:v>
                </c:pt>
                <c:pt idx="859">
                  <c:v>-4.7785877612072412</c:v>
                </c:pt>
                <c:pt idx="860">
                  <c:v>-4.7907954805796145</c:v>
                </c:pt>
                <c:pt idx="861">
                  <c:v>-4.8030032260094808</c:v>
                </c:pt>
                <c:pt idx="862">
                  <c:v>-4.8152109974964512</c:v>
                </c:pt>
                <c:pt idx="863">
                  <c:v>-4.8274187950401375</c:v>
                </c:pt>
                <c:pt idx="864">
                  <c:v>-4.8396266186401524</c:v>
                </c:pt>
                <c:pt idx="865">
                  <c:v>-4.8518344682961079</c:v>
                </c:pt>
                <c:pt idx="866">
                  <c:v>-4.8640423440076157</c:v>
                </c:pt>
                <c:pt idx="867">
                  <c:v>-4.8762502457742878</c:v>
                </c:pt>
                <c:pt idx="868">
                  <c:v>-4.888458173595736</c:v>
                </c:pt>
                <c:pt idx="869">
                  <c:v>-4.9006661274715722</c:v>
                </c:pt>
                <c:pt idx="870">
                  <c:v>-4.9128741074014082</c:v>
                </c:pt>
                <c:pt idx="871">
                  <c:v>-4.9250821133848568</c:v>
                </c:pt>
                <c:pt idx="872">
                  <c:v>-4.9372901454215299</c:v>
                </c:pt>
                <c:pt idx="873">
                  <c:v>-4.9494982035110393</c:v>
                </c:pt>
                <c:pt idx="874">
                  <c:v>-4.9617062876529969</c:v>
                </c:pt>
                <c:pt idx="875">
                  <c:v>-4.9739143978470146</c:v>
                </c:pt>
                <c:pt idx="876">
                  <c:v>-4.9861225340927042</c:v>
                </c:pt>
                <c:pt idx="877">
                  <c:v>-4.9983306963896785</c:v>
                </c:pt>
                <c:pt idx="878">
                  <c:v>-5.0105388847375494</c:v>
                </c:pt>
                <c:pt idx="879">
                  <c:v>-5.0227470991359287</c:v>
                </c:pt>
                <c:pt idx="880">
                  <c:v>-5.0349553395844282</c:v>
                </c:pt>
                <c:pt idx="881">
                  <c:v>-5.0471636060826599</c:v>
                </c:pt>
                <c:pt idx="882">
                  <c:v>-5.0593718986302356</c:v>
                </c:pt>
                <c:pt idx="883">
                  <c:v>-5.0715802172267681</c:v>
                </c:pt>
                <c:pt idx="884">
                  <c:v>-5.0837885618718692</c:v>
                </c:pt>
                <c:pt idx="885">
                  <c:v>-5.0959969325651508</c:v>
                </c:pt>
                <c:pt idx="886">
                  <c:v>-5.1082053293062248</c:v>
                </c:pt>
                <c:pt idx="887">
                  <c:v>-5.1204137520947031</c:v>
                </c:pt>
                <c:pt idx="888">
                  <c:v>-5.1326222009301983</c:v>
                </c:pt>
                <c:pt idx="889">
                  <c:v>-5.1448306758123223</c:v>
                </c:pt>
                <c:pt idx="890">
                  <c:v>-5.1570391767406871</c:v>
                </c:pt>
                <c:pt idx="891">
                  <c:v>-5.1692477037149045</c:v>
                </c:pt>
                <c:pt idx="892">
                  <c:v>-5.1814562567345872</c:v>
                </c:pt>
                <c:pt idx="893">
                  <c:v>-5.1936648357993462</c:v>
                </c:pt>
                <c:pt idx="894">
                  <c:v>-5.2058734409087943</c:v>
                </c:pt>
                <c:pt idx="895">
                  <c:v>-5.2180820720625434</c:v>
                </c:pt>
                <c:pt idx="896">
                  <c:v>-5.2302907292602061</c:v>
                </c:pt>
                <c:pt idx="897">
                  <c:v>-5.2424994125013935</c:v>
                </c:pt>
                <c:pt idx="898">
                  <c:v>-5.2547081217857183</c:v>
                </c:pt>
                <c:pt idx="899">
                  <c:v>-5.2669168571127924</c:v>
                </c:pt>
                <c:pt idx="900">
                  <c:v>-5.2791256184822277</c:v>
                </c:pt>
                <c:pt idx="901">
                  <c:v>-5.2913344058936369</c:v>
                </c:pt>
                <c:pt idx="902">
                  <c:v>-5.3035432193466319</c:v>
                </c:pt>
                <c:pt idx="903">
                  <c:v>-5.3157520588408245</c:v>
                </c:pt>
                <c:pt idx="904">
                  <c:v>-5.3279609243758266</c:v>
                </c:pt>
                <c:pt idx="905">
                  <c:v>-5.340169815951251</c:v>
                </c:pt>
                <c:pt idx="906">
                  <c:v>-5.3523787335667095</c:v>
                </c:pt>
                <c:pt idx="907">
                  <c:v>-5.364587677221814</c:v>
                </c:pt>
                <c:pt idx="908">
                  <c:v>-5.3767966469161763</c:v>
                </c:pt>
                <c:pt idx="909">
                  <c:v>-5.3890056426494093</c:v>
                </c:pt>
                <c:pt idx="910">
                  <c:v>-5.4012146644211247</c:v>
                </c:pt>
                <c:pt idx="911">
                  <c:v>-5.4134237122309345</c:v>
                </c:pt>
                <c:pt idx="912">
                  <c:v>-5.4256327860784506</c:v>
                </c:pt>
                <c:pt idx="913">
                  <c:v>-5.4378418859632855</c:v>
                </c:pt>
                <c:pt idx="914">
                  <c:v>-5.4500510118850514</c:v>
                </c:pt>
                <c:pt idx="915">
                  <c:v>-5.4622601638433599</c:v>
                </c:pt>
                <c:pt idx="916">
                  <c:v>-5.4744693418378239</c:v>
                </c:pt>
                <c:pt idx="917">
                  <c:v>-5.4866785458680551</c:v>
                </c:pt>
                <c:pt idx="918">
                  <c:v>-5.4988877759336656</c:v>
                </c:pt>
                <c:pt idx="919">
                  <c:v>-5.511097032034268</c:v>
                </c:pt>
                <c:pt idx="920">
                  <c:v>-5.5233063141694743</c:v>
                </c:pt>
                <c:pt idx="921">
                  <c:v>-5.5355156223388962</c:v>
                </c:pt>
                <c:pt idx="922">
                  <c:v>-5.5477249565421456</c:v>
                </c:pt>
                <c:pt idx="923">
                  <c:v>-5.5599343167788353</c:v>
                </c:pt>
                <c:pt idx="924">
                  <c:v>-5.5721437030485772</c:v>
                </c:pt>
                <c:pt idx="925">
                  <c:v>-5.5843531153509831</c:v>
                </c:pt>
                <c:pt idx="926">
                  <c:v>-5.5965625536856658</c:v>
                </c:pt>
                <c:pt idx="927">
                  <c:v>-5.6087720180522371</c:v>
                </c:pt>
                <c:pt idx="928">
                  <c:v>-5.6209815084503099</c:v>
                </c:pt>
                <c:pt idx="929">
                  <c:v>-5.633191024879495</c:v>
                </c:pt>
                <c:pt idx="930">
                  <c:v>-5.6454005673394052</c:v>
                </c:pt>
                <c:pt idx="931">
                  <c:v>-5.6576101358296533</c:v>
                </c:pt>
                <c:pt idx="932">
                  <c:v>-5.6698197303498503</c:v>
                </c:pt>
                <c:pt idx="933">
                  <c:v>-5.6820293508996098</c:v>
                </c:pt>
                <c:pt idx="934">
                  <c:v>-5.6942389974785428</c:v>
                </c:pt>
                <c:pt idx="935">
                  <c:v>-5.706448670086262</c:v>
                </c:pt>
                <c:pt idx="936">
                  <c:v>-5.7186583687223793</c:v>
                </c:pt>
                <c:pt idx="937">
                  <c:v>-5.7308680933865066</c:v>
                </c:pt>
                <c:pt idx="938">
                  <c:v>-5.7430778440782566</c:v>
                </c:pt>
                <c:pt idx="939">
                  <c:v>-5.7552876207972421</c:v>
                </c:pt>
                <c:pt idx="940">
                  <c:v>-5.767497423543074</c:v>
                </c:pt>
                <c:pt idx="941">
                  <c:v>-5.7797072523153652</c:v>
                </c:pt>
                <c:pt idx="942">
                  <c:v>-5.7919171071137274</c:v>
                </c:pt>
                <c:pt idx="943">
                  <c:v>-5.8041269879377735</c:v>
                </c:pt>
                <c:pt idx="944">
                  <c:v>-5.8163368947871152</c:v>
                </c:pt>
                <c:pt idx="945">
                  <c:v>-5.8285468276613654</c:v>
                </c:pt>
                <c:pt idx="946">
                  <c:v>-5.840756786560136</c:v>
                </c:pt>
                <c:pt idx="947">
                  <c:v>-5.8529667714830387</c:v>
                </c:pt>
                <c:pt idx="948">
                  <c:v>-5.8651767824296863</c:v>
                </c:pt>
                <c:pt idx="949">
                  <c:v>-5.8773868193996908</c:v>
                </c:pt>
                <c:pt idx="950">
                  <c:v>-5.8895968823926639</c:v>
                </c:pt>
                <c:pt idx="951">
                  <c:v>-5.9018069714082184</c:v>
                </c:pt>
                <c:pt idx="952">
                  <c:v>-5.9140170864459662</c:v>
                </c:pt>
                <c:pt idx="953">
                  <c:v>-5.9262272275055201</c:v>
                </c:pt>
                <c:pt idx="954">
                  <c:v>-5.9384373945864919</c:v>
                </c:pt>
                <c:pt idx="955">
                  <c:v>-5.9506475876884943</c:v>
                </c:pt>
                <c:pt idx="956">
                  <c:v>-5.9628578068111393</c:v>
                </c:pt>
                <c:pt idx="957">
                  <c:v>-5.9750680519540387</c:v>
                </c:pt>
                <c:pt idx="958">
                  <c:v>-5.9872783231168052</c:v>
                </c:pt>
                <c:pt idx="959">
                  <c:v>-5.9994886202990507</c:v>
                </c:pt>
                <c:pt idx="960">
                  <c:v>-6.011698943500388</c:v>
                </c:pt>
                <c:pt idx="961">
                  <c:v>-6.023909292720429</c:v>
                </c:pt>
                <c:pt idx="962">
                  <c:v>-6.0361196679587854</c:v>
                </c:pt>
                <c:pt idx="963">
                  <c:v>-6.0483300692150701</c:v>
                </c:pt>
                <c:pt idx="964">
                  <c:v>-6.0605404964888958</c:v>
                </c:pt>
                <c:pt idx="965">
                  <c:v>-6.0727509497798744</c:v>
                </c:pt>
                <c:pt idx="966">
                  <c:v>-6.0849614290876177</c:v>
                </c:pt>
                <c:pt idx="967">
                  <c:v>-6.0971719344117385</c:v>
                </c:pt>
                <c:pt idx="968">
                  <c:v>-6.1093824657518487</c:v>
                </c:pt>
                <c:pt idx="969">
                  <c:v>-6.121593023107561</c:v>
                </c:pt>
                <c:pt idx="970">
                  <c:v>-6.1338036064784873</c:v>
                </c:pt>
                <c:pt idx="971">
                  <c:v>-6.1460142158642403</c:v>
                </c:pt>
                <c:pt idx="972">
                  <c:v>-6.158224851264432</c:v>
                </c:pt>
                <c:pt idx="973">
                  <c:v>-6.1704355126786741</c:v>
                </c:pt>
                <c:pt idx="974">
                  <c:v>-6.1826462001065794</c:v>
                </c:pt>
                <c:pt idx="975">
                  <c:v>-6.1948569135477607</c:v>
                </c:pt>
                <c:pt idx="976">
                  <c:v>-6.2070676530018298</c:v>
                </c:pt>
                <c:pt idx="977">
                  <c:v>-6.2192784184683987</c:v>
                </c:pt>
                <c:pt idx="978">
                  <c:v>-6.23148920994708</c:v>
                </c:pt>
                <c:pt idx="979">
                  <c:v>-6.2437000274374865</c:v>
                </c:pt>
                <c:pt idx="980">
                  <c:v>-6.2559108709392302</c:v>
                </c:pt>
                <c:pt idx="981">
                  <c:v>-6.2681217404519227</c:v>
                </c:pt>
                <c:pt idx="982">
                  <c:v>-6.280332635975177</c:v>
                </c:pt>
                <c:pt idx="983">
                  <c:v>-6.2925435575086057</c:v>
                </c:pt>
                <c:pt idx="984">
                  <c:v>-6.3047545050518208</c:v>
                </c:pt>
                <c:pt idx="985">
                  <c:v>-6.316965478604434</c:v>
                </c:pt>
                <c:pt idx="986">
                  <c:v>-6.3291764781660582</c:v>
                </c:pt>
                <c:pt idx="987">
                  <c:v>-6.3413875037363061</c:v>
                </c:pt>
                <c:pt idx="988">
                  <c:v>-6.3535985553147896</c:v>
                </c:pt>
                <c:pt idx="989">
                  <c:v>-6.3658096329011213</c:v>
                </c:pt>
                <c:pt idx="990">
                  <c:v>-6.3780207364949133</c:v>
                </c:pt>
                <c:pt idx="991">
                  <c:v>-6.3902318660957773</c:v>
                </c:pt>
                <c:pt idx="992">
                  <c:v>-6.402443021703327</c:v>
                </c:pt>
                <c:pt idx="993">
                  <c:v>-6.4146542033171734</c:v>
                </c:pt>
                <c:pt idx="994">
                  <c:v>-6.4268654109369301</c:v>
                </c:pt>
                <c:pt idx="995">
                  <c:v>-6.439076644562209</c:v>
                </c:pt>
                <c:pt idx="996">
                  <c:v>-6.4512879041926219</c:v>
                </c:pt>
                <c:pt idx="997">
                  <c:v>-6.4634991898277816</c:v>
                </c:pt>
                <c:pt idx="998">
                  <c:v>-6.4757105014673</c:v>
                </c:pt>
                <c:pt idx="999">
                  <c:v>-6.4879218391107898</c:v>
                </c:pt>
                <c:pt idx="1000">
                  <c:v>-6.5001332027578638</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16.2</c:v>
                </c:pt>
                <c:pt idx="1">
                  <c:v>60.835486740965308</c:v>
                </c:pt>
                <c:pt idx="2">
                  <c:v>105.47097348193061</c:v>
                </c:pt>
                <c:pt idx="3">
                  <c:v>104.27934634282535</c:v>
                </c:pt>
                <c:pt idx="4">
                  <c:v>105.47097348193061</c:v>
                </c:pt>
                <c:pt idx="5">
                  <c:v>100.83934634282532</c:v>
                </c:pt>
                <c:pt idx="6">
                  <c:v>105.47097348193061</c:v>
                </c:pt>
              </c:numCache>
            </c:numRef>
          </c:xVal>
          <c:yVal>
            <c:numRef>
              <c:f>Trajecto!$C$132:$C$138</c:f>
              <c:numCache>
                <c:formatCode>0</c:formatCode>
                <c:ptCount val="7"/>
                <c:pt idx="0">
                  <c:v>1318.3814618021984</c:v>
                </c:pt>
                <c:pt idx="1">
                  <c:v>659.19073090109919</c:v>
                </c:pt>
                <c:pt idx="2">
                  <c:v>0</c:v>
                </c:pt>
                <c:pt idx="3">
                  <c:v>61.197404721439057</c:v>
                </c:pt>
                <c:pt idx="4">
                  <c:v>0</c:v>
                </c:pt>
                <c:pt idx="5">
                  <c:v>24.802223022142282</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26.73039651709119</c:v>
                </c:pt>
                <c:pt idx="2">
                  <c:v>48.860793034182379</c:v>
                </c:pt>
                <c:pt idx="3">
                  <c:v>47.038838258550932</c:v>
                </c:pt>
                <c:pt idx="4">
                  <c:v>48.860793034182379</c:v>
                </c:pt>
                <c:pt idx="5">
                  <c:v>44.722747809813789</c:v>
                </c:pt>
                <c:pt idx="6">
                  <c:v>48.860793034182379</c:v>
                </c:pt>
              </c:numCache>
            </c:numRef>
          </c:xVal>
          <c:yVal>
            <c:numRef>
              <c:f>Trajecto!$C$149:$C$155</c:f>
              <c:numCache>
                <c:formatCode>0</c:formatCode>
                <c:ptCount val="7"/>
                <c:pt idx="0">
                  <c:v>560.14523799026892</c:v>
                </c:pt>
                <c:pt idx="1">
                  <c:v>280.07261899513446</c:v>
                </c:pt>
                <c:pt idx="2">
                  <c:v>0</c:v>
                </c:pt>
                <c:pt idx="3">
                  <c:v>102.69745491128283</c:v>
                </c:pt>
                <c:pt idx="4">
                  <c:v>0</c:v>
                </c:pt>
                <c:pt idx="5">
                  <c:v>22.289902921243439</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Calculs!$AE$4:$AE$1004</c:f>
              <c:numCache>
                <c:formatCode>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4.05</c:v>
                </c:pt>
              </c:numCache>
            </c:numRef>
          </c:xVal>
          <c:yVal>
            <c:numRef>
              <c:f>Trajecto!$C$158</c:f>
              <c:numCache>
                <c:formatCode>0</c:formatCode>
                <c:ptCount val="1"/>
                <c:pt idx="0">
                  <c:v>659.19073090109919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25.300000000000047</c:v>
                </c:pt>
              </c:numCache>
            </c:numRef>
          </c:xVal>
          <c:yVal>
            <c:numRef>
              <c:f>Trajecto!$C$159</c:f>
              <c:numCache>
                <c:formatCode>0</c:formatCode>
                <c:ptCount val="1"/>
                <c:pt idx="0">
                  <c:v>659.19073090109919</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Calculs!$T$4:$T$1004</c:f>
              <c:numCache>
                <c:formatCode>0.00</c:formatCode>
                <c:ptCount val="1001"/>
                <c:pt idx="0">
                  <c:v>90.919080000000008</c:v>
                </c:pt>
                <c:pt idx="1">
                  <c:v>90.914683598531852</c:v>
                </c:pt>
                <c:pt idx="2">
                  <c:v>90.901494394127397</c:v>
                </c:pt>
                <c:pt idx="3">
                  <c:v>90.879512386786644</c:v>
                </c:pt>
                <c:pt idx="4">
                  <c:v>90.848737576509578</c:v>
                </c:pt>
                <c:pt idx="5">
                  <c:v>90.809169963296199</c:v>
                </c:pt>
                <c:pt idx="6">
                  <c:v>90.765257915535102</c:v>
                </c:pt>
                <c:pt idx="7">
                  <c:v>90.721449801614867</c:v>
                </c:pt>
                <c:pt idx="8">
                  <c:v>90.677745621535479</c:v>
                </c:pt>
                <c:pt idx="9">
                  <c:v>90.634145375296953</c:v>
                </c:pt>
                <c:pt idx="10">
                  <c:v>90.590649062899288</c:v>
                </c:pt>
                <c:pt idx="11">
                  <c:v>90.547256684342472</c:v>
                </c:pt>
                <c:pt idx="12">
                  <c:v>90.503968239626502</c:v>
                </c:pt>
                <c:pt idx="13">
                  <c:v>90.46078372875138</c:v>
                </c:pt>
                <c:pt idx="14">
                  <c:v>90.417703151717134</c:v>
                </c:pt>
                <c:pt idx="15">
                  <c:v>90.374726508523736</c:v>
                </c:pt>
                <c:pt idx="16">
                  <c:v>90.331853799171199</c:v>
                </c:pt>
                <c:pt idx="17">
                  <c:v>90.289085023659496</c:v>
                </c:pt>
                <c:pt idx="18">
                  <c:v>90.246420181988654</c:v>
                </c:pt>
                <c:pt idx="19">
                  <c:v>90.203859274158688</c:v>
                </c:pt>
                <c:pt idx="20">
                  <c:v>90.161402300169556</c:v>
                </c:pt>
                <c:pt idx="21">
                  <c:v>90.119049260021285</c:v>
                </c:pt>
                <c:pt idx="22">
                  <c:v>90.076800153713862</c:v>
                </c:pt>
                <c:pt idx="23">
                  <c:v>90.034654981247286</c:v>
                </c:pt>
                <c:pt idx="24">
                  <c:v>89.992613742621586</c:v>
                </c:pt>
                <c:pt idx="25">
                  <c:v>89.950676437836734</c:v>
                </c:pt>
                <c:pt idx="26">
                  <c:v>89.908843066892729</c:v>
                </c:pt>
                <c:pt idx="27">
                  <c:v>89.867113629789586</c:v>
                </c:pt>
                <c:pt idx="28">
                  <c:v>89.825488126527304</c:v>
                </c:pt>
                <c:pt idx="29">
                  <c:v>89.78396655710587</c:v>
                </c:pt>
                <c:pt idx="30">
                  <c:v>89.742548921525298</c:v>
                </c:pt>
                <c:pt idx="31">
                  <c:v>89.701235219785559</c:v>
                </c:pt>
                <c:pt idx="32">
                  <c:v>89.660025451886682</c:v>
                </c:pt>
                <c:pt idx="33">
                  <c:v>89.618919617828681</c:v>
                </c:pt>
                <c:pt idx="34">
                  <c:v>89.577917717611513</c:v>
                </c:pt>
                <c:pt idx="35">
                  <c:v>89.537019751235206</c:v>
                </c:pt>
                <c:pt idx="36">
                  <c:v>89.496225718699748</c:v>
                </c:pt>
                <c:pt idx="37">
                  <c:v>89.455535620005151</c:v>
                </c:pt>
                <c:pt idx="38">
                  <c:v>89.414949455151415</c:v>
                </c:pt>
                <c:pt idx="39">
                  <c:v>89.374467224138527</c:v>
                </c:pt>
                <c:pt idx="40">
                  <c:v>89.334088926966487</c:v>
                </c:pt>
                <c:pt idx="41">
                  <c:v>89.293814563635308</c:v>
                </c:pt>
                <c:pt idx="42">
                  <c:v>89.253644134144977</c:v>
                </c:pt>
                <c:pt idx="43">
                  <c:v>89.213577638495508</c:v>
                </c:pt>
                <c:pt idx="44">
                  <c:v>89.1736150766869</c:v>
                </c:pt>
                <c:pt idx="45">
                  <c:v>89.13375644871914</c:v>
                </c:pt>
                <c:pt idx="46">
                  <c:v>89.094001754592227</c:v>
                </c:pt>
                <c:pt idx="47">
                  <c:v>89.054350994306176</c:v>
                </c:pt>
                <c:pt idx="48">
                  <c:v>89.014804167860987</c:v>
                </c:pt>
                <c:pt idx="49">
                  <c:v>88.975361275256645</c:v>
                </c:pt>
                <c:pt idx="50">
                  <c:v>88.936022316493165</c:v>
                </c:pt>
                <c:pt idx="51">
                  <c:v>88.896764371423515</c:v>
                </c:pt>
                <c:pt idx="52">
                  <c:v>88.857564519900706</c:v>
                </c:pt>
                <c:pt idx="53">
                  <c:v>88.818422761924737</c:v>
                </c:pt>
                <c:pt idx="54">
                  <c:v>88.779339097495608</c:v>
                </c:pt>
                <c:pt idx="55">
                  <c:v>88.740313526613306</c:v>
                </c:pt>
                <c:pt idx="56">
                  <c:v>88.701346049277831</c:v>
                </c:pt>
                <c:pt idx="57">
                  <c:v>88.66243666548921</c:v>
                </c:pt>
                <c:pt idx="58">
                  <c:v>88.623585375247416</c:v>
                </c:pt>
                <c:pt idx="59">
                  <c:v>88.584792178552462</c:v>
                </c:pt>
                <c:pt idx="60">
                  <c:v>88.546057075404335</c:v>
                </c:pt>
                <c:pt idx="61">
                  <c:v>88.507380065803048</c:v>
                </c:pt>
                <c:pt idx="62">
                  <c:v>88.468761149748602</c:v>
                </c:pt>
                <c:pt idx="63">
                  <c:v>88.430200327240996</c:v>
                </c:pt>
                <c:pt idx="64">
                  <c:v>88.391697598280203</c:v>
                </c:pt>
                <c:pt idx="65">
                  <c:v>88.35325296286625</c:v>
                </c:pt>
                <c:pt idx="66">
                  <c:v>88.314866420999152</c:v>
                </c:pt>
                <c:pt idx="67">
                  <c:v>88.276537972678881</c:v>
                </c:pt>
                <c:pt idx="68">
                  <c:v>88.23826761790545</c:v>
                </c:pt>
                <c:pt idx="69">
                  <c:v>88.200055356678845</c:v>
                </c:pt>
                <c:pt idx="70">
                  <c:v>88.161901188999082</c:v>
                </c:pt>
                <c:pt idx="71">
                  <c:v>88.123805114866158</c:v>
                </c:pt>
                <c:pt idx="72">
                  <c:v>88.085767134280061</c:v>
                </c:pt>
                <c:pt idx="73">
                  <c:v>88.047787247240805</c:v>
                </c:pt>
                <c:pt idx="74">
                  <c:v>88.009865453748375</c:v>
                </c:pt>
                <c:pt idx="75">
                  <c:v>87.972001753802786</c:v>
                </c:pt>
                <c:pt idx="76">
                  <c:v>87.934196147404037</c:v>
                </c:pt>
                <c:pt idx="77">
                  <c:v>87.896448634552115</c:v>
                </c:pt>
                <c:pt idx="78">
                  <c:v>87.858759215247034</c:v>
                </c:pt>
                <c:pt idx="79">
                  <c:v>87.821127889488778</c:v>
                </c:pt>
                <c:pt idx="80">
                  <c:v>87.783554657277378</c:v>
                </c:pt>
                <c:pt idx="81">
                  <c:v>87.746039518612804</c:v>
                </c:pt>
                <c:pt idx="82">
                  <c:v>87.708582473495056</c:v>
                </c:pt>
                <c:pt idx="83">
                  <c:v>87.671183521924149</c:v>
                </c:pt>
                <c:pt idx="84">
                  <c:v>87.633842663900097</c:v>
                </c:pt>
                <c:pt idx="85">
                  <c:v>87.596559899422857</c:v>
                </c:pt>
                <c:pt idx="86">
                  <c:v>87.559335228492472</c:v>
                </c:pt>
                <c:pt idx="87">
                  <c:v>87.522168651108899</c:v>
                </c:pt>
                <c:pt idx="88">
                  <c:v>87.485060167272167</c:v>
                </c:pt>
                <c:pt idx="89">
                  <c:v>87.448009776982289</c:v>
                </c:pt>
                <c:pt idx="90">
                  <c:v>87.411017480239238</c:v>
                </c:pt>
                <c:pt idx="91">
                  <c:v>87.374083277043013</c:v>
                </c:pt>
                <c:pt idx="92">
                  <c:v>87.337207167393629</c:v>
                </c:pt>
                <c:pt idx="93">
                  <c:v>87.300389151291085</c:v>
                </c:pt>
                <c:pt idx="94">
                  <c:v>87.263629228735383</c:v>
                </c:pt>
                <c:pt idx="95">
                  <c:v>87.226927399726506</c:v>
                </c:pt>
                <c:pt idx="96">
                  <c:v>87.190283664264456</c:v>
                </c:pt>
                <c:pt idx="97">
                  <c:v>87.153698022349246</c:v>
                </c:pt>
                <c:pt idx="98">
                  <c:v>87.117170473980877</c:v>
                </c:pt>
                <c:pt idx="99">
                  <c:v>87.080701019159349</c:v>
                </c:pt>
                <c:pt idx="100">
                  <c:v>87.044289657884647</c:v>
                </c:pt>
                <c:pt idx="101">
                  <c:v>87.007946728838846</c:v>
                </c:pt>
                <c:pt idx="102">
                  <c:v>86.971682570704004</c:v>
                </c:pt>
                <c:pt idx="103">
                  <c:v>86.935497183480138</c:v>
                </c:pt>
                <c:pt idx="104">
                  <c:v>86.899390567167217</c:v>
                </c:pt>
                <c:pt idx="105">
                  <c:v>86.86336272176527</c:v>
                </c:pt>
                <c:pt idx="106">
                  <c:v>86.827413647274284</c:v>
                </c:pt>
                <c:pt idx="107">
                  <c:v>86.791543343694258</c:v>
                </c:pt>
                <c:pt idx="108">
                  <c:v>86.755751811025206</c:v>
                </c:pt>
                <c:pt idx="109">
                  <c:v>86.720039049267129</c:v>
                </c:pt>
                <c:pt idx="110">
                  <c:v>86.684405058420012</c:v>
                </c:pt>
                <c:pt idx="111">
                  <c:v>86.648849838483855</c:v>
                </c:pt>
                <c:pt idx="112">
                  <c:v>86.613373389458658</c:v>
                </c:pt>
                <c:pt idx="113">
                  <c:v>86.577975711344422</c:v>
                </c:pt>
                <c:pt idx="114">
                  <c:v>86.54265680414116</c:v>
                </c:pt>
                <c:pt idx="115">
                  <c:v>86.507416667848844</c:v>
                </c:pt>
                <c:pt idx="116">
                  <c:v>86.472255302467502</c:v>
                </c:pt>
                <c:pt idx="117">
                  <c:v>86.437172707997121</c:v>
                </c:pt>
                <c:pt idx="118">
                  <c:v>86.4021688844377</c:v>
                </c:pt>
                <c:pt idx="119">
                  <c:v>86.367243831789253</c:v>
                </c:pt>
                <c:pt idx="120">
                  <c:v>86.332397550051766</c:v>
                </c:pt>
                <c:pt idx="121">
                  <c:v>86.297630039225226</c:v>
                </c:pt>
                <c:pt idx="122">
                  <c:v>86.262941299309659</c:v>
                </c:pt>
                <c:pt idx="123">
                  <c:v>86.228331330305053</c:v>
                </c:pt>
                <c:pt idx="124">
                  <c:v>86.193800132211422</c:v>
                </c:pt>
                <c:pt idx="125">
                  <c:v>86.159347705028736</c:v>
                </c:pt>
                <c:pt idx="126">
                  <c:v>86.124974048757025</c:v>
                </c:pt>
                <c:pt idx="127">
                  <c:v>86.090679163396274</c:v>
                </c:pt>
                <c:pt idx="128">
                  <c:v>86.056463048946483</c:v>
                </c:pt>
                <c:pt idx="129">
                  <c:v>86.022325705407653</c:v>
                </c:pt>
                <c:pt idx="130">
                  <c:v>85.988267132779796</c:v>
                </c:pt>
                <c:pt idx="131">
                  <c:v>85.954287331062915</c:v>
                </c:pt>
                <c:pt idx="132">
                  <c:v>85.920386300256993</c:v>
                </c:pt>
                <c:pt idx="133">
                  <c:v>85.886564040362032</c:v>
                </c:pt>
                <c:pt idx="134">
                  <c:v>85.852820551378031</c:v>
                </c:pt>
                <c:pt idx="135">
                  <c:v>85.819155833305004</c:v>
                </c:pt>
                <c:pt idx="136">
                  <c:v>85.785569886142923</c:v>
                </c:pt>
                <c:pt idx="137">
                  <c:v>85.752062709891817</c:v>
                </c:pt>
                <c:pt idx="138">
                  <c:v>85.718634304551671</c:v>
                </c:pt>
                <c:pt idx="139">
                  <c:v>85.685284670122499</c:v>
                </c:pt>
                <c:pt idx="140">
                  <c:v>85.652013806604273</c:v>
                </c:pt>
                <c:pt idx="141">
                  <c:v>85.618821713997022</c:v>
                </c:pt>
                <c:pt idx="142">
                  <c:v>85.585708392300731</c:v>
                </c:pt>
                <c:pt idx="143">
                  <c:v>85.5526738415154</c:v>
                </c:pt>
                <c:pt idx="144">
                  <c:v>85.519718061641029</c:v>
                </c:pt>
                <c:pt idx="145">
                  <c:v>85.486841052677619</c:v>
                </c:pt>
                <c:pt idx="146">
                  <c:v>85.454042814625183</c:v>
                </c:pt>
                <c:pt idx="147">
                  <c:v>85.421323347483707</c:v>
                </c:pt>
                <c:pt idx="148">
                  <c:v>85.388682651253177</c:v>
                </c:pt>
                <c:pt idx="149">
                  <c:v>85.356120725933636</c:v>
                </c:pt>
                <c:pt idx="150">
                  <c:v>85.32363757152504</c:v>
                </c:pt>
                <c:pt idx="151">
                  <c:v>85.291229741800052</c:v>
                </c:pt>
                <c:pt idx="152">
                  <c:v>85.258893790531346</c:v>
                </c:pt>
                <c:pt idx="153">
                  <c:v>85.226629717718879</c:v>
                </c:pt>
                <c:pt idx="154">
                  <c:v>85.194437523362666</c:v>
                </c:pt>
                <c:pt idx="155">
                  <c:v>85.162317207462721</c:v>
                </c:pt>
                <c:pt idx="156">
                  <c:v>85.130268770019015</c:v>
                </c:pt>
                <c:pt idx="157">
                  <c:v>85.098292211031563</c:v>
                </c:pt>
                <c:pt idx="158">
                  <c:v>85.066387530500364</c:v>
                </c:pt>
                <c:pt idx="159">
                  <c:v>85.03455472842542</c:v>
                </c:pt>
                <c:pt idx="160">
                  <c:v>85.002793804806714</c:v>
                </c:pt>
                <c:pt idx="161">
                  <c:v>84.971104759644277</c:v>
                </c:pt>
                <c:pt idx="162">
                  <c:v>84.939487592938107</c:v>
                </c:pt>
                <c:pt idx="163">
                  <c:v>84.907942304688191</c:v>
                </c:pt>
                <c:pt idx="164">
                  <c:v>84.876468894894515</c:v>
                </c:pt>
                <c:pt idx="165">
                  <c:v>84.845067363557106</c:v>
                </c:pt>
                <c:pt idx="166">
                  <c:v>84.813737710675937</c:v>
                </c:pt>
                <c:pt idx="167">
                  <c:v>84.782479936251036</c:v>
                </c:pt>
                <c:pt idx="168">
                  <c:v>84.751294040282374</c:v>
                </c:pt>
                <c:pt idx="169">
                  <c:v>84.720180022769966</c:v>
                </c:pt>
                <c:pt idx="170">
                  <c:v>84.689137883713812</c:v>
                </c:pt>
                <c:pt idx="171">
                  <c:v>84.658167623113911</c:v>
                </c:pt>
                <c:pt idx="172">
                  <c:v>84.627269240970293</c:v>
                </c:pt>
                <c:pt idx="173">
                  <c:v>84.596442737282914</c:v>
                </c:pt>
                <c:pt idx="174">
                  <c:v>84.565688112051788</c:v>
                </c:pt>
                <c:pt idx="175">
                  <c:v>84.535005365276916</c:v>
                </c:pt>
                <c:pt idx="176">
                  <c:v>84.504394496958298</c:v>
                </c:pt>
                <c:pt idx="177">
                  <c:v>84.473855507095919</c:v>
                </c:pt>
                <c:pt idx="178">
                  <c:v>84.443388395689809</c:v>
                </c:pt>
                <c:pt idx="179">
                  <c:v>84.412993162739951</c:v>
                </c:pt>
                <c:pt idx="180">
                  <c:v>84.382669808246334</c:v>
                </c:pt>
                <c:pt idx="181">
                  <c:v>84.352418332208984</c:v>
                </c:pt>
                <c:pt idx="182">
                  <c:v>84.322238734627888</c:v>
                </c:pt>
                <c:pt idx="183">
                  <c:v>84.29213101550306</c:v>
                </c:pt>
                <c:pt idx="184">
                  <c:v>84.262095174834471</c:v>
                </c:pt>
                <c:pt idx="185">
                  <c:v>84.232131212622136</c:v>
                </c:pt>
                <c:pt idx="186">
                  <c:v>84.202239128866054</c:v>
                </c:pt>
                <c:pt idx="187">
                  <c:v>84.172418923566241</c:v>
                </c:pt>
                <c:pt idx="188">
                  <c:v>84.142670596722667</c:v>
                </c:pt>
                <c:pt idx="189">
                  <c:v>84.112994148335346</c:v>
                </c:pt>
                <c:pt idx="190">
                  <c:v>84.083389578404265</c:v>
                </c:pt>
                <c:pt idx="191">
                  <c:v>84.053856886929452</c:v>
                </c:pt>
                <c:pt idx="192">
                  <c:v>84.024396073910907</c:v>
                </c:pt>
                <c:pt idx="193">
                  <c:v>83.995007139348616</c:v>
                </c:pt>
                <c:pt idx="194">
                  <c:v>83.965690083242578</c:v>
                </c:pt>
                <c:pt idx="195">
                  <c:v>83.936444905592779</c:v>
                </c:pt>
                <c:pt idx="196">
                  <c:v>83.907271606399249</c:v>
                </c:pt>
                <c:pt idx="197">
                  <c:v>83.878170185661958</c:v>
                </c:pt>
                <c:pt idx="198">
                  <c:v>83.849140643380935</c:v>
                </c:pt>
                <c:pt idx="199">
                  <c:v>83.820182979556151</c:v>
                </c:pt>
                <c:pt idx="200">
                  <c:v>83.791297194187621</c:v>
                </c:pt>
                <c:pt idx="201">
                  <c:v>83.762483287275373</c:v>
                </c:pt>
                <c:pt idx="202">
                  <c:v>83.733741258819364</c:v>
                </c:pt>
                <c:pt idx="203">
                  <c:v>83.70507110881961</c:v>
                </c:pt>
                <c:pt idx="204">
                  <c:v>83.676472837276108</c:v>
                </c:pt>
                <c:pt idx="205">
                  <c:v>83.647946444188861</c:v>
                </c:pt>
                <c:pt idx="206">
                  <c:v>83.619491929557867</c:v>
                </c:pt>
                <c:pt idx="207">
                  <c:v>83.591109293383127</c:v>
                </c:pt>
                <c:pt idx="208">
                  <c:v>83.562798535664641</c:v>
                </c:pt>
                <c:pt idx="209">
                  <c:v>83.534559656402408</c:v>
                </c:pt>
                <c:pt idx="210">
                  <c:v>83.506392655596414</c:v>
                </c:pt>
                <c:pt idx="211">
                  <c:v>83.478297533246703</c:v>
                </c:pt>
                <c:pt idx="212">
                  <c:v>83.450274289353246</c:v>
                </c:pt>
                <c:pt idx="213">
                  <c:v>83.422322923916028</c:v>
                </c:pt>
                <c:pt idx="214">
                  <c:v>83.394443436935077</c:v>
                </c:pt>
                <c:pt idx="215">
                  <c:v>83.366635828410367</c:v>
                </c:pt>
                <c:pt idx="216">
                  <c:v>83.338900098341909</c:v>
                </c:pt>
                <c:pt idx="217">
                  <c:v>83.31123624672972</c:v>
                </c:pt>
                <c:pt idx="218">
                  <c:v>83.283644273573771</c:v>
                </c:pt>
                <c:pt idx="219">
                  <c:v>83.256124178874074</c:v>
                </c:pt>
                <c:pt idx="220">
                  <c:v>83.228675962630632</c:v>
                </c:pt>
                <c:pt idx="221">
                  <c:v>83.201299624843458</c:v>
                </c:pt>
                <c:pt idx="222">
                  <c:v>83.173995165512537</c:v>
                </c:pt>
                <c:pt idx="223">
                  <c:v>83.14676258463787</c:v>
                </c:pt>
                <c:pt idx="224">
                  <c:v>83.119601882219456</c:v>
                </c:pt>
                <c:pt idx="225">
                  <c:v>83.092513058257282</c:v>
                </c:pt>
                <c:pt idx="226">
                  <c:v>83.065496112751376</c:v>
                </c:pt>
                <c:pt idx="227">
                  <c:v>83.038551045701723</c:v>
                </c:pt>
                <c:pt idx="228">
                  <c:v>83.01167785710831</c:v>
                </c:pt>
                <c:pt idx="229">
                  <c:v>82.984876546971165</c:v>
                </c:pt>
                <c:pt idx="230">
                  <c:v>82.958147115290259</c:v>
                </c:pt>
                <c:pt idx="231">
                  <c:v>82.931489562065622</c:v>
                </c:pt>
                <c:pt idx="232">
                  <c:v>82.904903887297252</c:v>
                </c:pt>
                <c:pt idx="233">
                  <c:v>82.878390090985121</c:v>
                </c:pt>
                <c:pt idx="234">
                  <c:v>82.851948173129244</c:v>
                </c:pt>
                <c:pt idx="235">
                  <c:v>82.825578133729621</c:v>
                </c:pt>
                <c:pt idx="236">
                  <c:v>82.799279972786252</c:v>
                </c:pt>
                <c:pt idx="237">
                  <c:v>82.773053690299136</c:v>
                </c:pt>
                <c:pt idx="238">
                  <c:v>82.746899286268274</c:v>
                </c:pt>
                <c:pt idx="239">
                  <c:v>82.720816760693666</c:v>
                </c:pt>
                <c:pt idx="240">
                  <c:v>82.694806113575311</c:v>
                </c:pt>
                <c:pt idx="241">
                  <c:v>82.668867344913224</c:v>
                </c:pt>
                <c:pt idx="242">
                  <c:v>82.643000454707376</c:v>
                </c:pt>
                <c:pt idx="243">
                  <c:v>82.617205442957797</c:v>
                </c:pt>
                <c:pt idx="244">
                  <c:v>82.591482309664457</c:v>
                </c:pt>
                <c:pt idx="245">
                  <c:v>82.565831054827385</c:v>
                </c:pt>
                <c:pt idx="246">
                  <c:v>82.540251678446552</c:v>
                </c:pt>
                <c:pt idx="247">
                  <c:v>82.514744180521987</c:v>
                </c:pt>
                <c:pt idx="248">
                  <c:v>82.489308561053662</c:v>
                </c:pt>
                <c:pt idx="249">
                  <c:v>82.46394482004159</c:v>
                </c:pt>
                <c:pt idx="250">
                  <c:v>82.438652957485772</c:v>
                </c:pt>
                <c:pt idx="251">
                  <c:v>82.413447313462967</c:v>
                </c:pt>
                <c:pt idx="252">
                  <c:v>82.388342228049893</c:v>
                </c:pt>
                <c:pt idx="253">
                  <c:v>82.363337701246564</c:v>
                </c:pt>
                <c:pt idx="254">
                  <c:v>82.33843373305298</c:v>
                </c:pt>
                <c:pt idx="255">
                  <c:v>82.313630323469127</c:v>
                </c:pt>
                <c:pt idx="256">
                  <c:v>82.288927472495018</c:v>
                </c:pt>
                <c:pt idx="257">
                  <c:v>82.264325180130655</c:v>
                </c:pt>
                <c:pt idx="258">
                  <c:v>82.239823446376036</c:v>
                </c:pt>
                <c:pt idx="259">
                  <c:v>82.215422271231148</c:v>
                </c:pt>
                <c:pt idx="260">
                  <c:v>82.191121654696005</c:v>
                </c:pt>
                <c:pt idx="261">
                  <c:v>82.166921596770607</c:v>
                </c:pt>
                <c:pt idx="262">
                  <c:v>82.142822097454953</c:v>
                </c:pt>
                <c:pt idx="263">
                  <c:v>82.118823156749031</c:v>
                </c:pt>
                <c:pt idx="264">
                  <c:v>82.094924774652853</c:v>
                </c:pt>
                <c:pt idx="265">
                  <c:v>82.07112695116642</c:v>
                </c:pt>
                <c:pt idx="266">
                  <c:v>82.047429686289732</c:v>
                </c:pt>
                <c:pt idx="267">
                  <c:v>82.023832980022775</c:v>
                </c:pt>
                <c:pt idx="268">
                  <c:v>82.000336832365562</c:v>
                </c:pt>
                <c:pt idx="269">
                  <c:v>81.97694124331808</c:v>
                </c:pt>
                <c:pt idx="270">
                  <c:v>81.953646212880329</c:v>
                </c:pt>
                <c:pt idx="271">
                  <c:v>81.930451741052323</c:v>
                </c:pt>
                <c:pt idx="272">
                  <c:v>81.907357827834062</c:v>
                </c:pt>
                <c:pt idx="273">
                  <c:v>81.884364473225546</c:v>
                </c:pt>
                <c:pt idx="274">
                  <c:v>81.86147167722676</c:v>
                </c:pt>
                <c:pt idx="275">
                  <c:v>81.838679439837719</c:v>
                </c:pt>
                <c:pt idx="276">
                  <c:v>81.815987761058423</c:v>
                </c:pt>
                <c:pt idx="277">
                  <c:v>81.793396640888858</c:v>
                </c:pt>
                <c:pt idx="278">
                  <c:v>81.770906079329038</c:v>
                </c:pt>
                <c:pt idx="279">
                  <c:v>81.748516076378962</c:v>
                </c:pt>
                <c:pt idx="280">
                  <c:v>81.726226632038632</c:v>
                </c:pt>
                <c:pt idx="281">
                  <c:v>81.704037746308046</c:v>
                </c:pt>
                <c:pt idx="282">
                  <c:v>81.681949419187191</c:v>
                </c:pt>
                <c:pt idx="283">
                  <c:v>81.659961650676081</c:v>
                </c:pt>
                <c:pt idx="284">
                  <c:v>81.638074440774702</c:v>
                </c:pt>
                <c:pt idx="285">
                  <c:v>81.616287789483081</c:v>
                </c:pt>
                <c:pt idx="286">
                  <c:v>81.594601696801192</c:v>
                </c:pt>
                <c:pt idx="287">
                  <c:v>81.573016162729047</c:v>
                </c:pt>
                <c:pt idx="288">
                  <c:v>81.551531187266647</c:v>
                </c:pt>
                <c:pt idx="289">
                  <c:v>81.530146770413978</c:v>
                </c:pt>
                <c:pt idx="290">
                  <c:v>81.508862912171054</c:v>
                </c:pt>
                <c:pt idx="291">
                  <c:v>81.487679612537875</c:v>
                </c:pt>
                <c:pt idx="292">
                  <c:v>81.466596871514426</c:v>
                </c:pt>
                <c:pt idx="293">
                  <c:v>81.445614689100736</c:v>
                </c:pt>
                <c:pt idx="294">
                  <c:v>81.424733065296778</c:v>
                </c:pt>
                <c:pt idx="295">
                  <c:v>81.403952000102564</c:v>
                </c:pt>
                <c:pt idx="296">
                  <c:v>81.38327149351808</c:v>
                </c:pt>
                <c:pt idx="297">
                  <c:v>81.362691545543356</c:v>
                </c:pt>
                <c:pt idx="298">
                  <c:v>81.342367366206432</c:v>
                </c:pt>
                <c:pt idx="299">
                  <c:v>81.322454165535405</c:v>
                </c:pt>
                <c:pt idx="300">
                  <c:v>81.302951943530275</c:v>
                </c:pt>
                <c:pt idx="301">
                  <c:v>81.283860700191042</c:v>
                </c:pt>
                <c:pt idx="302">
                  <c:v>81.265180435517706</c:v>
                </c:pt>
                <c:pt idx="303">
                  <c:v>81.246911149510268</c:v>
                </c:pt>
                <c:pt idx="304">
                  <c:v>81.229052842168713</c:v>
                </c:pt>
                <c:pt idx="305">
                  <c:v>81.211605513493069</c:v>
                </c:pt>
                <c:pt idx="306">
                  <c:v>81.194569163483322</c:v>
                </c:pt>
                <c:pt idx="307">
                  <c:v>81.177943792139473</c:v>
                </c:pt>
                <c:pt idx="308">
                  <c:v>81.161729399461507</c:v>
                </c:pt>
                <c:pt idx="309">
                  <c:v>81.145925985449452</c:v>
                </c:pt>
                <c:pt idx="310">
                  <c:v>81.130533550103294</c:v>
                </c:pt>
                <c:pt idx="311">
                  <c:v>81.115552093423034</c:v>
                </c:pt>
                <c:pt idx="312">
                  <c:v>81.100981615408656</c:v>
                </c:pt>
                <c:pt idx="313">
                  <c:v>81.086822116060176</c:v>
                </c:pt>
                <c:pt idx="314">
                  <c:v>81.073073595377608</c:v>
                </c:pt>
                <c:pt idx="315">
                  <c:v>81.059736053360936</c:v>
                </c:pt>
                <c:pt idx="316">
                  <c:v>81.046809490010148</c:v>
                </c:pt>
                <c:pt idx="317">
                  <c:v>81.034293905325256</c:v>
                </c:pt>
                <c:pt idx="318">
                  <c:v>81.022189299306262</c:v>
                </c:pt>
                <c:pt idx="319">
                  <c:v>81.01049567195318</c:v>
                </c:pt>
                <c:pt idx="320">
                  <c:v>80.99921302326598</c:v>
                </c:pt>
                <c:pt idx="321">
                  <c:v>80.988279912568345</c:v>
                </c:pt>
                <c:pt idx="322">
                  <c:v>80.977634899183968</c:v>
                </c:pt>
                <c:pt idx="323">
                  <c:v>80.967277983112822</c:v>
                </c:pt>
                <c:pt idx="324">
                  <c:v>80.957209164354936</c:v>
                </c:pt>
                <c:pt idx="325">
                  <c:v>80.947428442910294</c:v>
                </c:pt>
                <c:pt idx="326">
                  <c:v>80.937935818778882</c:v>
                </c:pt>
                <c:pt idx="327">
                  <c:v>80.928731291960744</c:v>
                </c:pt>
                <c:pt idx="328">
                  <c:v>80.919814862455866</c:v>
                </c:pt>
                <c:pt idx="329">
                  <c:v>80.911186530264217</c:v>
                </c:pt>
                <c:pt idx="330">
                  <c:v>80.902846295385814</c:v>
                </c:pt>
                <c:pt idx="331">
                  <c:v>80.894794157820655</c:v>
                </c:pt>
                <c:pt idx="332">
                  <c:v>80.887030117568742</c:v>
                </c:pt>
                <c:pt idx="333">
                  <c:v>80.879554174630087</c:v>
                </c:pt>
                <c:pt idx="334">
                  <c:v>80.872366329004663</c:v>
                </c:pt>
                <c:pt idx="335">
                  <c:v>80.865466580692484</c:v>
                </c:pt>
                <c:pt idx="336">
                  <c:v>80.858854929693564</c:v>
                </c:pt>
                <c:pt idx="337">
                  <c:v>80.852531376007875</c:v>
                </c:pt>
                <c:pt idx="338">
                  <c:v>80.846495919635444</c:v>
                </c:pt>
                <c:pt idx="339">
                  <c:v>80.840748560576259</c:v>
                </c:pt>
                <c:pt idx="340">
                  <c:v>80.835289298830304</c:v>
                </c:pt>
                <c:pt idx="341">
                  <c:v>80.830118134397608</c:v>
                </c:pt>
                <c:pt idx="342">
                  <c:v>80.825235067278157</c:v>
                </c:pt>
                <c:pt idx="343">
                  <c:v>80.820640097471951</c:v>
                </c:pt>
                <c:pt idx="344">
                  <c:v>80.816333224978976</c:v>
                </c:pt>
                <c:pt idx="345">
                  <c:v>80.81231444979926</c:v>
                </c:pt>
                <c:pt idx="346">
                  <c:v>80.808583771932788</c:v>
                </c:pt>
                <c:pt idx="347">
                  <c:v>80.805141191379562</c:v>
                </c:pt>
                <c:pt idx="348">
                  <c:v>80.801980098312001</c:v>
                </c:pt>
                <c:pt idx="349">
                  <c:v>80.799093882902483</c:v>
                </c:pt>
                <c:pt idx="350">
                  <c:v>80.796482545151008</c:v>
                </c:pt>
                <c:pt idx="351">
                  <c:v>80.794146085057591</c:v>
                </c:pt>
                <c:pt idx="352">
                  <c:v>80.792084502622217</c:v>
                </c:pt>
                <c:pt idx="353">
                  <c:v>80.790297797844886</c:v>
                </c:pt>
                <c:pt idx="354">
                  <c:v>80.788785970725627</c:v>
                </c:pt>
                <c:pt idx="355">
                  <c:v>80.787549021264397</c:v>
                </c:pt>
                <c:pt idx="356">
                  <c:v>80.786586949461224</c:v>
                </c:pt>
                <c:pt idx="357">
                  <c:v>80.785899755316095</c:v>
                </c:pt>
                <c:pt idx="358">
                  <c:v>80.785487438829023</c:v>
                </c:pt>
                <c:pt idx="359">
                  <c:v>80.785349999999994</c:v>
                </c:pt>
                <c:pt idx="360">
                  <c:v>80.785349999999994</c:v>
                </c:pt>
                <c:pt idx="361">
                  <c:v>80.785349999999994</c:v>
                </c:pt>
                <c:pt idx="362">
                  <c:v>80.785349999999994</c:v>
                </c:pt>
                <c:pt idx="363">
                  <c:v>80.785349999999994</c:v>
                </c:pt>
                <c:pt idx="364">
                  <c:v>80.785349999999994</c:v>
                </c:pt>
                <c:pt idx="365">
                  <c:v>80.785349999999994</c:v>
                </c:pt>
                <c:pt idx="366">
                  <c:v>80.785349999999994</c:v>
                </c:pt>
                <c:pt idx="367">
                  <c:v>80.785349999999994</c:v>
                </c:pt>
                <c:pt idx="368">
                  <c:v>80.785349999999994</c:v>
                </c:pt>
                <c:pt idx="369">
                  <c:v>80.785349999999994</c:v>
                </c:pt>
                <c:pt idx="370">
                  <c:v>80.785349999999994</c:v>
                </c:pt>
                <c:pt idx="371">
                  <c:v>80.785349999999994</c:v>
                </c:pt>
                <c:pt idx="372">
                  <c:v>80.785349999999994</c:v>
                </c:pt>
                <c:pt idx="373">
                  <c:v>80.785349999999994</c:v>
                </c:pt>
                <c:pt idx="374">
                  <c:v>80.785349999999994</c:v>
                </c:pt>
                <c:pt idx="375">
                  <c:v>80.785349999999994</c:v>
                </c:pt>
                <c:pt idx="376">
                  <c:v>80.785349999999994</c:v>
                </c:pt>
                <c:pt idx="377">
                  <c:v>80.785349999999994</c:v>
                </c:pt>
                <c:pt idx="378">
                  <c:v>80.785349999999994</c:v>
                </c:pt>
                <c:pt idx="379">
                  <c:v>80.785349999999994</c:v>
                </c:pt>
                <c:pt idx="380">
                  <c:v>80.785349999999994</c:v>
                </c:pt>
                <c:pt idx="381">
                  <c:v>80.785349999999994</c:v>
                </c:pt>
                <c:pt idx="382">
                  <c:v>80.785349999999994</c:v>
                </c:pt>
                <c:pt idx="383">
                  <c:v>80.785349999999994</c:v>
                </c:pt>
                <c:pt idx="384">
                  <c:v>80.785349999999994</c:v>
                </c:pt>
                <c:pt idx="385">
                  <c:v>80.785349999999994</c:v>
                </c:pt>
                <c:pt idx="386">
                  <c:v>80.785349999999994</c:v>
                </c:pt>
                <c:pt idx="387">
                  <c:v>80.785349999999994</c:v>
                </c:pt>
                <c:pt idx="388">
                  <c:v>80.785349999999994</c:v>
                </c:pt>
                <c:pt idx="389">
                  <c:v>80.785349999999994</c:v>
                </c:pt>
                <c:pt idx="390">
                  <c:v>80.785349999999994</c:v>
                </c:pt>
                <c:pt idx="391">
                  <c:v>80.785349999999994</c:v>
                </c:pt>
                <c:pt idx="392">
                  <c:v>80.785349999999994</c:v>
                </c:pt>
                <c:pt idx="393">
                  <c:v>80.785349999999994</c:v>
                </c:pt>
                <c:pt idx="394">
                  <c:v>80.785349999999994</c:v>
                </c:pt>
                <c:pt idx="395">
                  <c:v>80.785349999999994</c:v>
                </c:pt>
                <c:pt idx="396">
                  <c:v>80.785349999999994</c:v>
                </c:pt>
                <c:pt idx="397">
                  <c:v>80.785349999999994</c:v>
                </c:pt>
                <c:pt idx="398">
                  <c:v>80.785349999999994</c:v>
                </c:pt>
                <c:pt idx="399">
                  <c:v>80.785349999999994</c:v>
                </c:pt>
                <c:pt idx="400">
                  <c:v>80.785349999999994</c:v>
                </c:pt>
                <c:pt idx="401">
                  <c:v>80.785349999999994</c:v>
                </c:pt>
                <c:pt idx="402">
                  <c:v>80.785349999999994</c:v>
                </c:pt>
                <c:pt idx="403">
                  <c:v>80.785349999999994</c:v>
                </c:pt>
                <c:pt idx="404">
                  <c:v>80.785349999999994</c:v>
                </c:pt>
                <c:pt idx="405">
                  <c:v>80.785349999999994</c:v>
                </c:pt>
                <c:pt idx="406">
                  <c:v>80.785349999999994</c:v>
                </c:pt>
                <c:pt idx="407">
                  <c:v>80.785349999999994</c:v>
                </c:pt>
                <c:pt idx="408">
                  <c:v>80.785349999999994</c:v>
                </c:pt>
                <c:pt idx="409">
                  <c:v>80.785349999999994</c:v>
                </c:pt>
                <c:pt idx="410">
                  <c:v>80.785349999999994</c:v>
                </c:pt>
                <c:pt idx="411">
                  <c:v>80.785349999999994</c:v>
                </c:pt>
                <c:pt idx="412">
                  <c:v>80.785349999999994</c:v>
                </c:pt>
                <c:pt idx="413">
                  <c:v>80.785349999999994</c:v>
                </c:pt>
                <c:pt idx="414">
                  <c:v>80.785349999999994</c:v>
                </c:pt>
                <c:pt idx="415">
                  <c:v>80.785349999999994</c:v>
                </c:pt>
                <c:pt idx="416">
                  <c:v>80.785349999999994</c:v>
                </c:pt>
                <c:pt idx="417">
                  <c:v>80.785349999999994</c:v>
                </c:pt>
                <c:pt idx="418">
                  <c:v>80.785349999999994</c:v>
                </c:pt>
                <c:pt idx="419">
                  <c:v>80.785349999999994</c:v>
                </c:pt>
                <c:pt idx="420">
                  <c:v>80.785349999999994</c:v>
                </c:pt>
                <c:pt idx="421">
                  <c:v>80.785349999999994</c:v>
                </c:pt>
                <c:pt idx="422">
                  <c:v>80.785349999999994</c:v>
                </c:pt>
                <c:pt idx="423">
                  <c:v>80.785349999999994</c:v>
                </c:pt>
                <c:pt idx="424">
                  <c:v>80.785349999999994</c:v>
                </c:pt>
                <c:pt idx="425">
                  <c:v>80.785349999999994</c:v>
                </c:pt>
                <c:pt idx="426">
                  <c:v>80.785349999999994</c:v>
                </c:pt>
                <c:pt idx="427">
                  <c:v>80.785349999999994</c:v>
                </c:pt>
                <c:pt idx="428">
                  <c:v>80.785349999999994</c:v>
                </c:pt>
                <c:pt idx="429">
                  <c:v>80.785349999999994</c:v>
                </c:pt>
                <c:pt idx="430">
                  <c:v>80.785349999999994</c:v>
                </c:pt>
                <c:pt idx="431">
                  <c:v>80.785349999999994</c:v>
                </c:pt>
                <c:pt idx="432">
                  <c:v>80.785349999999994</c:v>
                </c:pt>
                <c:pt idx="433">
                  <c:v>80.785349999999994</c:v>
                </c:pt>
                <c:pt idx="434">
                  <c:v>80.785349999999994</c:v>
                </c:pt>
                <c:pt idx="435">
                  <c:v>80.785349999999994</c:v>
                </c:pt>
                <c:pt idx="436">
                  <c:v>80.785349999999994</c:v>
                </c:pt>
                <c:pt idx="437">
                  <c:v>80.785349999999994</c:v>
                </c:pt>
                <c:pt idx="438">
                  <c:v>80.785349999999994</c:v>
                </c:pt>
                <c:pt idx="439">
                  <c:v>80.785349999999994</c:v>
                </c:pt>
                <c:pt idx="440">
                  <c:v>80.785349999999994</c:v>
                </c:pt>
                <c:pt idx="441">
                  <c:v>80.785349999999994</c:v>
                </c:pt>
                <c:pt idx="442">
                  <c:v>80.785349999999994</c:v>
                </c:pt>
                <c:pt idx="443">
                  <c:v>80.785349999999994</c:v>
                </c:pt>
                <c:pt idx="444">
                  <c:v>80.785349999999994</c:v>
                </c:pt>
                <c:pt idx="445">
                  <c:v>80.785349999999994</c:v>
                </c:pt>
                <c:pt idx="446">
                  <c:v>80.785349999999994</c:v>
                </c:pt>
                <c:pt idx="447">
                  <c:v>80.785349999999994</c:v>
                </c:pt>
                <c:pt idx="448">
                  <c:v>80.785349999999994</c:v>
                </c:pt>
                <c:pt idx="449">
                  <c:v>80.785349999999994</c:v>
                </c:pt>
                <c:pt idx="450">
                  <c:v>80.785349999999994</c:v>
                </c:pt>
                <c:pt idx="451">
                  <c:v>80.785349999999994</c:v>
                </c:pt>
                <c:pt idx="452">
                  <c:v>80.785349999999994</c:v>
                </c:pt>
                <c:pt idx="453">
                  <c:v>80.785349999999994</c:v>
                </c:pt>
                <c:pt idx="454">
                  <c:v>80.785349999999994</c:v>
                </c:pt>
                <c:pt idx="455">
                  <c:v>80.785349999999994</c:v>
                </c:pt>
                <c:pt idx="456">
                  <c:v>80.785349999999994</c:v>
                </c:pt>
                <c:pt idx="457">
                  <c:v>80.785349999999994</c:v>
                </c:pt>
                <c:pt idx="458">
                  <c:v>80.785349999999994</c:v>
                </c:pt>
                <c:pt idx="459">
                  <c:v>80.785349999999994</c:v>
                </c:pt>
                <c:pt idx="460">
                  <c:v>80.785349999999994</c:v>
                </c:pt>
                <c:pt idx="461">
                  <c:v>80.785349999999994</c:v>
                </c:pt>
                <c:pt idx="462">
                  <c:v>80.785349999999994</c:v>
                </c:pt>
                <c:pt idx="463">
                  <c:v>80.785349999999994</c:v>
                </c:pt>
                <c:pt idx="464">
                  <c:v>80.785349999999994</c:v>
                </c:pt>
                <c:pt idx="465">
                  <c:v>80.785349999999994</c:v>
                </c:pt>
                <c:pt idx="466">
                  <c:v>80.785349999999994</c:v>
                </c:pt>
                <c:pt idx="467">
                  <c:v>80.785349999999994</c:v>
                </c:pt>
                <c:pt idx="468">
                  <c:v>80.785349999999994</c:v>
                </c:pt>
                <c:pt idx="469">
                  <c:v>80.785349999999994</c:v>
                </c:pt>
                <c:pt idx="470">
                  <c:v>80.785349999999994</c:v>
                </c:pt>
                <c:pt idx="471">
                  <c:v>80.785349999999994</c:v>
                </c:pt>
                <c:pt idx="472">
                  <c:v>80.785349999999994</c:v>
                </c:pt>
                <c:pt idx="473">
                  <c:v>80.785349999999994</c:v>
                </c:pt>
                <c:pt idx="474">
                  <c:v>80.785349999999994</c:v>
                </c:pt>
                <c:pt idx="475">
                  <c:v>80.785349999999994</c:v>
                </c:pt>
                <c:pt idx="476">
                  <c:v>80.785349999999994</c:v>
                </c:pt>
                <c:pt idx="477">
                  <c:v>80.785349999999994</c:v>
                </c:pt>
                <c:pt idx="478">
                  <c:v>80.785349999999994</c:v>
                </c:pt>
                <c:pt idx="479">
                  <c:v>80.785349999999994</c:v>
                </c:pt>
                <c:pt idx="480">
                  <c:v>80.785349999999994</c:v>
                </c:pt>
                <c:pt idx="481">
                  <c:v>80.785349999999994</c:v>
                </c:pt>
                <c:pt idx="482">
                  <c:v>80.785349999999994</c:v>
                </c:pt>
                <c:pt idx="483">
                  <c:v>80.785349999999994</c:v>
                </c:pt>
                <c:pt idx="484">
                  <c:v>80.785349999999994</c:v>
                </c:pt>
                <c:pt idx="485">
                  <c:v>80.785349999999994</c:v>
                </c:pt>
                <c:pt idx="486">
                  <c:v>80.785349999999994</c:v>
                </c:pt>
                <c:pt idx="487">
                  <c:v>80.785349999999994</c:v>
                </c:pt>
                <c:pt idx="488">
                  <c:v>80.785349999999994</c:v>
                </c:pt>
                <c:pt idx="489">
                  <c:v>80.785349999999994</c:v>
                </c:pt>
                <c:pt idx="490">
                  <c:v>80.785349999999994</c:v>
                </c:pt>
                <c:pt idx="491">
                  <c:v>80.785349999999994</c:v>
                </c:pt>
                <c:pt idx="492">
                  <c:v>80.785349999999994</c:v>
                </c:pt>
                <c:pt idx="493">
                  <c:v>80.785349999999994</c:v>
                </c:pt>
                <c:pt idx="494">
                  <c:v>80.785349999999994</c:v>
                </c:pt>
                <c:pt idx="495">
                  <c:v>80.785349999999994</c:v>
                </c:pt>
                <c:pt idx="496">
                  <c:v>80.785349999999994</c:v>
                </c:pt>
                <c:pt idx="497">
                  <c:v>80.785349999999994</c:v>
                </c:pt>
                <c:pt idx="498">
                  <c:v>80.785349999999994</c:v>
                </c:pt>
                <c:pt idx="499">
                  <c:v>80.785349999999994</c:v>
                </c:pt>
                <c:pt idx="500">
                  <c:v>80.785349999999994</c:v>
                </c:pt>
                <c:pt idx="501">
                  <c:v>80.785349999999994</c:v>
                </c:pt>
                <c:pt idx="502">
                  <c:v>80.785349999999994</c:v>
                </c:pt>
                <c:pt idx="503">
                  <c:v>80.785349999999994</c:v>
                </c:pt>
                <c:pt idx="504">
                  <c:v>80.785349999999994</c:v>
                </c:pt>
                <c:pt idx="505">
                  <c:v>80.785349999999994</c:v>
                </c:pt>
                <c:pt idx="506">
                  <c:v>80.785349999999994</c:v>
                </c:pt>
                <c:pt idx="507">
                  <c:v>80.785349999999994</c:v>
                </c:pt>
                <c:pt idx="508">
                  <c:v>80.785349999999994</c:v>
                </c:pt>
                <c:pt idx="509">
                  <c:v>80.785349999999994</c:v>
                </c:pt>
                <c:pt idx="510">
                  <c:v>80.785349999999994</c:v>
                </c:pt>
                <c:pt idx="511">
                  <c:v>80.785349999999994</c:v>
                </c:pt>
                <c:pt idx="512">
                  <c:v>80.785349999999994</c:v>
                </c:pt>
                <c:pt idx="513">
                  <c:v>80.785349999999994</c:v>
                </c:pt>
                <c:pt idx="514">
                  <c:v>80.785349999999994</c:v>
                </c:pt>
                <c:pt idx="515">
                  <c:v>80.785349999999994</c:v>
                </c:pt>
                <c:pt idx="516">
                  <c:v>80.785349999999994</c:v>
                </c:pt>
                <c:pt idx="517">
                  <c:v>80.785349999999994</c:v>
                </c:pt>
                <c:pt idx="518">
                  <c:v>80.785349999999994</c:v>
                </c:pt>
                <c:pt idx="519">
                  <c:v>80.785349999999994</c:v>
                </c:pt>
                <c:pt idx="520">
                  <c:v>80.785349999999994</c:v>
                </c:pt>
                <c:pt idx="521">
                  <c:v>80.785349999999994</c:v>
                </c:pt>
                <c:pt idx="522">
                  <c:v>80.785349999999994</c:v>
                </c:pt>
                <c:pt idx="523">
                  <c:v>80.785349999999994</c:v>
                </c:pt>
                <c:pt idx="524">
                  <c:v>80.785349999999994</c:v>
                </c:pt>
                <c:pt idx="525">
                  <c:v>80.785349999999994</c:v>
                </c:pt>
                <c:pt idx="526">
                  <c:v>80.785349999999994</c:v>
                </c:pt>
                <c:pt idx="527">
                  <c:v>80.785349999999994</c:v>
                </c:pt>
                <c:pt idx="528">
                  <c:v>80.785349999999994</c:v>
                </c:pt>
                <c:pt idx="529">
                  <c:v>80.785349999999994</c:v>
                </c:pt>
                <c:pt idx="530">
                  <c:v>80.785349999999994</c:v>
                </c:pt>
                <c:pt idx="531">
                  <c:v>80.785349999999994</c:v>
                </c:pt>
                <c:pt idx="532">
                  <c:v>80.785349999999994</c:v>
                </c:pt>
                <c:pt idx="533">
                  <c:v>80.785349999999994</c:v>
                </c:pt>
                <c:pt idx="534">
                  <c:v>80.785349999999994</c:v>
                </c:pt>
                <c:pt idx="535">
                  <c:v>80.785349999999994</c:v>
                </c:pt>
                <c:pt idx="536">
                  <c:v>80.785349999999994</c:v>
                </c:pt>
                <c:pt idx="537">
                  <c:v>80.785349999999994</c:v>
                </c:pt>
                <c:pt idx="538">
                  <c:v>80.785349999999994</c:v>
                </c:pt>
                <c:pt idx="539">
                  <c:v>80.785349999999994</c:v>
                </c:pt>
                <c:pt idx="540">
                  <c:v>80.785349999999994</c:v>
                </c:pt>
                <c:pt idx="541">
                  <c:v>80.785349999999994</c:v>
                </c:pt>
                <c:pt idx="542">
                  <c:v>80.785349999999994</c:v>
                </c:pt>
                <c:pt idx="543">
                  <c:v>80.785349999999994</c:v>
                </c:pt>
                <c:pt idx="544">
                  <c:v>80.785349999999994</c:v>
                </c:pt>
                <c:pt idx="545">
                  <c:v>80.785349999999994</c:v>
                </c:pt>
                <c:pt idx="546">
                  <c:v>80.785349999999994</c:v>
                </c:pt>
                <c:pt idx="547">
                  <c:v>80.785349999999994</c:v>
                </c:pt>
                <c:pt idx="548">
                  <c:v>80.785349999999994</c:v>
                </c:pt>
                <c:pt idx="549">
                  <c:v>80.785349999999994</c:v>
                </c:pt>
                <c:pt idx="550">
                  <c:v>80.785349999999994</c:v>
                </c:pt>
                <c:pt idx="551">
                  <c:v>80.785349999999994</c:v>
                </c:pt>
                <c:pt idx="552">
                  <c:v>80.785349999999994</c:v>
                </c:pt>
                <c:pt idx="553">
                  <c:v>80.785349999999994</c:v>
                </c:pt>
                <c:pt idx="554">
                  <c:v>80.785349999999994</c:v>
                </c:pt>
                <c:pt idx="555">
                  <c:v>80.785349999999994</c:v>
                </c:pt>
                <c:pt idx="556">
                  <c:v>80.785349999999994</c:v>
                </c:pt>
                <c:pt idx="557">
                  <c:v>80.785349999999994</c:v>
                </c:pt>
                <c:pt idx="558">
                  <c:v>80.785349999999994</c:v>
                </c:pt>
                <c:pt idx="559">
                  <c:v>80.785349999999994</c:v>
                </c:pt>
                <c:pt idx="560">
                  <c:v>80.785349999999994</c:v>
                </c:pt>
                <c:pt idx="561">
                  <c:v>80.785349999999994</c:v>
                </c:pt>
                <c:pt idx="562">
                  <c:v>80.785349999999994</c:v>
                </c:pt>
                <c:pt idx="563">
                  <c:v>80.785349999999994</c:v>
                </c:pt>
                <c:pt idx="564">
                  <c:v>80.785349999999994</c:v>
                </c:pt>
                <c:pt idx="565">
                  <c:v>80.785349999999994</c:v>
                </c:pt>
                <c:pt idx="566">
                  <c:v>80.785349999999994</c:v>
                </c:pt>
                <c:pt idx="567">
                  <c:v>80.785349999999994</c:v>
                </c:pt>
                <c:pt idx="568">
                  <c:v>80.785349999999994</c:v>
                </c:pt>
                <c:pt idx="569">
                  <c:v>80.785349999999994</c:v>
                </c:pt>
                <c:pt idx="570">
                  <c:v>80.785349999999994</c:v>
                </c:pt>
                <c:pt idx="571">
                  <c:v>80.785349999999994</c:v>
                </c:pt>
                <c:pt idx="572">
                  <c:v>80.785349999999994</c:v>
                </c:pt>
                <c:pt idx="573">
                  <c:v>80.785349999999994</c:v>
                </c:pt>
                <c:pt idx="574">
                  <c:v>80.785349999999994</c:v>
                </c:pt>
                <c:pt idx="575">
                  <c:v>80.785349999999994</c:v>
                </c:pt>
                <c:pt idx="576">
                  <c:v>80.785349999999994</c:v>
                </c:pt>
                <c:pt idx="577">
                  <c:v>80.785349999999994</c:v>
                </c:pt>
                <c:pt idx="578">
                  <c:v>80.785349999999994</c:v>
                </c:pt>
                <c:pt idx="579">
                  <c:v>80.785349999999994</c:v>
                </c:pt>
                <c:pt idx="580">
                  <c:v>80.785349999999994</c:v>
                </c:pt>
                <c:pt idx="581">
                  <c:v>80.785349999999994</c:v>
                </c:pt>
                <c:pt idx="582">
                  <c:v>80.785349999999994</c:v>
                </c:pt>
                <c:pt idx="583">
                  <c:v>80.785349999999994</c:v>
                </c:pt>
                <c:pt idx="584">
                  <c:v>80.785349999999994</c:v>
                </c:pt>
                <c:pt idx="585">
                  <c:v>80.785349999999994</c:v>
                </c:pt>
                <c:pt idx="586">
                  <c:v>80.785349999999994</c:v>
                </c:pt>
                <c:pt idx="587">
                  <c:v>80.785349999999994</c:v>
                </c:pt>
                <c:pt idx="588">
                  <c:v>80.785349999999994</c:v>
                </c:pt>
                <c:pt idx="589">
                  <c:v>80.785349999999994</c:v>
                </c:pt>
                <c:pt idx="590">
                  <c:v>80.785349999999994</c:v>
                </c:pt>
                <c:pt idx="591">
                  <c:v>80.785349999999994</c:v>
                </c:pt>
                <c:pt idx="592">
                  <c:v>80.785349999999994</c:v>
                </c:pt>
                <c:pt idx="593">
                  <c:v>80.785349999999994</c:v>
                </c:pt>
                <c:pt idx="594">
                  <c:v>80.785349999999994</c:v>
                </c:pt>
                <c:pt idx="595">
                  <c:v>80.785349999999994</c:v>
                </c:pt>
                <c:pt idx="596">
                  <c:v>80.785349999999994</c:v>
                </c:pt>
                <c:pt idx="597">
                  <c:v>80.785349999999994</c:v>
                </c:pt>
                <c:pt idx="598">
                  <c:v>80.785349999999994</c:v>
                </c:pt>
                <c:pt idx="599">
                  <c:v>80.785349999999994</c:v>
                </c:pt>
                <c:pt idx="600">
                  <c:v>80.785349999999994</c:v>
                </c:pt>
                <c:pt idx="601">
                  <c:v>80.785349999999994</c:v>
                </c:pt>
                <c:pt idx="602">
                  <c:v>80.785349999999994</c:v>
                </c:pt>
                <c:pt idx="603">
                  <c:v>80.785349999999994</c:v>
                </c:pt>
                <c:pt idx="604">
                  <c:v>80.785349999999994</c:v>
                </c:pt>
                <c:pt idx="605">
                  <c:v>80.785349999999994</c:v>
                </c:pt>
                <c:pt idx="606">
                  <c:v>80.785349999999994</c:v>
                </c:pt>
                <c:pt idx="607">
                  <c:v>80.785349999999994</c:v>
                </c:pt>
                <c:pt idx="608">
                  <c:v>80.785349999999994</c:v>
                </c:pt>
                <c:pt idx="609">
                  <c:v>80.785349999999994</c:v>
                </c:pt>
                <c:pt idx="610">
                  <c:v>80.785349999999994</c:v>
                </c:pt>
                <c:pt idx="611">
                  <c:v>80.785349999999994</c:v>
                </c:pt>
                <c:pt idx="612">
                  <c:v>80.785349999999994</c:v>
                </c:pt>
                <c:pt idx="613">
                  <c:v>80.785349999999994</c:v>
                </c:pt>
                <c:pt idx="614">
                  <c:v>80.785349999999994</c:v>
                </c:pt>
                <c:pt idx="615">
                  <c:v>80.785349999999994</c:v>
                </c:pt>
                <c:pt idx="616">
                  <c:v>80.785349999999994</c:v>
                </c:pt>
                <c:pt idx="617">
                  <c:v>80.785349999999994</c:v>
                </c:pt>
                <c:pt idx="618">
                  <c:v>80.785349999999994</c:v>
                </c:pt>
                <c:pt idx="619">
                  <c:v>80.785349999999994</c:v>
                </c:pt>
                <c:pt idx="620">
                  <c:v>80.785349999999994</c:v>
                </c:pt>
                <c:pt idx="621">
                  <c:v>80.785349999999994</c:v>
                </c:pt>
                <c:pt idx="622">
                  <c:v>80.785349999999994</c:v>
                </c:pt>
                <c:pt idx="623">
                  <c:v>80.785349999999994</c:v>
                </c:pt>
                <c:pt idx="624">
                  <c:v>80.785349999999994</c:v>
                </c:pt>
                <c:pt idx="625">
                  <c:v>80.785349999999994</c:v>
                </c:pt>
                <c:pt idx="626">
                  <c:v>80.785349999999994</c:v>
                </c:pt>
                <c:pt idx="627">
                  <c:v>80.785349999999994</c:v>
                </c:pt>
                <c:pt idx="628">
                  <c:v>80.785349999999994</c:v>
                </c:pt>
                <c:pt idx="629">
                  <c:v>80.785349999999994</c:v>
                </c:pt>
                <c:pt idx="630">
                  <c:v>80.785349999999994</c:v>
                </c:pt>
                <c:pt idx="631">
                  <c:v>80.785349999999994</c:v>
                </c:pt>
                <c:pt idx="632">
                  <c:v>80.785349999999994</c:v>
                </c:pt>
                <c:pt idx="633">
                  <c:v>80.785349999999994</c:v>
                </c:pt>
                <c:pt idx="634">
                  <c:v>80.785349999999994</c:v>
                </c:pt>
                <c:pt idx="635">
                  <c:v>80.785349999999994</c:v>
                </c:pt>
                <c:pt idx="636">
                  <c:v>80.785349999999994</c:v>
                </c:pt>
                <c:pt idx="637">
                  <c:v>80.785349999999994</c:v>
                </c:pt>
                <c:pt idx="638">
                  <c:v>80.785349999999994</c:v>
                </c:pt>
                <c:pt idx="639">
                  <c:v>80.785349999999994</c:v>
                </c:pt>
                <c:pt idx="640">
                  <c:v>80.785349999999994</c:v>
                </c:pt>
                <c:pt idx="641">
                  <c:v>80.785349999999994</c:v>
                </c:pt>
                <c:pt idx="642">
                  <c:v>80.785349999999994</c:v>
                </c:pt>
                <c:pt idx="643">
                  <c:v>80.785349999999994</c:v>
                </c:pt>
                <c:pt idx="644">
                  <c:v>80.785349999999994</c:v>
                </c:pt>
                <c:pt idx="645">
                  <c:v>80.785349999999994</c:v>
                </c:pt>
                <c:pt idx="646">
                  <c:v>80.785349999999994</c:v>
                </c:pt>
                <c:pt idx="647">
                  <c:v>80.785349999999994</c:v>
                </c:pt>
                <c:pt idx="648">
                  <c:v>80.785349999999994</c:v>
                </c:pt>
                <c:pt idx="649">
                  <c:v>80.785349999999994</c:v>
                </c:pt>
                <c:pt idx="650">
                  <c:v>80.785349999999994</c:v>
                </c:pt>
                <c:pt idx="651">
                  <c:v>80.785349999999994</c:v>
                </c:pt>
                <c:pt idx="652">
                  <c:v>80.785349999999994</c:v>
                </c:pt>
                <c:pt idx="653">
                  <c:v>80.785349999999994</c:v>
                </c:pt>
                <c:pt idx="654">
                  <c:v>80.785349999999994</c:v>
                </c:pt>
                <c:pt idx="655">
                  <c:v>80.785349999999994</c:v>
                </c:pt>
                <c:pt idx="656">
                  <c:v>80.785349999999994</c:v>
                </c:pt>
                <c:pt idx="657">
                  <c:v>80.785349999999994</c:v>
                </c:pt>
                <c:pt idx="658">
                  <c:v>80.785349999999994</c:v>
                </c:pt>
                <c:pt idx="659">
                  <c:v>80.785349999999994</c:v>
                </c:pt>
                <c:pt idx="660">
                  <c:v>80.785349999999994</c:v>
                </c:pt>
                <c:pt idx="661">
                  <c:v>80.785349999999994</c:v>
                </c:pt>
                <c:pt idx="662">
                  <c:v>80.785349999999994</c:v>
                </c:pt>
                <c:pt idx="663">
                  <c:v>80.785349999999994</c:v>
                </c:pt>
                <c:pt idx="664">
                  <c:v>80.785349999999994</c:v>
                </c:pt>
                <c:pt idx="665">
                  <c:v>80.785349999999994</c:v>
                </c:pt>
                <c:pt idx="666">
                  <c:v>80.785349999999994</c:v>
                </c:pt>
                <c:pt idx="667">
                  <c:v>80.785349999999994</c:v>
                </c:pt>
                <c:pt idx="668">
                  <c:v>80.785349999999994</c:v>
                </c:pt>
                <c:pt idx="669">
                  <c:v>80.785349999999994</c:v>
                </c:pt>
                <c:pt idx="670">
                  <c:v>80.785349999999994</c:v>
                </c:pt>
                <c:pt idx="671">
                  <c:v>80.785349999999994</c:v>
                </c:pt>
                <c:pt idx="672">
                  <c:v>80.785349999999994</c:v>
                </c:pt>
                <c:pt idx="673">
                  <c:v>80.785349999999994</c:v>
                </c:pt>
                <c:pt idx="674">
                  <c:v>80.785349999999994</c:v>
                </c:pt>
                <c:pt idx="675">
                  <c:v>80.785349999999994</c:v>
                </c:pt>
                <c:pt idx="676">
                  <c:v>80.785349999999994</c:v>
                </c:pt>
                <c:pt idx="677">
                  <c:v>80.785349999999994</c:v>
                </c:pt>
                <c:pt idx="678">
                  <c:v>80.785349999999994</c:v>
                </c:pt>
                <c:pt idx="679">
                  <c:v>80.785349999999994</c:v>
                </c:pt>
                <c:pt idx="680">
                  <c:v>80.785349999999994</c:v>
                </c:pt>
                <c:pt idx="681">
                  <c:v>80.785349999999994</c:v>
                </c:pt>
                <c:pt idx="682">
                  <c:v>80.785349999999994</c:v>
                </c:pt>
                <c:pt idx="683">
                  <c:v>80.785349999999994</c:v>
                </c:pt>
                <c:pt idx="684">
                  <c:v>80.785349999999994</c:v>
                </c:pt>
                <c:pt idx="685">
                  <c:v>80.785349999999994</c:v>
                </c:pt>
                <c:pt idx="686">
                  <c:v>80.785349999999994</c:v>
                </c:pt>
                <c:pt idx="687">
                  <c:v>80.785349999999994</c:v>
                </c:pt>
                <c:pt idx="688">
                  <c:v>80.785349999999994</c:v>
                </c:pt>
                <c:pt idx="689">
                  <c:v>80.785349999999994</c:v>
                </c:pt>
                <c:pt idx="690">
                  <c:v>80.785349999999994</c:v>
                </c:pt>
                <c:pt idx="691">
                  <c:v>80.785349999999994</c:v>
                </c:pt>
                <c:pt idx="692">
                  <c:v>80.785349999999994</c:v>
                </c:pt>
                <c:pt idx="693">
                  <c:v>80.785349999999994</c:v>
                </c:pt>
                <c:pt idx="694">
                  <c:v>80.785349999999994</c:v>
                </c:pt>
                <c:pt idx="695">
                  <c:v>80.785349999999994</c:v>
                </c:pt>
                <c:pt idx="696">
                  <c:v>80.785349999999994</c:v>
                </c:pt>
                <c:pt idx="697">
                  <c:v>80.785349999999994</c:v>
                </c:pt>
                <c:pt idx="698">
                  <c:v>80.785349999999994</c:v>
                </c:pt>
                <c:pt idx="699">
                  <c:v>80.785349999999994</c:v>
                </c:pt>
                <c:pt idx="700">
                  <c:v>80.785349999999994</c:v>
                </c:pt>
                <c:pt idx="701">
                  <c:v>80.785349999999994</c:v>
                </c:pt>
                <c:pt idx="702">
                  <c:v>80.785349999999994</c:v>
                </c:pt>
                <c:pt idx="703">
                  <c:v>80.785349999999994</c:v>
                </c:pt>
                <c:pt idx="704">
                  <c:v>80.785349999999994</c:v>
                </c:pt>
                <c:pt idx="705">
                  <c:v>80.785349999999994</c:v>
                </c:pt>
                <c:pt idx="706">
                  <c:v>80.785349999999994</c:v>
                </c:pt>
                <c:pt idx="707">
                  <c:v>80.785349999999994</c:v>
                </c:pt>
                <c:pt idx="708">
                  <c:v>80.785349999999994</c:v>
                </c:pt>
                <c:pt idx="709">
                  <c:v>80.785349999999994</c:v>
                </c:pt>
                <c:pt idx="710">
                  <c:v>80.785349999999994</c:v>
                </c:pt>
                <c:pt idx="711">
                  <c:v>80.785349999999994</c:v>
                </c:pt>
                <c:pt idx="712">
                  <c:v>80.785349999999994</c:v>
                </c:pt>
                <c:pt idx="713">
                  <c:v>80.785349999999994</c:v>
                </c:pt>
                <c:pt idx="714">
                  <c:v>80.785349999999994</c:v>
                </c:pt>
                <c:pt idx="715">
                  <c:v>80.785349999999994</c:v>
                </c:pt>
                <c:pt idx="716">
                  <c:v>80.785349999999994</c:v>
                </c:pt>
                <c:pt idx="717">
                  <c:v>80.785349999999994</c:v>
                </c:pt>
                <c:pt idx="718">
                  <c:v>80.785349999999994</c:v>
                </c:pt>
                <c:pt idx="719">
                  <c:v>80.785349999999994</c:v>
                </c:pt>
                <c:pt idx="720">
                  <c:v>80.785349999999994</c:v>
                </c:pt>
                <c:pt idx="721">
                  <c:v>80.785349999999994</c:v>
                </c:pt>
                <c:pt idx="722">
                  <c:v>80.785349999999994</c:v>
                </c:pt>
                <c:pt idx="723">
                  <c:v>80.785349999999994</c:v>
                </c:pt>
                <c:pt idx="724">
                  <c:v>80.785349999999994</c:v>
                </c:pt>
                <c:pt idx="725">
                  <c:v>80.785349999999994</c:v>
                </c:pt>
                <c:pt idx="726">
                  <c:v>80.785349999999994</c:v>
                </c:pt>
                <c:pt idx="727">
                  <c:v>80.785349999999994</c:v>
                </c:pt>
                <c:pt idx="728">
                  <c:v>80.785349999999994</c:v>
                </c:pt>
                <c:pt idx="729">
                  <c:v>80.785349999999994</c:v>
                </c:pt>
                <c:pt idx="730">
                  <c:v>80.785349999999994</c:v>
                </c:pt>
                <c:pt idx="731">
                  <c:v>80.785349999999994</c:v>
                </c:pt>
                <c:pt idx="732">
                  <c:v>80.785349999999994</c:v>
                </c:pt>
                <c:pt idx="733">
                  <c:v>80.785349999999994</c:v>
                </c:pt>
                <c:pt idx="734">
                  <c:v>80.785349999999994</c:v>
                </c:pt>
                <c:pt idx="735">
                  <c:v>80.785349999999994</c:v>
                </c:pt>
                <c:pt idx="736">
                  <c:v>80.785349999999994</c:v>
                </c:pt>
                <c:pt idx="737">
                  <c:v>80.785349999999994</c:v>
                </c:pt>
                <c:pt idx="738">
                  <c:v>80.785349999999994</c:v>
                </c:pt>
                <c:pt idx="739">
                  <c:v>80.785349999999994</c:v>
                </c:pt>
                <c:pt idx="740">
                  <c:v>80.785349999999994</c:v>
                </c:pt>
                <c:pt idx="741">
                  <c:v>80.785349999999994</c:v>
                </c:pt>
                <c:pt idx="742">
                  <c:v>80.785349999999994</c:v>
                </c:pt>
                <c:pt idx="743">
                  <c:v>80.785349999999994</c:v>
                </c:pt>
                <c:pt idx="744">
                  <c:v>80.785349999999994</c:v>
                </c:pt>
                <c:pt idx="745">
                  <c:v>80.785349999999994</c:v>
                </c:pt>
                <c:pt idx="746">
                  <c:v>80.785349999999994</c:v>
                </c:pt>
                <c:pt idx="747">
                  <c:v>80.785349999999994</c:v>
                </c:pt>
                <c:pt idx="748">
                  <c:v>80.785349999999994</c:v>
                </c:pt>
                <c:pt idx="749">
                  <c:v>80.785349999999994</c:v>
                </c:pt>
                <c:pt idx="750">
                  <c:v>80.785349999999994</c:v>
                </c:pt>
                <c:pt idx="751">
                  <c:v>80.785349999999994</c:v>
                </c:pt>
                <c:pt idx="752">
                  <c:v>80.785349999999994</c:v>
                </c:pt>
                <c:pt idx="753">
                  <c:v>80.785349999999994</c:v>
                </c:pt>
                <c:pt idx="754">
                  <c:v>80.785349999999994</c:v>
                </c:pt>
                <c:pt idx="755">
                  <c:v>80.785349999999994</c:v>
                </c:pt>
                <c:pt idx="756">
                  <c:v>80.785349999999994</c:v>
                </c:pt>
                <c:pt idx="757">
                  <c:v>80.785349999999994</c:v>
                </c:pt>
                <c:pt idx="758">
                  <c:v>80.785349999999994</c:v>
                </c:pt>
                <c:pt idx="759">
                  <c:v>80.785349999999994</c:v>
                </c:pt>
                <c:pt idx="760">
                  <c:v>80.785349999999994</c:v>
                </c:pt>
                <c:pt idx="761">
                  <c:v>80.785349999999994</c:v>
                </c:pt>
                <c:pt idx="762">
                  <c:v>80.785349999999994</c:v>
                </c:pt>
                <c:pt idx="763">
                  <c:v>80.785349999999994</c:v>
                </c:pt>
                <c:pt idx="764">
                  <c:v>80.785349999999994</c:v>
                </c:pt>
                <c:pt idx="765">
                  <c:v>80.785349999999994</c:v>
                </c:pt>
                <c:pt idx="766">
                  <c:v>80.785349999999994</c:v>
                </c:pt>
                <c:pt idx="767">
                  <c:v>80.785349999999994</c:v>
                </c:pt>
                <c:pt idx="768">
                  <c:v>80.785349999999994</c:v>
                </c:pt>
                <c:pt idx="769">
                  <c:v>80.785349999999994</c:v>
                </c:pt>
                <c:pt idx="770">
                  <c:v>80.785349999999994</c:v>
                </c:pt>
                <c:pt idx="771">
                  <c:v>80.785349999999994</c:v>
                </c:pt>
                <c:pt idx="772">
                  <c:v>80.785349999999994</c:v>
                </c:pt>
                <c:pt idx="773">
                  <c:v>80.785349999999994</c:v>
                </c:pt>
                <c:pt idx="774">
                  <c:v>80.785349999999994</c:v>
                </c:pt>
                <c:pt idx="775">
                  <c:v>80.785349999999994</c:v>
                </c:pt>
                <c:pt idx="776">
                  <c:v>80.785349999999994</c:v>
                </c:pt>
                <c:pt idx="777">
                  <c:v>80.785349999999994</c:v>
                </c:pt>
                <c:pt idx="778">
                  <c:v>80.785349999999994</c:v>
                </c:pt>
                <c:pt idx="779">
                  <c:v>80.785349999999994</c:v>
                </c:pt>
                <c:pt idx="780">
                  <c:v>80.785349999999994</c:v>
                </c:pt>
                <c:pt idx="781">
                  <c:v>80.785349999999994</c:v>
                </c:pt>
                <c:pt idx="782">
                  <c:v>80.785349999999994</c:v>
                </c:pt>
                <c:pt idx="783">
                  <c:v>80.785349999999994</c:v>
                </c:pt>
                <c:pt idx="784">
                  <c:v>80.785349999999994</c:v>
                </c:pt>
                <c:pt idx="785">
                  <c:v>80.785349999999994</c:v>
                </c:pt>
                <c:pt idx="786">
                  <c:v>80.785349999999994</c:v>
                </c:pt>
                <c:pt idx="787">
                  <c:v>80.785349999999994</c:v>
                </c:pt>
                <c:pt idx="788">
                  <c:v>80.785349999999994</c:v>
                </c:pt>
                <c:pt idx="789">
                  <c:v>80.785349999999994</c:v>
                </c:pt>
                <c:pt idx="790">
                  <c:v>80.785349999999994</c:v>
                </c:pt>
                <c:pt idx="791">
                  <c:v>80.785349999999994</c:v>
                </c:pt>
                <c:pt idx="792">
                  <c:v>80.785349999999994</c:v>
                </c:pt>
                <c:pt idx="793">
                  <c:v>80.785349999999994</c:v>
                </c:pt>
                <c:pt idx="794">
                  <c:v>80.785349999999994</c:v>
                </c:pt>
                <c:pt idx="795">
                  <c:v>80.785349999999994</c:v>
                </c:pt>
                <c:pt idx="796">
                  <c:v>80.785349999999994</c:v>
                </c:pt>
                <c:pt idx="797">
                  <c:v>80.785349999999994</c:v>
                </c:pt>
                <c:pt idx="798">
                  <c:v>80.785349999999994</c:v>
                </c:pt>
                <c:pt idx="799">
                  <c:v>80.785349999999994</c:v>
                </c:pt>
                <c:pt idx="800">
                  <c:v>80.785349999999994</c:v>
                </c:pt>
                <c:pt idx="801">
                  <c:v>80.785349999999994</c:v>
                </c:pt>
                <c:pt idx="802">
                  <c:v>80.785349999999994</c:v>
                </c:pt>
                <c:pt idx="803">
                  <c:v>80.785349999999994</c:v>
                </c:pt>
                <c:pt idx="804">
                  <c:v>80.785349999999994</c:v>
                </c:pt>
                <c:pt idx="805">
                  <c:v>80.785349999999994</c:v>
                </c:pt>
                <c:pt idx="806">
                  <c:v>80.785349999999994</c:v>
                </c:pt>
                <c:pt idx="807">
                  <c:v>80.785349999999994</c:v>
                </c:pt>
                <c:pt idx="808">
                  <c:v>80.785349999999994</c:v>
                </c:pt>
                <c:pt idx="809">
                  <c:v>80.785349999999994</c:v>
                </c:pt>
                <c:pt idx="810">
                  <c:v>80.785349999999994</c:v>
                </c:pt>
                <c:pt idx="811">
                  <c:v>80.785349999999994</c:v>
                </c:pt>
                <c:pt idx="812">
                  <c:v>80.785349999999994</c:v>
                </c:pt>
                <c:pt idx="813">
                  <c:v>80.785349999999994</c:v>
                </c:pt>
                <c:pt idx="814">
                  <c:v>80.785349999999994</c:v>
                </c:pt>
                <c:pt idx="815">
                  <c:v>80.785349999999994</c:v>
                </c:pt>
                <c:pt idx="816">
                  <c:v>80.785349999999994</c:v>
                </c:pt>
                <c:pt idx="817">
                  <c:v>80.785349999999994</c:v>
                </c:pt>
                <c:pt idx="818">
                  <c:v>80.785349999999994</c:v>
                </c:pt>
                <c:pt idx="819">
                  <c:v>80.785349999999994</c:v>
                </c:pt>
                <c:pt idx="820">
                  <c:v>80.785349999999994</c:v>
                </c:pt>
                <c:pt idx="821">
                  <c:v>80.785349999999994</c:v>
                </c:pt>
                <c:pt idx="822">
                  <c:v>80.785349999999994</c:v>
                </c:pt>
                <c:pt idx="823">
                  <c:v>80.785349999999994</c:v>
                </c:pt>
                <c:pt idx="824">
                  <c:v>80.785349999999994</c:v>
                </c:pt>
                <c:pt idx="825">
                  <c:v>80.785349999999994</c:v>
                </c:pt>
                <c:pt idx="826">
                  <c:v>80.785349999999994</c:v>
                </c:pt>
                <c:pt idx="827">
                  <c:v>80.785349999999994</c:v>
                </c:pt>
                <c:pt idx="828">
                  <c:v>80.785349999999994</c:v>
                </c:pt>
                <c:pt idx="829">
                  <c:v>80.785349999999994</c:v>
                </c:pt>
                <c:pt idx="830">
                  <c:v>80.785349999999994</c:v>
                </c:pt>
                <c:pt idx="831">
                  <c:v>80.785349999999994</c:v>
                </c:pt>
                <c:pt idx="832">
                  <c:v>80.785349999999994</c:v>
                </c:pt>
                <c:pt idx="833">
                  <c:v>80.785349999999994</c:v>
                </c:pt>
                <c:pt idx="834">
                  <c:v>80.785349999999994</c:v>
                </c:pt>
                <c:pt idx="835">
                  <c:v>80.785349999999994</c:v>
                </c:pt>
                <c:pt idx="836">
                  <c:v>80.785349999999994</c:v>
                </c:pt>
                <c:pt idx="837">
                  <c:v>80.785349999999994</c:v>
                </c:pt>
                <c:pt idx="838">
                  <c:v>80.785349999999994</c:v>
                </c:pt>
                <c:pt idx="839">
                  <c:v>80.785349999999994</c:v>
                </c:pt>
                <c:pt idx="840">
                  <c:v>80.785349999999994</c:v>
                </c:pt>
                <c:pt idx="841">
                  <c:v>80.785349999999994</c:v>
                </c:pt>
                <c:pt idx="842">
                  <c:v>80.785349999999994</c:v>
                </c:pt>
                <c:pt idx="843">
                  <c:v>80.785349999999994</c:v>
                </c:pt>
                <c:pt idx="844">
                  <c:v>80.785349999999994</c:v>
                </c:pt>
                <c:pt idx="845">
                  <c:v>80.785349999999994</c:v>
                </c:pt>
                <c:pt idx="846">
                  <c:v>80.785349999999994</c:v>
                </c:pt>
                <c:pt idx="847">
                  <c:v>80.785349999999994</c:v>
                </c:pt>
                <c:pt idx="848">
                  <c:v>80.785349999999994</c:v>
                </c:pt>
                <c:pt idx="849">
                  <c:v>80.785349999999994</c:v>
                </c:pt>
                <c:pt idx="850">
                  <c:v>80.785349999999994</c:v>
                </c:pt>
                <c:pt idx="851">
                  <c:v>80.785349999999994</c:v>
                </c:pt>
                <c:pt idx="852">
                  <c:v>80.785349999999994</c:v>
                </c:pt>
                <c:pt idx="853">
                  <c:v>80.785349999999994</c:v>
                </c:pt>
                <c:pt idx="854">
                  <c:v>80.785349999999994</c:v>
                </c:pt>
                <c:pt idx="855">
                  <c:v>80.785349999999994</c:v>
                </c:pt>
                <c:pt idx="856">
                  <c:v>80.785349999999994</c:v>
                </c:pt>
                <c:pt idx="857">
                  <c:v>80.785349999999994</c:v>
                </c:pt>
                <c:pt idx="858">
                  <c:v>80.785349999999994</c:v>
                </c:pt>
                <c:pt idx="859">
                  <c:v>80.785349999999994</c:v>
                </c:pt>
                <c:pt idx="860">
                  <c:v>80.785349999999994</c:v>
                </c:pt>
                <c:pt idx="861">
                  <c:v>80.785349999999994</c:v>
                </c:pt>
                <c:pt idx="862">
                  <c:v>80.785349999999994</c:v>
                </c:pt>
                <c:pt idx="863">
                  <c:v>80.785349999999994</c:v>
                </c:pt>
                <c:pt idx="864">
                  <c:v>80.785349999999994</c:v>
                </c:pt>
                <c:pt idx="865">
                  <c:v>80.785349999999994</c:v>
                </c:pt>
                <c:pt idx="866">
                  <c:v>80.785349999999994</c:v>
                </c:pt>
                <c:pt idx="867">
                  <c:v>80.785349999999994</c:v>
                </c:pt>
                <c:pt idx="868">
                  <c:v>80.785349999999994</c:v>
                </c:pt>
                <c:pt idx="869">
                  <c:v>80.785349999999994</c:v>
                </c:pt>
                <c:pt idx="870">
                  <c:v>80.785349999999994</c:v>
                </c:pt>
                <c:pt idx="871">
                  <c:v>80.785349999999994</c:v>
                </c:pt>
                <c:pt idx="872">
                  <c:v>80.785349999999994</c:v>
                </c:pt>
                <c:pt idx="873">
                  <c:v>80.785349999999994</c:v>
                </c:pt>
                <c:pt idx="874">
                  <c:v>80.785349999999994</c:v>
                </c:pt>
                <c:pt idx="875">
                  <c:v>80.785349999999994</c:v>
                </c:pt>
                <c:pt idx="876">
                  <c:v>80.785349999999994</c:v>
                </c:pt>
                <c:pt idx="877">
                  <c:v>80.785349999999994</c:v>
                </c:pt>
                <c:pt idx="878">
                  <c:v>80.785349999999994</c:v>
                </c:pt>
                <c:pt idx="879">
                  <c:v>80.785349999999994</c:v>
                </c:pt>
                <c:pt idx="880">
                  <c:v>80.785349999999994</c:v>
                </c:pt>
                <c:pt idx="881">
                  <c:v>80.785349999999994</c:v>
                </c:pt>
                <c:pt idx="882">
                  <c:v>80.785349999999994</c:v>
                </c:pt>
                <c:pt idx="883">
                  <c:v>80.785349999999994</c:v>
                </c:pt>
                <c:pt idx="884">
                  <c:v>80.785349999999994</c:v>
                </c:pt>
                <c:pt idx="885">
                  <c:v>80.785349999999994</c:v>
                </c:pt>
                <c:pt idx="886">
                  <c:v>80.785349999999994</c:v>
                </c:pt>
                <c:pt idx="887">
                  <c:v>80.785349999999994</c:v>
                </c:pt>
                <c:pt idx="888">
                  <c:v>80.785349999999994</c:v>
                </c:pt>
                <c:pt idx="889">
                  <c:v>80.785349999999994</c:v>
                </c:pt>
                <c:pt idx="890">
                  <c:v>80.785349999999994</c:v>
                </c:pt>
                <c:pt idx="891">
                  <c:v>80.785349999999994</c:v>
                </c:pt>
                <c:pt idx="892">
                  <c:v>80.785349999999994</c:v>
                </c:pt>
                <c:pt idx="893">
                  <c:v>80.785349999999994</c:v>
                </c:pt>
                <c:pt idx="894">
                  <c:v>80.785349999999994</c:v>
                </c:pt>
                <c:pt idx="895">
                  <c:v>80.785349999999994</c:v>
                </c:pt>
                <c:pt idx="896">
                  <c:v>80.785349999999994</c:v>
                </c:pt>
                <c:pt idx="897">
                  <c:v>80.785349999999994</c:v>
                </c:pt>
                <c:pt idx="898">
                  <c:v>80.785349999999994</c:v>
                </c:pt>
                <c:pt idx="899">
                  <c:v>80.785349999999994</c:v>
                </c:pt>
                <c:pt idx="900">
                  <c:v>80.785349999999994</c:v>
                </c:pt>
                <c:pt idx="901">
                  <c:v>80.785349999999994</c:v>
                </c:pt>
                <c:pt idx="902">
                  <c:v>80.785349999999994</c:v>
                </c:pt>
                <c:pt idx="903">
                  <c:v>80.785349999999994</c:v>
                </c:pt>
                <c:pt idx="904">
                  <c:v>80.785349999999994</c:v>
                </c:pt>
                <c:pt idx="905">
                  <c:v>80.785349999999994</c:v>
                </c:pt>
                <c:pt idx="906">
                  <c:v>80.785349999999994</c:v>
                </c:pt>
                <c:pt idx="907">
                  <c:v>80.785349999999994</c:v>
                </c:pt>
                <c:pt idx="908">
                  <c:v>80.785349999999994</c:v>
                </c:pt>
                <c:pt idx="909">
                  <c:v>80.785349999999994</c:v>
                </c:pt>
                <c:pt idx="910">
                  <c:v>80.785349999999994</c:v>
                </c:pt>
                <c:pt idx="911">
                  <c:v>80.785349999999994</c:v>
                </c:pt>
                <c:pt idx="912">
                  <c:v>80.785349999999994</c:v>
                </c:pt>
                <c:pt idx="913">
                  <c:v>80.785349999999994</c:v>
                </c:pt>
                <c:pt idx="914">
                  <c:v>80.785349999999994</c:v>
                </c:pt>
                <c:pt idx="915">
                  <c:v>80.785349999999994</c:v>
                </c:pt>
                <c:pt idx="916">
                  <c:v>80.785349999999994</c:v>
                </c:pt>
                <c:pt idx="917">
                  <c:v>80.785349999999994</c:v>
                </c:pt>
                <c:pt idx="918">
                  <c:v>80.785349999999994</c:v>
                </c:pt>
                <c:pt idx="919">
                  <c:v>80.785349999999994</c:v>
                </c:pt>
                <c:pt idx="920">
                  <c:v>80.785349999999994</c:v>
                </c:pt>
                <c:pt idx="921">
                  <c:v>80.785349999999994</c:v>
                </c:pt>
                <c:pt idx="922">
                  <c:v>80.785349999999994</c:v>
                </c:pt>
                <c:pt idx="923">
                  <c:v>80.785349999999994</c:v>
                </c:pt>
                <c:pt idx="924">
                  <c:v>80.785349999999994</c:v>
                </c:pt>
                <c:pt idx="925">
                  <c:v>80.785349999999994</c:v>
                </c:pt>
                <c:pt idx="926">
                  <c:v>80.785349999999994</c:v>
                </c:pt>
                <c:pt idx="927">
                  <c:v>80.785349999999994</c:v>
                </c:pt>
                <c:pt idx="928">
                  <c:v>80.785349999999994</c:v>
                </c:pt>
                <c:pt idx="929">
                  <c:v>80.785349999999994</c:v>
                </c:pt>
                <c:pt idx="930">
                  <c:v>80.785349999999994</c:v>
                </c:pt>
                <c:pt idx="931">
                  <c:v>80.785349999999994</c:v>
                </c:pt>
                <c:pt idx="932">
                  <c:v>80.785349999999994</c:v>
                </c:pt>
                <c:pt idx="933">
                  <c:v>80.785349999999994</c:v>
                </c:pt>
                <c:pt idx="934">
                  <c:v>80.785349999999994</c:v>
                </c:pt>
                <c:pt idx="935">
                  <c:v>80.785349999999994</c:v>
                </c:pt>
                <c:pt idx="936">
                  <c:v>80.785349999999994</c:v>
                </c:pt>
                <c:pt idx="937">
                  <c:v>80.785349999999994</c:v>
                </c:pt>
                <c:pt idx="938">
                  <c:v>80.785349999999994</c:v>
                </c:pt>
                <c:pt idx="939">
                  <c:v>80.785349999999994</c:v>
                </c:pt>
                <c:pt idx="940">
                  <c:v>80.785349999999994</c:v>
                </c:pt>
                <c:pt idx="941">
                  <c:v>80.785349999999994</c:v>
                </c:pt>
                <c:pt idx="942">
                  <c:v>80.785349999999994</c:v>
                </c:pt>
                <c:pt idx="943">
                  <c:v>80.785349999999994</c:v>
                </c:pt>
                <c:pt idx="944">
                  <c:v>80.785349999999994</c:v>
                </c:pt>
                <c:pt idx="945">
                  <c:v>80.785349999999994</c:v>
                </c:pt>
                <c:pt idx="946">
                  <c:v>80.785349999999994</c:v>
                </c:pt>
                <c:pt idx="947">
                  <c:v>80.785349999999994</c:v>
                </c:pt>
                <c:pt idx="948">
                  <c:v>80.785349999999994</c:v>
                </c:pt>
                <c:pt idx="949">
                  <c:v>80.785349999999994</c:v>
                </c:pt>
                <c:pt idx="950">
                  <c:v>80.785349999999994</c:v>
                </c:pt>
                <c:pt idx="951">
                  <c:v>80.785349999999994</c:v>
                </c:pt>
                <c:pt idx="952">
                  <c:v>80.785349999999994</c:v>
                </c:pt>
                <c:pt idx="953">
                  <c:v>80.785349999999994</c:v>
                </c:pt>
                <c:pt idx="954">
                  <c:v>80.785349999999994</c:v>
                </c:pt>
                <c:pt idx="955">
                  <c:v>80.785349999999994</c:v>
                </c:pt>
                <c:pt idx="956">
                  <c:v>80.785349999999994</c:v>
                </c:pt>
                <c:pt idx="957">
                  <c:v>80.785349999999994</c:v>
                </c:pt>
                <c:pt idx="958">
                  <c:v>80.785349999999994</c:v>
                </c:pt>
                <c:pt idx="959">
                  <c:v>80.785349999999994</c:v>
                </c:pt>
                <c:pt idx="960">
                  <c:v>80.785349999999994</c:v>
                </c:pt>
                <c:pt idx="961">
                  <c:v>80.785349999999994</c:v>
                </c:pt>
                <c:pt idx="962">
                  <c:v>80.785349999999994</c:v>
                </c:pt>
                <c:pt idx="963">
                  <c:v>80.785349999999994</c:v>
                </c:pt>
                <c:pt idx="964">
                  <c:v>80.785349999999994</c:v>
                </c:pt>
                <c:pt idx="965">
                  <c:v>80.785349999999994</c:v>
                </c:pt>
                <c:pt idx="966">
                  <c:v>80.785349999999994</c:v>
                </c:pt>
                <c:pt idx="967">
                  <c:v>80.785349999999994</c:v>
                </c:pt>
                <c:pt idx="968">
                  <c:v>80.785349999999994</c:v>
                </c:pt>
                <c:pt idx="969">
                  <c:v>80.785349999999994</c:v>
                </c:pt>
                <c:pt idx="970">
                  <c:v>80.785349999999994</c:v>
                </c:pt>
                <c:pt idx="971">
                  <c:v>80.785349999999994</c:v>
                </c:pt>
                <c:pt idx="972">
                  <c:v>80.785349999999994</c:v>
                </c:pt>
                <c:pt idx="973">
                  <c:v>80.785349999999994</c:v>
                </c:pt>
                <c:pt idx="974">
                  <c:v>80.785349999999994</c:v>
                </c:pt>
                <c:pt idx="975">
                  <c:v>80.785349999999994</c:v>
                </c:pt>
                <c:pt idx="976">
                  <c:v>80.785349999999994</c:v>
                </c:pt>
                <c:pt idx="977">
                  <c:v>80.785349999999994</c:v>
                </c:pt>
                <c:pt idx="978">
                  <c:v>80.785349999999994</c:v>
                </c:pt>
                <c:pt idx="979">
                  <c:v>80.785349999999994</c:v>
                </c:pt>
                <c:pt idx="980">
                  <c:v>80.785349999999994</c:v>
                </c:pt>
                <c:pt idx="981">
                  <c:v>80.785349999999994</c:v>
                </c:pt>
                <c:pt idx="982">
                  <c:v>80.785349999999994</c:v>
                </c:pt>
                <c:pt idx="983">
                  <c:v>80.785349999999994</c:v>
                </c:pt>
                <c:pt idx="984">
                  <c:v>80.785349999999994</c:v>
                </c:pt>
                <c:pt idx="985">
                  <c:v>80.785349999999994</c:v>
                </c:pt>
                <c:pt idx="986">
                  <c:v>80.785349999999994</c:v>
                </c:pt>
                <c:pt idx="987">
                  <c:v>80.785349999999994</c:v>
                </c:pt>
                <c:pt idx="988">
                  <c:v>80.785349999999994</c:v>
                </c:pt>
                <c:pt idx="989">
                  <c:v>80.785349999999994</c:v>
                </c:pt>
                <c:pt idx="990">
                  <c:v>80.785349999999994</c:v>
                </c:pt>
                <c:pt idx="991">
                  <c:v>80.785349999999994</c:v>
                </c:pt>
                <c:pt idx="992">
                  <c:v>80.785349999999994</c:v>
                </c:pt>
                <c:pt idx="993">
                  <c:v>80.785349999999994</c:v>
                </c:pt>
                <c:pt idx="994">
                  <c:v>80.785349999999994</c:v>
                </c:pt>
                <c:pt idx="995">
                  <c:v>80.785349999999994</c:v>
                </c:pt>
                <c:pt idx="996">
                  <c:v>80.785349999999994</c:v>
                </c:pt>
                <c:pt idx="997">
                  <c:v>80.785349999999994</c:v>
                </c:pt>
                <c:pt idx="998">
                  <c:v>80.785349999999994</c:v>
                </c:pt>
                <c:pt idx="999">
                  <c:v>80.785349999999994</c:v>
                </c:pt>
                <c:pt idx="1000">
                  <c:v>80.785349999999994</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Calculs!$W$4:$W$1004</c:f>
              <c:numCache>
                <c:formatCode>0.00</c:formatCode>
                <c:ptCount val="1001"/>
                <c:pt idx="0">
                  <c:v>0</c:v>
                </c:pt>
                <c:pt idx="1">
                  <c:v>0</c:v>
                </c:pt>
                <c:pt idx="2">
                  <c:v>1.4650084610924358E-4</c:v>
                </c:pt>
                <c:pt idx="3">
                  <c:v>1.3201256273262774E-3</c:v>
                </c:pt>
                <c:pt idx="4">
                  <c:v>5.2851765793072766E-3</c:v>
                </c:pt>
                <c:pt idx="5">
                  <c:v>1.4692853529576251E-2</c:v>
                </c:pt>
                <c:pt idx="6">
                  <c:v>3.0888511578144661E-2</c:v>
                </c:pt>
                <c:pt idx="7">
                  <c:v>5.2979557054586832E-2</c:v>
                </c:pt>
                <c:pt idx="8">
                  <c:v>8.0927876707928434E-2</c:v>
                </c:pt>
                <c:pt idx="9">
                  <c:v>0.11469515722941898</c:v>
                </c:pt>
                <c:pt idx="10">
                  <c:v>0.15424288822159987</c:v>
                </c:pt>
                <c:pt idx="11">
                  <c:v>0.19953236518211587</c:v>
                </c:pt>
                <c:pt idx="12">
                  <c:v>0.25052469250186343</c:v>
                </c:pt>
                <c:pt idx="13">
                  <c:v>0.30718078647706654</c:v>
                </c:pt>
                <c:pt idx="14">
                  <c:v>0.36946137833487297</c:v>
                </c:pt>
                <c:pt idx="15">
                  <c:v>0.43732701727205897</c:v>
                </c:pt>
                <c:pt idx="16">
                  <c:v>0.51073807350642686</c:v>
                </c:pt>
                <c:pt idx="17">
                  <c:v>0.58965474134049067</c:v>
                </c:pt>
                <c:pt idx="18">
                  <c:v>0.67403704223702143</c:v>
                </c:pt>
                <c:pt idx="19">
                  <c:v>0.76384482790605357</c:v>
                </c:pt>
                <c:pt idx="20">
                  <c:v>0.85903778340291803</c:v>
                </c:pt>
                <c:pt idx="21">
                  <c:v>0.95957543023689829</c:v>
                </c:pt>
                <c:pt idx="22">
                  <c:v>1.0654171294900827</c:v>
                </c:pt>
                <c:pt idx="23">
                  <c:v>1.176522084945999</c:v>
                </c:pt>
                <c:pt idx="24">
                  <c:v>1.2928493462276045</c:v>
                </c:pt>
                <c:pt idx="25">
                  <c:v>1.4143578119442213</c:v>
                </c:pt>
                <c:pt idx="26">
                  <c:v>1.5410062328469893</c:v>
                </c:pt>
                <c:pt idx="27">
                  <c:v>1.6727532149924131</c:v>
                </c:pt>
                <c:pt idx="28">
                  <c:v>1.8095572229135881</c:v>
                </c:pt>
                <c:pt idx="29">
                  <c:v>1.951376582798684</c:v>
                </c:pt>
                <c:pt idx="30">
                  <c:v>2.0981694856762596</c:v>
                </c:pt>
                <c:pt idx="31">
                  <c:v>2.2498939906069872</c:v>
                </c:pt>
                <c:pt idx="32">
                  <c:v>2.4065080278813675</c:v>
                </c:pt>
                <c:pt idx="33">
                  <c:v>2.5679694022230164</c:v>
                </c:pt>
                <c:pt idx="34">
                  <c:v>2.7342357959970993</c:v>
                </c:pt>
                <c:pt idx="35">
                  <c:v>2.9052658894108623</c:v>
                </c:pt>
                <c:pt idx="36">
                  <c:v>3.0810184282262223</c:v>
                </c:pt>
                <c:pt idx="37">
                  <c:v>3.2614508982755432</c:v>
                </c:pt>
                <c:pt idx="38">
                  <c:v>3.4465206718160881</c:v>
                </c:pt>
                <c:pt idx="39">
                  <c:v>3.6361850109316811</c:v>
                </c:pt>
                <c:pt idx="40">
                  <c:v>3.8304010709330409</c:v>
                </c:pt>
                <c:pt idx="41">
                  <c:v>4.0291259037474356</c:v>
                </c:pt>
                <c:pt idx="42">
                  <c:v>4.2323164612985309</c:v>
                </c:pt>
                <c:pt idx="43">
                  <c:v>4.4399295988771197</c:v>
                </c:pt>
                <c:pt idx="44">
                  <c:v>4.6519220785033539</c:v>
                </c:pt>
                <c:pt idx="45">
                  <c:v>4.86825057228089</c:v>
                </c:pt>
                <c:pt idx="46">
                  <c:v>5.0888716657433486</c:v>
                </c:pt>
                <c:pt idx="47">
                  <c:v>5.3137418611933684</c:v>
                </c:pt>
                <c:pt idx="48">
                  <c:v>5.5428175810344271</c:v>
                </c:pt>
                <c:pt idx="49">
                  <c:v>5.7760551710956367</c:v>
                </c:pt>
                <c:pt idx="50">
                  <c:v>6.0134109039495076</c:v>
                </c:pt>
                <c:pt idx="51">
                  <c:v>6.2550025479774183</c:v>
                </c:pt>
                <c:pt idx="52">
                  <c:v>6.5009605918448203</c:v>
                </c:pt>
                <c:pt idx="53">
                  <c:v>6.7512602057613922</c:v>
                </c:pt>
                <c:pt idx="54">
                  <c:v>7.0058764263629323</c:v>
                </c:pt>
                <c:pt idx="55">
                  <c:v>7.2647841583656287</c:v>
                </c:pt>
                <c:pt idx="56">
                  <c:v>7.5279581762254271</c:v>
                </c:pt>
                <c:pt idx="57">
                  <c:v>7.7953731258027368</c:v>
                </c:pt>
                <c:pt idx="58">
                  <c:v>8.0670035260322646</c:v>
                </c:pt>
                <c:pt idx="59">
                  <c:v>8.3428237705981214</c:v>
                </c:pt>
                <c:pt idx="60">
                  <c:v>8.6228081296140822</c:v>
                </c:pt>
                <c:pt idx="61">
                  <c:v>8.9069307513089999</c:v>
                </c:pt>
                <c:pt idx="62">
                  <c:v>9.1951656637173045</c:v>
                </c:pt>
                <c:pt idx="63">
                  <c:v>9.4874867763745065</c:v>
                </c:pt>
                <c:pt idx="64">
                  <c:v>9.7838678820176721</c:v>
                </c:pt>
                <c:pt idx="65">
                  <c:v>10.084282658290702</c:v>
                </c:pt>
                <c:pt idx="66">
                  <c:v>10.388704669454457</c:v>
                </c:pt>
                <c:pt idx="67">
                  <c:v>10.697107368101445</c:v>
                </c:pt>
                <c:pt idx="68">
                  <c:v>11.009464096875167</c:v>
                </c:pt>
                <c:pt idx="69">
                  <c:v>11.325748090193782</c:v>
                </c:pt>
                <c:pt idx="70">
                  <c:v>11.645932475978231</c:v>
                </c:pt>
                <c:pt idx="71">
                  <c:v>11.969990277384417</c:v>
                </c:pt>
                <c:pt idx="72">
                  <c:v>12.297894414539529</c:v>
                </c:pt>
                <c:pt idx="73">
                  <c:v>12.629617706282264</c:v>
                </c:pt>
                <c:pt idx="74">
                  <c:v>12.965132871906871</c:v>
                </c:pt>
                <c:pt idx="75">
                  <c:v>13.304412532910753</c:v>
                </c:pt>
                <c:pt idx="76">
                  <c:v>13.647429214745628</c:v>
                </c:pt>
                <c:pt idx="77">
                  <c:v>13.994155348572098</c:v>
                </c:pt>
                <c:pt idx="78">
                  <c:v>14.34456327301724</c:v>
                </c:pt>
                <c:pt idx="79">
                  <c:v>14.698625235935401</c:v>
                </c:pt>
                <c:pt idx="80">
                  <c:v>15.056313396171793</c:v>
                </c:pt>
                <c:pt idx="81">
                  <c:v>15.417599825328821</c:v>
                </c:pt>
                <c:pt idx="82">
                  <c:v>15.782456509534983</c:v>
                </c:pt>
                <c:pt idx="83">
                  <c:v>16.150855351216144</c:v>
                </c:pt>
                <c:pt idx="84">
                  <c:v>16.52276817086906</c:v>
                </c:pt>
                <c:pt idx="85">
                  <c:v>16.898166708836936</c:v>
                </c:pt>
                <c:pt idx="86">
                  <c:v>17.277022627086939</c:v>
                </c:pt>
                <c:pt idx="87">
                  <c:v>17.659307510989361</c:v>
                </c:pt>
                <c:pt idx="88">
                  <c:v>18.044992871098376</c:v>
                </c:pt>
                <c:pt idx="89">
                  <c:v>18.434050144934172</c:v>
                </c:pt>
                <c:pt idx="90">
                  <c:v>18.826450698766315</c:v>
                </c:pt>
                <c:pt idx="91">
                  <c:v>19.222165829398104</c:v>
                </c:pt>
                <c:pt idx="92">
                  <c:v>19.621166765951816</c:v>
                </c:pt>
                <c:pt idx="93">
                  <c:v>20.023424671654642</c:v>
                </c:pt>
                <c:pt idx="94">
                  <c:v>20.428910645625169</c:v>
                </c:pt>
                <c:pt idx="95">
                  <c:v>20.83759572466009</c:v>
                </c:pt>
                <c:pt idx="96">
                  <c:v>21.249450885021211</c:v>
                </c:pt>
                <c:pt idx="97">
                  <c:v>21.664447044222371</c:v>
                </c:pt>
                <c:pt idx="98">
                  <c:v>22.082555062816184</c:v>
                </c:pt>
                <c:pt idx="99">
                  <c:v>22.503745746180403</c:v>
                </c:pt>
                <c:pt idx="100">
                  <c:v>22.927989846303763</c:v>
                </c:pt>
                <c:pt idx="101">
                  <c:v>23.355114395160392</c:v>
                </c:pt>
                <c:pt idx="102">
                  <c:v>23.784940995424371</c:v>
                </c:pt>
                <c:pt idx="103">
                  <c:v>24.217432265056061</c:v>
                </c:pt>
                <c:pt idx="104">
                  <c:v>24.652550820061816</c:v>
                </c:pt>
                <c:pt idx="105">
                  <c:v>25.090259276842364</c:v>
                </c:pt>
                <c:pt idx="106">
                  <c:v>25.530520254532917</c:v>
                </c:pt>
                <c:pt idx="107">
                  <c:v>25.973296377334677</c:v>
                </c:pt>
                <c:pt idx="108">
                  <c:v>26.41855027683766</c:v>
                </c:pt>
                <c:pt idx="109">
                  <c:v>26.866244594334574</c:v>
                </c:pt>
                <c:pt idx="110">
                  <c:v>27.316341983125522</c:v>
                </c:pt>
                <c:pt idx="111">
                  <c:v>27.768805110813229</c:v>
                </c:pt>
                <c:pt idx="112">
                  <c:v>28.223596661588719</c:v>
                </c:pt>
                <c:pt idx="113">
                  <c:v>28.680679338507154</c:v>
                </c:pt>
                <c:pt idx="114">
                  <c:v>29.140015865753668</c:v>
                </c:pt>
                <c:pt idx="115">
                  <c:v>29.601568990898773</c:v>
                </c:pt>
                <c:pt idx="116">
                  <c:v>30.065301487143604</c:v>
                </c:pt>
                <c:pt idx="117">
                  <c:v>30.531176155554107</c:v>
                </c:pt>
                <c:pt idx="118">
                  <c:v>30.999155827284788</c:v>
                </c:pt>
                <c:pt idx="119">
                  <c:v>31.469203365791063</c:v>
                </c:pt>
                <c:pt idx="120">
                  <c:v>31.94128166903041</c:v>
                </c:pt>
                <c:pt idx="121">
                  <c:v>32.415353671652198</c:v>
                </c:pt>
                <c:pt idx="122">
                  <c:v>32.891382347175636</c:v>
                </c:pt>
                <c:pt idx="123">
                  <c:v>33.369330710156106</c:v>
                </c:pt>
                <c:pt idx="124">
                  <c:v>33.849161818339255</c:v>
                </c:pt>
                <c:pt idx="125">
                  <c:v>34.330838774802885</c:v>
                </c:pt>
                <c:pt idx="126">
                  <c:v>34.814324730086661</c:v>
                </c:pt>
                <c:pt idx="127">
                  <c:v>35.299582884308876</c:v>
                </c:pt>
                <c:pt idx="128">
                  <c:v>35.786576489270715</c:v>
                </c:pt>
                <c:pt idx="129">
                  <c:v>36.275268850547512</c:v>
                </c:pt>
                <c:pt idx="130">
                  <c:v>36.765623329566736</c:v>
                </c:pt>
                <c:pt idx="131">
                  <c:v>37.257603345673026</c:v>
                </c:pt>
                <c:pt idx="132">
                  <c:v>37.75117237817927</c:v>
                </c:pt>
                <c:pt idx="133">
                  <c:v>38.246293968404679</c:v>
                </c:pt>
                <c:pt idx="134">
                  <c:v>38.74293172169849</c:v>
                </c:pt>
                <c:pt idx="135">
                  <c:v>39.24104930945014</c:v>
                </c:pt>
                <c:pt idx="136">
                  <c:v>39.740610471085162</c:v>
                </c:pt>
                <c:pt idx="137">
                  <c:v>40.241579016046821</c:v>
                </c:pt>
                <c:pt idx="138">
                  <c:v>40.743918825763465</c:v>
                </c:pt>
                <c:pt idx="139">
                  <c:v>41.247593855601167</c:v>
                </c:pt>
                <c:pt idx="140">
                  <c:v>41.752568136801919</c:v>
                </c:pt>
                <c:pt idx="141">
                  <c:v>42.258805778406611</c:v>
                </c:pt>
                <c:pt idx="142">
                  <c:v>42.766270969163415</c:v>
                </c:pt>
                <c:pt idx="143">
                  <c:v>43.274927979420873</c:v>
                </c:pt>
                <c:pt idx="144">
                  <c:v>43.784741163005727</c:v>
                </c:pt>
                <c:pt idx="145">
                  <c:v>44.295674959085446</c:v>
                </c:pt>
                <c:pt idx="146">
                  <c:v>44.807693894015202</c:v>
                </c:pt>
                <c:pt idx="147">
                  <c:v>45.320762583169319</c:v>
                </c:pt>
                <c:pt idx="148">
                  <c:v>45.834845732756712</c:v>
                </c:pt>
                <c:pt idx="149">
                  <c:v>46.349908141620851</c:v>
                </c:pt>
                <c:pt idx="150">
                  <c:v>46.865914703023378</c:v>
                </c:pt>
                <c:pt idx="151">
                  <c:v>47.382899827188012</c:v>
                </c:pt>
                <c:pt idx="152">
                  <c:v>47.900899551342356</c:v>
                </c:pt>
                <c:pt idx="153">
                  <c:v>48.419881304084555</c:v>
                </c:pt>
                <c:pt idx="154">
                  <c:v>48.939812594977269</c:v>
                </c:pt>
                <c:pt idx="155">
                  <c:v>49.460661016138488</c:v>
                </c:pt>
                <c:pt idx="156">
                  <c:v>49.982394243818213</c:v>
                </c:pt>
                <c:pt idx="157">
                  <c:v>50.504980039961396</c:v>
                </c:pt>
                <c:pt idx="158">
                  <c:v>51.028386253756658</c:v>
                </c:pt>
                <c:pt idx="159">
                  <c:v>51.552580823171049</c:v>
                </c:pt>
                <c:pt idx="160">
                  <c:v>52.077531776470373</c:v>
                </c:pt>
                <c:pt idx="161">
                  <c:v>52.603207233725399</c:v>
                </c:pt>
                <c:pt idx="162">
                  <c:v>53.129575408303488</c:v>
                </c:pt>
                <c:pt idx="163">
                  <c:v>53.65660460834583</c:v>
                </c:pt>
                <c:pt idx="164">
                  <c:v>54.184263238230102</c:v>
                </c:pt>
                <c:pt idx="165">
                  <c:v>54.712519800018576</c:v>
                </c:pt>
                <c:pt idx="166">
                  <c:v>55.241342894891311</c:v>
                </c:pt>
                <c:pt idx="167">
                  <c:v>55.770701224564739</c:v>
                </c:pt>
                <c:pt idx="168">
                  <c:v>56.300563592695376</c:v>
                </c:pt>
                <c:pt idx="169">
                  <c:v>56.830898906268509</c:v>
                </c:pt>
                <c:pt idx="170">
                  <c:v>57.361676176972104</c:v>
                </c:pt>
                <c:pt idx="171">
                  <c:v>57.892864522555435</c:v>
                </c:pt>
                <c:pt idx="172">
                  <c:v>58.424433168172726</c:v>
                </c:pt>
                <c:pt idx="173">
                  <c:v>58.95635144771181</c:v>
                </c:pt>
                <c:pt idx="174">
                  <c:v>59.488588805107184</c:v>
                </c:pt>
                <c:pt idx="175">
                  <c:v>60.021114795638205</c:v>
                </c:pt>
                <c:pt idx="176">
                  <c:v>60.553899087211654</c:v>
                </c:pt>
                <c:pt idx="177">
                  <c:v>61.086911461629263</c:v>
                </c:pt>
                <c:pt idx="178">
                  <c:v>61.620121815839468</c:v>
                </c:pt>
                <c:pt idx="179">
                  <c:v>62.153500163174165</c:v>
                </c:pt>
                <c:pt idx="180">
                  <c:v>62.687016634569417</c:v>
                </c:pt>
                <c:pt idx="181">
                  <c:v>63.220641479771352</c:v>
                </c:pt>
                <c:pt idx="182">
                  <c:v>63.754345068525829</c:v>
                </c:pt>
                <c:pt idx="183">
                  <c:v>64.28809789175294</c:v>
                </c:pt>
                <c:pt idx="184">
                  <c:v>64.821870562705783</c:v>
                </c:pt>
                <c:pt idx="185">
                  <c:v>65.355633818113461</c:v>
                </c:pt>
                <c:pt idx="186">
                  <c:v>65.889358519308814</c:v>
                </c:pt>
                <c:pt idx="187">
                  <c:v>66.423015653339945</c:v>
                </c:pt>
                <c:pt idx="188">
                  <c:v>66.956576334066185</c:v>
                </c:pt>
                <c:pt idx="189">
                  <c:v>67.490011803238858</c:v>
                </c:pt>
                <c:pt idx="190">
                  <c:v>68.023293431565435</c:v>
                </c:pt>
                <c:pt idx="191">
                  <c:v>68.556392719758648</c:v>
                </c:pt>
                <c:pt idx="192">
                  <c:v>69.089281299569336</c:v>
                </c:pt>
                <c:pt idx="193">
                  <c:v>69.621930934803871</c:v>
                </c:pt>
                <c:pt idx="194">
                  <c:v>70.154313522325722</c:v>
                </c:pt>
                <c:pt idx="195">
                  <c:v>70.686401093041056</c:v>
                </c:pt>
                <c:pt idx="196">
                  <c:v>71.218165812868619</c:v>
                </c:pt>
                <c:pt idx="197">
                  <c:v>71.749579983694019</c:v>
                </c:pt>
                <c:pt idx="198">
                  <c:v>72.280616044307891</c:v>
                </c:pt>
                <c:pt idx="199">
                  <c:v>72.811246571328681</c:v>
                </c:pt>
                <c:pt idx="200">
                  <c:v>73.341444280109286</c:v>
                </c:pt>
                <c:pt idx="201">
                  <c:v>73.871182025627959</c:v>
                </c:pt>
                <c:pt idx="202">
                  <c:v>74.400432803363827</c:v>
                </c:pt>
                <c:pt idx="203">
                  <c:v>74.92916975015612</c:v>
                </c:pt>
                <c:pt idx="204">
                  <c:v>75.457366145048127</c:v>
                </c:pt>
                <c:pt idx="205">
                  <c:v>75.984995410115076</c:v>
                </c:pt>
                <c:pt idx="206">
                  <c:v>76.512031111276585</c:v>
                </c:pt>
                <c:pt idx="207">
                  <c:v>77.038446959093534</c:v>
                </c:pt>
                <c:pt idx="208">
                  <c:v>77.564216809548483</c:v>
                </c:pt>
                <c:pt idx="209">
                  <c:v>78.089314664811681</c:v>
                </c:pt>
                <c:pt idx="210">
                  <c:v>78.613714673990529</c:v>
                </c:pt>
                <c:pt idx="211">
                  <c:v>79.137391133863773</c:v>
                </c:pt>
                <c:pt idx="212">
                  <c:v>79.660318489600257</c:v>
                </c:pt>
                <c:pt idx="213">
                  <c:v>80.182471335461969</c:v>
                </c:pt>
                <c:pt idx="214">
                  <c:v>80.703824415491795</c:v>
                </c:pt>
                <c:pt idx="215">
                  <c:v>81.224352624185556</c:v>
                </c:pt>
                <c:pt idx="216">
                  <c:v>81.744031007148934</c:v>
                </c:pt>
                <c:pt idx="217">
                  <c:v>82.262834761738958</c:v>
                </c:pt>
                <c:pt idx="218">
                  <c:v>82.780739237689858</c:v>
                </c:pt>
                <c:pt idx="219">
                  <c:v>83.297719937724153</c:v>
                </c:pt>
                <c:pt idx="220">
                  <c:v>83.813752518147965</c:v>
                </c:pt>
                <c:pt idx="221">
                  <c:v>84.328812789431765</c:v>
                </c:pt>
                <c:pt idx="222">
                  <c:v>84.842876716775038</c:v>
                </c:pt>
                <c:pt idx="223">
                  <c:v>85.355920420656943</c:v>
                </c:pt>
                <c:pt idx="224">
                  <c:v>85.867920177371261</c:v>
                </c:pt>
                <c:pt idx="225">
                  <c:v>86.378852419546106</c:v>
                </c:pt>
                <c:pt idx="226">
                  <c:v>86.88869373664977</c:v>
                </c:pt>
                <c:pt idx="227">
                  <c:v>87.397420875480208</c:v>
                </c:pt>
                <c:pt idx="228">
                  <c:v>87.905010740641245</c:v>
                </c:pt>
                <c:pt idx="229">
                  <c:v>88.411440395002614</c:v>
                </c:pt>
                <c:pt idx="230">
                  <c:v>88.916687060146202</c:v>
                </c:pt>
                <c:pt idx="231">
                  <c:v>89.420728116797534</c:v>
                </c:pt>
                <c:pt idx="232">
                  <c:v>89.923541105242094</c:v>
                </c:pt>
                <c:pt idx="233">
                  <c:v>90.425103725727922</c:v>
                </c:pt>
                <c:pt idx="234">
                  <c:v>90.925393838853154</c:v>
                </c:pt>
                <c:pt idx="235">
                  <c:v>91.424389465939541</c:v>
                </c:pt>
                <c:pt idx="236">
                  <c:v>91.92206878939146</c:v>
                </c:pt>
                <c:pt idx="237">
                  <c:v>92.418410153040838</c:v>
                </c:pt>
                <c:pt idx="238">
                  <c:v>92.913392062477499</c:v>
                </c:pt>
                <c:pt idx="239">
                  <c:v>93.406993185366218</c:v>
                </c:pt>
                <c:pt idx="240">
                  <c:v>93.899192351748752</c:v>
                </c:pt>
                <c:pt idx="241">
                  <c:v>94.389968554332853</c:v>
                </c:pt>
                <c:pt idx="242">
                  <c:v>94.879300948766456</c:v>
                </c:pt>
                <c:pt idx="243">
                  <c:v>95.36716885389923</c:v>
                </c:pt>
                <c:pt idx="244">
                  <c:v>95.853551752029276</c:v>
                </c:pt>
                <c:pt idx="245">
                  <c:v>96.338429289136812</c:v>
                </c:pt>
                <c:pt idx="246">
                  <c:v>96.821781275104343</c:v>
                </c:pt>
                <c:pt idx="247">
                  <c:v>97.303587683922828</c:v>
                </c:pt>
                <c:pt idx="248">
                  <c:v>97.783828653885152</c:v>
                </c:pt>
                <c:pt idx="249">
                  <c:v>98.262484487765761</c:v>
                </c:pt>
                <c:pt idx="250">
                  <c:v>98.739535652987541</c:v>
                </c:pt>
                <c:pt idx="251">
                  <c:v>99.214533117015506</c:v>
                </c:pt>
                <c:pt idx="252">
                  <c:v>99.687024224713497</c:v>
                </c:pt>
                <c:pt idx="253">
                  <c:v>100.15698468186901</c:v>
                </c:pt>
                <c:pt idx="254">
                  <c:v>100.62439046600963</c:v>
                </c:pt>
                <c:pt idx="255">
                  <c:v>101.08921782631947</c:v>
                </c:pt>
                <c:pt idx="256">
                  <c:v>101.5514432835335</c:v>
                </c:pt>
                <c:pt idx="257">
                  <c:v>102.01104362981008</c:v>
                </c:pt>
                <c:pt idx="258">
                  <c:v>102.46799592858196</c:v>
                </c:pt>
                <c:pt idx="259">
                  <c:v>102.92227751438607</c:v>
                </c:pt>
                <c:pt idx="260">
                  <c:v>103.37386599267163</c:v>
                </c:pt>
                <c:pt idx="261">
                  <c:v>103.82273923958792</c:v>
                </c:pt>
                <c:pt idx="262">
                  <c:v>104.26887540175086</c:v>
                </c:pt>
                <c:pt idx="263">
                  <c:v>104.71225289598944</c:v>
                </c:pt>
                <c:pt idx="264">
                  <c:v>105.15285040907133</c:v>
                </c:pt>
                <c:pt idx="265">
                  <c:v>105.59064689740929</c:v>
                </c:pt>
                <c:pt idx="266">
                  <c:v>106.02562158674664</c:v>
                </c:pt>
                <c:pt idx="267">
                  <c:v>106.4577539718241</c:v>
                </c:pt>
                <c:pt idx="268">
                  <c:v>106.88702381602641</c:v>
                </c:pt>
                <c:pt idx="269">
                  <c:v>107.31341115101047</c:v>
                </c:pt>
                <c:pt idx="270">
                  <c:v>107.73689627631359</c:v>
                </c:pt>
                <c:pt idx="271">
                  <c:v>108.15745975894414</c:v>
                </c:pt>
                <c:pt idx="272">
                  <c:v>108.57508243295288</c:v>
                </c:pt>
                <c:pt idx="273">
                  <c:v>108.98974539898597</c:v>
                </c:pt>
                <c:pt idx="274">
                  <c:v>109.40143002382055</c:v>
                </c:pt>
                <c:pt idx="275">
                  <c:v>109.81011793988171</c:v>
                </c:pt>
                <c:pt idx="276">
                  <c:v>110.21579104474242</c:v>
                </c:pt>
                <c:pt idx="277">
                  <c:v>110.61843150060562</c:v>
                </c:pt>
                <c:pt idx="278">
                  <c:v>111.01802173376983</c:v>
                </c:pt>
                <c:pt idx="279">
                  <c:v>111.41454443407672</c:v>
                </c:pt>
                <c:pt idx="280">
                  <c:v>111.80798255434297</c:v>
                </c:pt>
                <c:pt idx="281">
                  <c:v>112.19831930977529</c:v>
                </c:pt>
                <c:pt idx="282">
                  <c:v>112.58553817736906</c:v>
                </c:pt>
                <c:pt idx="283">
                  <c:v>112.96962289529114</c:v>
                </c:pt>
                <c:pt idx="284">
                  <c:v>113.35055746224651</c:v>
                </c:pt>
                <c:pt idx="285">
                  <c:v>113.72832613683005</c:v>
                </c:pt>
                <c:pt idx="286">
                  <c:v>114.10291343686211</c:v>
                </c:pt>
                <c:pt idx="287">
                  <c:v>114.47430413870966</c:v>
                </c:pt>
                <c:pt idx="288">
                  <c:v>114.84248327659209</c:v>
                </c:pt>
                <c:pt idx="289">
                  <c:v>115.20743614187248</c:v>
                </c:pt>
                <c:pt idx="290">
                  <c:v>115.56914828233479</c:v>
                </c:pt>
                <c:pt idx="291">
                  <c:v>115.92760550144605</c:v>
                </c:pt>
                <c:pt idx="292">
                  <c:v>116.28279385760536</c:v>
                </c:pt>
                <c:pt idx="293">
                  <c:v>116.63469966337863</c:v>
                </c:pt>
                <c:pt idx="294">
                  <c:v>116.98330948472001</c:v>
                </c:pt>
                <c:pt idx="295">
                  <c:v>117.32861014017993</c:v>
                </c:pt>
                <c:pt idx="296">
                  <c:v>117.67058870010003</c:v>
                </c:pt>
                <c:pt idx="297">
                  <c:v>118.00923248579532</c:v>
                </c:pt>
                <c:pt idx="298">
                  <c:v>118.33940333333345</c:v>
                </c:pt>
                <c:pt idx="299">
                  <c:v>118.65594113390706</c:v>
                </c:pt>
                <c:pt idx="300">
                  <c:v>118.95880721195654</c:v>
                </c:pt>
                <c:pt idx="301">
                  <c:v>119.24796578473583</c:v>
                </c:pt>
                <c:pt idx="302">
                  <c:v>119.52338394775394</c:v>
                </c:pt>
                <c:pt idx="303">
                  <c:v>119.7850316599398</c:v>
                </c:pt>
                <c:pt idx="304">
                  <c:v>120.03288172853949</c:v>
                </c:pt>
                <c:pt idx="305">
                  <c:v>120.26690979375435</c:v>
                </c:pt>
                <c:pt idx="306">
                  <c:v>120.48709431312959</c:v>
                </c:pt>
                <c:pt idx="307">
                  <c:v>120.693416545701</c:v>
                </c:pt>
                <c:pt idx="308">
                  <c:v>120.88586053590971</c:v>
                </c:pt>
                <c:pt idx="309">
                  <c:v>121.06441309729237</c:v>
                </c:pt>
                <c:pt idx="310">
                  <c:v>121.22906379595683</c:v>
                </c:pt>
                <c:pt idx="311">
                  <c:v>121.37980493384994</c:v>
                </c:pt>
                <c:pt idx="312">
                  <c:v>121.51663153182825</c:v>
                </c:pt>
                <c:pt idx="313">
                  <c:v>121.63954131253821</c:v>
                </c:pt>
                <c:pt idx="314">
                  <c:v>121.74853468311505</c:v>
                </c:pt>
                <c:pt idx="315">
                  <c:v>121.84361471770849</c:v>
                </c:pt>
                <c:pt idx="316">
                  <c:v>121.92478713984387</c:v>
                </c:pt>
                <c:pt idx="317">
                  <c:v>121.99206030462616</c:v>
                </c:pt>
                <c:pt idx="318">
                  <c:v>122.04544518079557</c:v>
                </c:pt>
                <c:pt idx="319">
                  <c:v>122.08495533264261</c:v>
                </c:pt>
                <c:pt idx="320">
                  <c:v>122.11060690179067</c:v>
                </c:pt>
                <c:pt idx="321">
                  <c:v>122.12448445176506</c:v>
                </c:pt>
                <c:pt idx="322">
                  <c:v>122.12867170253308</c:v>
                </c:pt>
                <c:pt idx="323">
                  <c:v>122.12318450224976</c:v>
                </c:pt>
                <c:pt idx="324">
                  <c:v>122.10803992479251</c:v>
                </c:pt>
                <c:pt idx="325">
                  <c:v>122.08325626061283</c:v>
                </c:pt>
                <c:pt idx="326">
                  <c:v>122.04885300757024</c:v>
                </c:pt>
                <c:pt idx="327">
                  <c:v>122.00485086175054</c:v>
                </c:pt>
                <c:pt idx="328">
                  <c:v>121.9512717082717</c:v>
                </c:pt>
                <c:pt idx="329">
                  <c:v>121.88813861207912</c:v>
                </c:pt>
                <c:pt idx="330">
                  <c:v>121.81547580873254</c:v>
                </c:pt>
                <c:pt idx="331">
                  <c:v>121.73330869518816</c:v>
                </c:pt>
                <c:pt idx="332">
                  <c:v>121.6416638205765</c:v>
                </c:pt>
                <c:pt idx="333">
                  <c:v>121.54056887698042</c:v>
                </c:pt>
                <c:pt idx="334">
                  <c:v>121.43005269021346</c:v>
                </c:pt>
                <c:pt idx="335">
                  <c:v>121.31014521060233</c:v>
                </c:pt>
                <c:pt idx="336">
                  <c:v>121.18087750377518</c:v>
                </c:pt>
                <c:pt idx="337">
                  <c:v>121.04228174145798</c:v>
                </c:pt>
                <c:pt idx="338">
                  <c:v>120.89439119228057</c:v>
                </c:pt>
                <c:pt idx="339">
                  <c:v>120.73724021259561</c:v>
                </c:pt>
                <c:pt idx="340">
                  <c:v>120.57086423731167</c:v>
                </c:pt>
                <c:pt idx="341">
                  <c:v>120.39529977074267</c:v>
                </c:pt>
                <c:pt idx="342">
                  <c:v>120.2105843774762</c:v>
                </c:pt>
                <c:pt idx="343">
                  <c:v>120.01675667326177</c:v>
                </c:pt>
                <c:pt idx="344">
                  <c:v>119.81385631592198</c:v>
                </c:pt>
                <c:pt idx="345">
                  <c:v>119.60192399628812</c:v>
                </c:pt>
                <c:pt idx="346">
                  <c:v>119.3810014291616</c:v>
                </c:pt>
                <c:pt idx="347">
                  <c:v>119.15113134430403</c:v>
                </c:pt>
                <c:pt idx="348">
                  <c:v>118.91257675484111</c:v>
                </c:pt>
                <c:pt idx="349">
                  <c:v>118.66560031975229</c:v>
                </c:pt>
                <c:pt idx="350">
                  <c:v>118.41024546193073</c:v>
                </c:pt>
                <c:pt idx="351">
                  <c:v>118.14655648501302</c:v>
                </c:pt>
                <c:pt idx="352">
                  <c:v>117.87457856541089</c:v>
                </c:pt>
                <c:pt idx="353">
                  <c:v>117.59435774437921</c:v>
                </c:pt>
                <c:pt idx="354">
                  <c:v>117.30594092012279</c:v>
                </c:pt>
                <c:pt idx="355">
                  <c:v>117.00937583994353</c:v>
                </c:pt>
                <c:pt idx="356">
                  <c:v>116.70471109242783</c:v>
                </c:pt>
                <c:pt idx="357">
                  <c:v>116.39199609967741</c:v>
                </c:pt>
                <c:pt idx="358">
                  <c:v>116.07128110958355</c:v>
                </c:pt>
                <c:pt idx="359">
                  <c:v>115.74261718814611</c:v>
                </c:pt>
                <c:pt idx="360">
                  <c:v>115.41054414217618</c:v>
                </c:pt>
                <c:pt idx="361">
                  <c:v>115.07956681794772</c:v>
                </c:pt>
                <c:pt idx="362">
                  <c:v>114.74968049780055</c:v>
                </c:pt>
                <c:pt idx="363">
                  <c:v>114.42088048984849</c:v>
                </c:pt>
                <c:pt idx="364">
                  <c:v>114.09316212781056</c:v>
                </c:pt>
                <c:pt idx="365">
                  <c:v>113.7665207708427</c:v>
                </c:pt>
                <c:pt idx="366">
                  <c:v>113.44095180337129</c:v>
                </c:pt>
                <c:pt idx="367">
                  <c:v>113.11645063492789</c:v>
                </c:pt>
                <c:pt idx="368">
                  <c:v>112.79301269998517</c:v>
                </c:pt>
                <c:pt idx="369">
                  <c:v>112.47063345779391</c:v>
                </c:pt>
                <c:pt idx="370">
                  <c:v>112.14930839222151</c:v>
                </c:pt>
                <c:pt idx="371">
                  <c:v>111.82903301159189</c:v>
                </c:pt>
                <c:pt idx="372">
                  <c:v>111.50980284852599</c:v>
                </c:pt>
                <c:pt idx="373">
                  <c:v>111.19161345978412</c:v>
                </c:pt>
                <c:pt idx="374">
                  <c:v>110.87446042610914</c:v>
                </c:pt>
                <c:pt idx="375">
                  <c:v>110.55833935207106</c:v>
                </c:pt>
                <c:pt idx="376">
                  <c:v>110.24324586591247</c:v>
                </c:pt>
                <c:pt idx="377">
                  <c:v>109.92917561939574</c:v>
                </c:pt>
                <c:pt idx="378">
                  <c:v>109.61612428765046</c:v>
                </c:pt>
                <c:pt idx="379">
                  <c:v>109.30408756902339</c:v>
                </c:pt>
                <c:pt idx="380">
                  <c:v>108.99306118492788</c:v>
                </c:pt>
                <c:pt idx="381">
                  <c:v>108.68304087969581</c:v>
                </c:pt>
                <c:pt idx="382">
                  <c:v>108.37402242042997</c:v>
                </c:pt>
                <c:pt idx="383">
                  <c:v>108.06600159685772</c:v>
                </c:pt>
                <c:pt idx="384">
                  <c:v>107.75897422118575</c:v>
                </c:pt>
                <c:pt idx="385">
                  <c:v>107.45293612795587</c:v>
                </c:pt>
                <c:pt idx="386">
                  <c:v>107.14788317390185</c:v>
                </c:pt>
                <c:pt idx="387">
                  <c:v>106.84381123780761</c:v>
                </c:pt>
                <c:pt idx="388">
                  <c:v>106.54071622036612</c:v>
                </c:pt>
                <c:pt idx="389">
                  <c:v>106.23859404403954</c:v>
                </c:pt>
                <c:pt idx="390">
                  <c:v>105.93744065292034</c:v>
                </c:pt>
                <c:pt idx="391">
                  <c:v>105.63725201259362</c:v>
                </c:pt>
                <c:pt idx="392">
                  <c:v>105.33802411000002</c:v>
                </c:pt>
                <c:pt idx="393">
                  <c:v>105.03975295330035</c:v>
                </c:pt>
                <c:pt idx="394">
                  <c:v>104.7424345717405</c:v>
                </c:pt>
                <c:pt idx="395">
                  <c:v>104.44606501551792</c:v>
                </c:pt>
                <c:pt idx="396">
                  <c:v>104.15064035564866</c:v>
                </c:pt>
                <c:pt idx="397">
                  <c:v>103.85615668383576</c:v>
                </c:pt>
                <c:pt idx="398">
                  <c:v>103.56261011233821</c:v>
                </c:pt>
                <c:pt idx="399">
                  <c:v>103.26999677384147</c:v>
                </c:pt>
                <c:pt idx="400">
                  <c:v>102.97831282132827</c:v>
                </c:pt>
                <c:pt idx="401">
                  <c:v>100.09241509695403</c:v>
                </c:pt>
                <c:pt idx="402">
                  <c:v>97.296834570545826</c:v>
                </c:pt>
                <c:pt idx="403">
                  <c:v>94.587939116568094</c:v>
                </c:pt>
                <c:pt idx="404">
                  <c:v>91.962281080505704</c:v>
                </c:pt>
                <c:pt idx="405">
                  <c:v>89.416586121686905</c:v>
                </c:pt>
                <c:pt idx="406">
                  <c:v>86.947742839455174</c:v>
                </c:pt>
                <c:pt idx="407">
                  <c:v>84.552793120279802</c:v>
                </c:pt>
                <c:pt idx="408">
                  <c:v>82.228923148946024</c:v>
                </c:pt>
                <c:pt idx="409">
                  <c:v>79.973455031976442</c:v>
                </c:pt>
                <c:pt idx="410">
                  <c:v>77.783838985954461</c:v>
                </c:pt>
                <c:pt idx="411">
                  <c:v>75.657646047509999</c:v>
                </c:pt>
                <c:pt idx="412">
                  <c:v>73.59256126542445</c:v>
                </c:pt>
                <c:pt idx="413">
                  <c:v>71.586377338660938</c:v>
                </c:pt>
                <c:pt idx="414">
                  <c:v>69.63698866716247</c:v>
                </c:pt>
                <c:pt idx="415">
                  <c:v>67.742385785015898</c:v>
                </c:pt>
                <c:pt idx="416">
                  <c:v>65.900650148082249</c:v>
                </c:pt>
                <c:pt idx="417">
                  <c:v>64.109949250469171</c:v>
                </c:pt>
                <c:pt idx="418">
                  <c:v>62.36853204629265</c:v>
                </c:pt>
                <c:pt idx="419">
                  <c:v>60.674724655060047</c:v>
                </c:pt>
                <c:pt idx="420">
                  <c:v>59.026926330727598</c:v>
                </c:pt>
                <c:pt idx="421">
                  <c:v>57.423605676052325</c:v>
                </c:pt>
                <c:pt idx="422">
                  <c:v>55.863297085292736</c:v>
                </c:pt>
                <c:pt idx="423">
                  <c:v>54.34459739962135</c:v>
                </c:pt>
                <c:pt idx="424">
                  <c:v>52.86616276080958</c:v>
                </c:pt>
                <c:pt idx="425">
                  <c:v>51.426705649842354</c:v>
                </c:pt>
                <c:pt idx="426">
                  <c:v>50.024992098125061</c:v>
                </c:pt>
                <c:pt idx="427">
                  <c:v>48.659839059864481</c:v>
                </c:pt>
                <c:pt idx="428">
                  <c:v>47.330111935053068</c:v>
                </c:pt>
                <c:pt idx="429">
                  <c:v>46.034722233260027</c:v>
                </c:pt>
                <c:pt idx="430">
                  <c:v>44.772625369146887</c:v>
                </c:pt>
                <c:pt idx="431">
                  <c:v>43.542818581280727</c:v>
                </c:pt>
                <c:pt idx="432">
                  <c:v>42.344338966421873</c:v>
                </c:pt>
                <c:pt idx="433">
                  <c:v>41.176261622018394</c:v>
                </c:pt>
                <c:pt idx="434">
                  <c:v>40.037697890152828</c:v>
                </c:pt>
                <c:pt idx="435">
                  <c:v>38.927793696657432</c:v>
                </c:pt>
                <c:pt idx="436">
                  <c:v>37.845727979551768</c:v>
                </c:pt>
                <c:pt idx="437">
                  <c:v>36.79071120135746</c:v>
                </c:pt>
                <c:pt idx="438">
                  <c:v>35.761983940217711</c:v>
                </c:pt>
                <c:pt idx="439">
                  <c:v>34.758815555092845</c:v>
                </c:pt>
                <c:pt idx="440">
                  <c:v>33.780502920620634</c:v>
                </c:pt>
                <c:pt idx="441">
                  <c:v>32.826369227525305</c:v>
                </c:pt>
                <c:pt idx="442">
                  <c:v>31.895762844731586</c:v>
                </c:pt>
                <c:pt idx="443">
                  <c:v>30.988056239592609</c:v>
                </c:pt>
                <c:pt idx="444">
                  <c:v>30.102644952875238</c:v>
                </c:pt>
                <c:pt idx="445">
                  <c:v>29.238946625363763</c:v>
                </c:pt>
                <c:pt idx="446">
                  <c:v>28.396400073144587</c:v>
                </c:pt>
                <c:pt idx="447">
                  <c:v>27.574464408822415</c:v>
                </c:pt>
                <c:pt idx="448">
                  <c:v>26.772618206092343</c:v>
                </c:pt>
                <c:pt idx="449">
                  <c:v>25.990358705254764</c:v>
                </c:pt>
                <c:pt idx="450">
                  <c:v>25.227201057410376</c:v>
                </c:pt>
                <c:pt idx="451">
                  <c:v>24.482677605213087</c:v>
                </c:pt>
                <c:pt idx="452">
                  <c:v>23.756337198189584</c:v>
                </c:pt>
                <c:pt idx="453">
                  <c:v>23.04774454075557</c:v>
                </c:pt>
                <c:pt idx="454">
                  <c:v>22.356479571172738</c:v>
                </c:pt>
                <c:pt idx="455">
                  <c:v>21.68213686979605</c:v>
                </c:pt>
                <c:pt idx="456">
                  <c:v>21.024325095060043</c:v>
                </c:pt>
                <c:pt idx="457">
                  <c:v>20.382666445744597</c:v>
                </c:pt>
                <c:pt idx="458">
                  <c:v>19.756796148147252</c:v>
                </c:pt>
                <c:pt idx="459">
                  <c:v>19.14636196686925</c:v>
                </c:pt>
                <c:pt idx="460">
                  <c:v>18.55102373799766</c:v>
                </c:pt>
                <c:pt idx="461">
                  <c:v>17.970452923536495</c:v>
                </c:pt>
                <c:pt idx="462">
                  <c:v>17.404332186005099</c:v>
                </c:pt>
                <c:pt idx="463">
                  <c:v>16.852354982183787</c:v>
                </c:pt>
                <c:pt idx="464">
                  <c:v>16.3142251750442</c:v>
                </c:pt>
                <c:pt idx="465">
                  <c:v>15.78965666295557</c:v>
                </c:pt>
                <c:pt idx="466">
                  <c:v>15.278373025308529</c:v>
                </c:pt>
                <c:pt idx="467">
                  <c:v>14.780107183745477</c:v>
                </c:pt>
                <c:pt idx="468">
                  <c:v>14.294601078230132</c:v>
                </c:pt>
                <c:pt idx="469">
                  <c:v>13.821605357230872</c:v>
                </c:pt>
                <c:pt idx="470">
                  <c:v>13.360879081330753</c:v>
                </c:pt>
                <c:pt idx="471">
                  <c:v>12.912189439613336</c:v>
                </c:pt>
                <c:pt idx="472">
                  <c:v>12.475311478207479</c:v>
                </c:pt>
                <c:pt idx="473">
                  <c:v>12.050027840405832</c:v>
                </c:pt>
                <c:pt idx="474">
                  <c:v>11.636128517801284</c:v>
                </c:pt>
                <c:pt idx="475">
                  <c:v>11.233410611913389</c:v>
                </c:pt>
                <c:pt idx="476">
                  <c:v>10.841678105802437</c:v>
                </c:pt>
                <c:pt idx="477">
                  <c:v>10.460741645192861</c:v>
                </c:pt>
                <c:pt idx="478">
                  <c:v>10.090418328649967</c:v>
                </c:pt>
                <c:pt idx="479">
                  <c:v>9.7305315063745663</c:v>
                </c:pt>
                <c:pt idx="480">
                  <c:v>9.3809105871993292</c:v>
                </c:pt>
                <c:pt idx="481">
                  <c:v>9.0413908533881582</c:v>
                </c:pt>
                <c:pt idx="482">
                  <c:v>8.7118132828560135</c:v>
                </c:pt>
                <c:pt idx="483">
                  <c:v>8.3920243784414819</c:v>
                </c:pt>
                <c:pt idx="484">
                  <c:v>8.0818760038775093</c:v>
                </c:pt>
                <c:pt idx="485">
                  <c:v>7.7812252261178587</c:v>
                </c:pt>
                <c:pt idx="486">
                  <c:v>7.4899341636872885</c:v>
                </c:pt>
                <c:pt idx="487">
                  <c:v>7.2078698407329078</c:v>
                </c:pt>
                <c:pt idx="488">
                  <c:v>6.934904046461873</c:v>
                </c:pt>
                <c:pt idx="489">
                  <c:v>6.6709131996573436</c:v>
                </c:pt>
                <c:pt idx="490">
                  <c:v>6.4157782179697724</c:v>
                </c:pt>
                <c:pt idx="491">
                  <c:v>6.1693843916845443</c:v>
                </c:pt>
                <c:pt idx="492">
                  <c:v>5.9316212616694513</c:v>
                </c:pt>
                <c:pt idx="493">
                  <c:v>5.7023825012067695</c:v>
                </c:pt>
                <c:pt idx="494">
                  <c:v>5.4815658014144191</c:v>
                </c:pt>
                <c:pt idx="495">
                  <c:v>5.2690727599592888</c:v>
                </c:pt>
                <c:pt idx="496">
                  <c:v>5.0648087727629001</c:v>
                </c:pt>
                <c:pt idx="497">
                  <c:v>4.8686829283955548</c:v>
                </c:pt>
                <c:pt idx="498">
                  <c:v>4.6806079048498619</c:v>
                </c:pt>
                <c:pt idx="499">
                  <c:v>4.5004998683782746</c:v>
                </c:pt>
                <c:pt idx="500">
                  <c:v>4.3282783740720596</c:v>
                </c:pt>
                <c:pt idx="501">
                  <c:v>4.1638662678514269</c:v>
                </c:pt>
                <c:pt idx="502">
                  <c:v>4.0071895895284468</c:v>
                </c:pt>
                <c:pt idx="503">
                  <c:v>3.8581774765963748</c:v>
                </c:pt>
                <c:pt idx="504">
                  <c:v>3.7167620683918074</c:v>
                </c:pt>
                <c:pt idx="505">
                  <c:v>3.5828784102699149</c:v>
                </c:pt>
                <c:pt idx="506">
                  <c:v>3.4564643574291281</c:v>
                </c:pt>
                <c:pt idx="507">
                  <c:v>3.3374604780205948</c:v>
                </c:pt>
                <c:pt idx="508">
                  <c:v>3.2258099551806931</c:v>
                </c:pt>
                <c:pt idx="509">
                  <c:v>3.121458487633114</c:v>
                </c:pt>
                <c:pt idx="510">
                  <c:v>3.0243541885215337</c:v>
                </c:pt>
                <c:pt idx="511">
                  <c:v>2.9344474821561422</c:v>
                </c:pt>
                <c:pt idx="512">
                  <c:v>2.851690998388456</c:v>
                </c:pt>
                <c:pt idx="513">
                  <c:v>2.7760394643699438</c:v>
                </c:pt>
                <c:pt idx="514">
                  <c:v>2.7074495935019218</c:v>
                </c:pt>
                <c:pt idx="515">
                  <c:v>2.6458799714473829</c:v>
                </c:pt>
                <c:pt idx="516">
                  <c:v>2.5912909391497032</c:v>
                </c:pt>
                <c:pt idx="517">
                  <c:v>2.5436444728878369</c:v>
                </c:pt>
                <c:pt idx="518">
                  <c:v>2.5029040614910443</c:v>
                </c:pt>
                <c:pt idx="519">
                  <c:v>2.4690345809360066</c:v>
                </c:pt>
                <c:pt idx="520">
                  <c:v>2.4420021666521747</c:v>
                </c:pt>
                <c:pt idx="521">
                  <c:v>2.4217740839633084</c:v>
                </c:pt>
                <c:pt idx="522">
                  <c:v>2.4083185971901777</c:v>
                </c:pt>
                <c:pt idx="523">
                  <c:v>2.4016048380262816</c:v>
                </c:pt>
                <c:pt idx="524">
                  <c:v>2.401602673871019</c:v>
                </c:pt>
                <c:pt idx="525">
                  <c:v>2.4082825768586349</c:v>
                </c:pt>
                <c:pt idx="526">
                  <c:v>2.4216154943537016</c:v>
                </c:pt>
                <c:pt idx="527">
                  <c:v>2.4415727216926424</c:v>
                </c:pt>
                <c:pt idx="528">
                  <c:v>2.4681257779356658</c:v>
                </c:pt>
                <c:pt idx="529">
                  <c:v>2.5012462853551973</c:v>
                </c:pt>
                <c:pt idx="530">
                  <c:v>2.5409058533280313</c:v>
                </c:pt>
                <c:pt idx="531">
                  <c:v>2.5870759672222374</c:v>
                </c:pt>
                <c:pt idx="532">
                  <c:v>2.6397278827808632</c:v>
                </c:pt>
                <c:pt idx="533">
                  <c:v>2.6988325264071285</c:v>
                </c:pt>
                <c:pt idx="534">
                  <c:v>2.7643604016550123</c:v>
                </c:pt>
                <c:pt idx="535">
                  <c:v>2.836281502129113</c:v>
                </c:pt>
                <c:pt idx="536">
                  <c:v>2.9145652309023213</c:v>
                </c:pt>
                <c:pt idx="537">
                  <c:v>2.9991803264719681</c:v>
                </c:pt>
                <c:pt idx="538">
                  <c:v>3.0900947951972375</c:v>
                </c:pt>
                <c:pt idx="539">
                  <c:v>3.1872758500935126</c:v>
                </c:pt>
                <c:pt idx="540">
                  <c:v>3.2906898558040667</c:v>
                </c:pt>
                <c:pt idx="541">
                  <c:v>3.4003022795256266</c:v>
                </c:pt>
                <c:pt idx="542">
                  <c:v>3.5160776476313673</c:v>
                </c:pt>
                <c:pt idx="543">
                  <c:v>3.6379795077119184</c:v>
                </c:pt>
                <c:pt idx="544">
                  <c:v>3.7659703957406978</c:v>
                </c:pt>
                <c:pt idx="545">
                  <c:v>3.9000118080632085</c:v>
                </c:pt>
                <c:pt idx="546">
                  <c:v>4.0400641779093185</c:v>
                </c:pt>
                <c:pt idx="547">
                  <c:v>4.1860868561320927</c:v>
                </c:pt>
                <c:pt idx="548">
                  <c:v>4.3380380958849027</c:v>
                </c:pt>
                <c:pt idx="549">
                  <c:v>4.4958750409597821</c:v>
                </c:pt>
                <c:pt idx="550">
                  <c:v>4.6595537175229857</c:v>
                </c:pt>
                <c:pt idx="551">
                  <c:v>4.8290290289981543</c:v>
                </c:pt>
                <c:pt idx="552">
                  <c:v>5.0042547538624067</c:v>
                </c:pt>
                <c:pt idx="553">
                  <c:v>5.1851835461359705</c:v>
                </c:pt>
                <c:pt idx="554">
                  <c:v>5.3717669383610414</c:v>
                </c:pt>
                <c:pt idx="555">
                  <c:v>5.5639553468800429</c:v>
                </c:pt>
                <c:pt idx="556">
                  <c:v>5.7616980792377177</c:v>
                </c:pt>
                <c:pt idx="557">
                  <c:v>5.9649433435445411</c:v>
                </c:pt>
                <c:pt idx="558">
                  <c:v>6.1736382596514989</c:v>
                </c:pt>
                <c:pt idx="559">
                  <c:v>6.3877288719978962</c:v>
                </c:pt>
                <c:pt idx="560">
                  <c:v>6.6071601640044735</c:v>
                </c:pt>
                <c:pt idx="561">
                  <c:v>6.8318760738941045</c:v>
                </c:pt>
                <c:pt idx="562">
                  <c:v>7.0618195118312865</c:v>
                </c:pt>
                <c:pt idx="563">
                  <c:v>7.296932378279914</c:v>
                </c:pt>
                <c:pt idx="564">
                  <c:v>7.5371555834863777</c:v>
                </c:pt>
                <c:pt idx="565">
                  <c:v>7.7824290680017887</c:v>
                </c:pt>
                <c:pt idx="566">
                  <c:v>8.0326918241632992</c:v>
                </c:pt>
                <c:pt idx="567">
                  <c:v>8.2878819184601653</c:v>
                </c:pt>
                <c:pt idx="568">
                  <c:v>8.5479365147151771</c:v>
                </c:pt>
                <c:pt idx="569">
                  <c:v>8.8127918980166093</c:v>
                </c:pt>
                <c:pt idx="570">
                  <c:v>9.0823834993401782</c:v>
                </c:pt>
                <c:pt idx="571">
                  <c:v>9.3566459208038744</c:v>
                </c:pt>
                <c:pt idx="572">
                  <c:v>9.6355129615023234</c:v>
                </c:pt>
                <c:pt idx="573">
                  <c:v>9.9189176438699942</c:v>
                </c:pt>
                <c:pt idx="574">
                  <c:v>10.206792240525637</c:v>
                </c:pt>
                <c:pt idx="575">
                  <c:v>10.499068301552597</c:v>
                </c:pt>
                <c:pt idx="576">
                  <c:v>10.795676682172171</c:v>
                </c:pt>
                <c:pt idx="577">
                  <c:v>11.096547570769021</c:v>
                </c:pt>
                <c:pt idx="578">
                  <c:v>11.401610517229669</c:v>
                </c:pt>
                <c:pt idx="579">
                  <c:v>11.710794461556889</c:v>
                </c:pt>
                <c:pt idx="580">
                  <c:v>12.024027762724206</c:v>
                </c:pt>
                <c:pt idx="581">
                  <c:v>12.341238227736421</c:v>
                </c:pt>
                <c:pt idx="582">
                  <c:v>12.662353140863219</c:v>
                </c:pt>
                <c:pt idx="583">
                  <c:v>12.987299293014335</c:v>
                </c:pt>
                <c:pt idx="584">
                  <c:v>13.316003011225776</c:v>
                </c:pt>
                <c:pt idx="585">
                  <c:v>13.6483901882279</c:v>
                </c:pt>
                <c:pt idx="586">
                  <c:v>13.984386312066889</c:v>
                </c:pt>
                <c:pt idx="587">
                  <c:v>14.323916495752428</c:v>
                </c:pt>
                <c:pt idx="588">
                  <c:v>14.666905506905062</c:v>
                </c:pt>
                <c:pt idx="589">
                  <c:v>15.013277797377787</c:v>
                </c:pt>
                <c:pt idx="590">
                  <c:v>15.362957532827036</c:v>
                </c:pt>
                <c:pt idx="591">
                  <c:v>15.715868622209321</c:v>
                </c:pt>
                <c:pt idx="592">
                  <c:v>16.071934747180247</c:v>
                </c:pt>
                <c:pt idx="593">
                  <c:v>16.431079391373459</c:v>
                </c:pt>
                <c:pt idx="594">
                  <c:v>16.793225869538094</c:v>
                </c:pt>
                <c:pt idx="595">
                  <c:v>17.158297356513415</c:v>
                </c:pt>
                <c:pt idx="596">
                  <c:v>17.526216916020616</c:v>
                </c:pt>
                <c:pt idx="597">
                  <c:v>17.896907529251937</c:v>
                </c:pt>
                <c:pt idx="598">
                  <c:v>18.270292123238349</c:v>
                </c:pt>
                <c:pt idx="599">
                  <c:v>18.646293598977238</c:v>
                </c:pt>
                <c:pt idx="600">
                  <c:v>19.024834859302558</c:v>
                </c:pt>
                <c:pt idx="601">
                  <c:v>19.405838836480296</c:v>
                </c:pt>
                <c:pt idx="602">
                  <c:v>19.789228519512854</c:v>
                </c:pt>
                <c:pt idx="603">
                  <c:v>20.174926981136409</c:v>
                </c:pt>
                <c:pt idx="604">
                  <c:v>20.562857404496111</c:v>
                </c:pt>
                <c:pt idx="605">
                  <c:v>20.952943109484373</c:v>
                </c:pt>
                <c:pt idx="606">
                  <c:v>21.345107578728324</c:v>
                </c:pt>
                <c:pt idx="607">
                  <c:v>21.739274483212863</c:v>
                </c:pt>
                <c:pt idx="608">
                  <c:v>22.135367707526434</c:v>
                </c:pt>
                <c:pt idx="609">
                  <c:v>22.533311374717307</c:v>
                </c:pt>
                <c:pt idx="610">
                  <c:v>22.933029870748584</c:v>
                </c:pt>
                <c:pt idx="611">
                  <c:v>23.334447868540774</c:v>
                </c:pt>
                <c:pt idx="612">
                  <c:v>23.737490351591383</c:v>
                </c:pt>
                <c:pt idx="613">
                  <c:v>24.14208263716149</c:v>
                </c:pt>
                <c:pt idx="614">
                  <c:v>24.548150399019793</c:v>
                </c:pt>
                <c:pt idx="615">
                  <c:v>24.955619689735325</c:v>
                </c:pt>
                <c:pt idx="616">
                  <c:v>25.364416962510376</c:v>
                </c:pt>
                <c:pt idx="617">
                  <c:v>25.774469092545836</c:v>
                </c:pt>
                <c:pt idx="618">
                  <c:v>26.185703397931753</c:v>
                </c:pt>
                <c:pt idx="619">
                  <c:v>26.598047660056146</c:v>
                </c:pt>
                <c:pt idx="620">
                  <c:v>27.011430143526251</c:v>
                </c:pt>
                <c:pt idx="621">
                  <c:v>27.425779615595971</c:v>
                </c:pt>
                <c:pt idx="622">
                  <c:v>27.841025365094865</c:v>
                </c:pt>
                <c:pt idx="623">
                  <c:v>28.257097220853655</c:v>
                </c:pt>
                <c:pt idx="624">
                  <c:v>28.673925569622234</c:v>
                </c:pt>
                <c:pt idx="625">
                  <c:v>29.091441373476439</c:v>
                </c:pt>
                <c:pt idx="626">
                  <c:v>29.509576186710458</c:v>
                </c:pt>
                <c:pt idx="627">
                  <c:v>29.928262172212136</c:v>
                </c:pt>
                <c:pt idx="628">
                  <c:v>30.347432117318885</c:v>
                </c:pt>
                <c:pt idx="629">
                  <c:v>30.767019449152503</c:v>
                </c:pt>
                <c:pt idx="630">
                  <c:v>31.186958249431548</c:v>
                </c:pt>
                <c:pt idx="631">
                  <c:v>31.607183268760448</c:v>
                </c:pt>
                <c:pt idx="632">
                  <c:v>32.027629940394768</c:v>
                </c:pt>
                <c:pt idx="633">
                  <c:v>32.448234393482771</c:v>
                </c:pt>
                <c:pt idx="634">
                  <c:v>32.868933465783712</c:v>
                </c:pt>
                <c:pt idx="635">
                  <c:v>33.289664715863424</c:v>
                </c:pt>
                <c:pt idx="636">
                  <c:v>33.710366434768801</c:v>
                </c:pt>
                <c:pt idx="637">
                  <c:v>34.130977657182463</c:v>
                </c:pt>
                <c:pt idx="638">
                  <c:v>34.551438172059719</c:v>
                </c:pt>
                <c:pt idx="639">
                  <c:v>34.97168853275025</c:v>
                </c:pt>
                <c:pt idx="640">
                  <c:v>35.391670066607105</c:v>
                </c:pt>
                <c:pt idx="641">
                  <c:v>35.811324884086055</c:v>
                </c:pt>
                <c:pt idx="642">
                  <c:v>36.230595887339014</c:v>
                </c:pt>
                <c:pt idx="643">
                  <c:v>36.649426778304608</c:v>
                </c:pt>
                <c:pt idx="644">
                  <c:v>37.067762066300801</c:v>
                </c:pt>
                <c:pt idx="645">
                  <c:v>37.485547075123108</c:v>
                </c:pt>
                <c:pt idx="646">
                  <c:v>37.902727949653503</c:v>
                </c:pt>
                <c:pt idx="647">
                  <c:v>38.319251661984879</c:v>
                </c:pt>
                <c:pt idx="648">
                  <c:v>38.735066017066067</c:v>
                </c:pt>
                <c:pt idx="649">
                  <c:v>39.150119657873155</c:v>
                </c:pt>
                <c:pt idx="650">
                  <c:v>39.564362070112416</c:v>
                </c:pt>
                <c:pt idx="651">
                  <c:v>39.97774358646128</c:v>
                </c:pt>
                <c:pt idx="652">
                  <c:v>40.390215390353077</c:v>
                </c:pt>
                <c:pt idx="653">
                  <c:v>40.801729519312026</c:v>
                </c:pt>
                <c:pt idx="654">
                  <c:v>41.2122388678454</c:v>
                </c:pt>
                <c:pt idx="655">
                  <c:v>41.621697189899017</c:v>
                </c:pt>
                <c:pt idx="656">
                  <c:v>42.03005910088374</c:v>
                </c:pt>
                <c:pt idx="657">
                  <c:v>42.437280079279368</c:v>
                </c:pt>
                <c:pt idx="658">
                  <c:v>42.843316467823925</c:v>
                </c:pt>
                <c:pt idx="659">
                  <c:v>43.24812547429525</c:v>
                </c:pt>
                <c:pt idx="660">
                  <c:v>43.651665171892752</c:v>
                </c:pt>
                <c:pt idx="661">
                  <c:v>44.053894499226921</c:v>
                </c:pt>
                <c:pt idx="662">
                  <c:v>44.454773259924629</c:v>
                </c:pt>
                <c:pt idx="663">
                  <c:v>44.854262121857701</c:v>
                </c:pt>
                <c:pt idx="664">
                  <c:v>45.252322616003532</c:v>
                </c:pt>
                <c:pt idx="665">
                  <c:v>45.648917134945037</c:v>
                </c:pt>
                <c:pt idx="666">
                  <c:v>46.044008931018901</c:v>
                </c:pt>
                <c:pt idx="667">
                  <c:v>46.437562114119842</c:v>
                </c:pt>
                <c:pt idx="668">
                  <c:v>46.829541649169585</c:v>
                </c:pt>
                <c:pt idx="669">
                  <c:v>47.21991335325886</c:v>
                </c:pt>
                <c:pt idx="670">
                  <c:v>47.608643892470766</c:v>
                </c:pt>
                <c:pt idx="671">
                  <c:v>47.995700778393953</c:v>
                </c:pt>
                <c:pt idx="672">
                  <c:v>48.381052364334479</c:v>
                </c:pt>
                <c:pt idx="673">
                  <c:v>48.764667841234385</c:v>
                </c:pt>
                <c:pt idx="674">
                  <c:v>49.146517233305715</c:v>
                </c:pt>
                <c:pt idx="675">
                  <c:v>49.526571393388757</c:v>
                </c:pt>
                <c:pt idx="676">
                  <c:v>49.904801998042423</c:v>
                </c:pt>
                <c:pt idx="677">
                  <c:v>50.281181542376288</c:v>
                </c:pt>
                <c:pt idx="678">
                  <c:v>50.65568333463137</c:v>
                </c:pt>
                <c:pt idx="679">
                  <c:v>51.028281490519646</c:v>
                </c:pt>
                <c:pt idx="680">
                  <c:v>51.398950927329587</c:v>
                </c:pt>
                <c:pt idx="681">
                  <c:v>51.76766735780668</c:v>
                </c:pt>
                <c:pt idx="682">
                  <c:v>52.134407283817175</c:v>
                </c:pt>
                <c:pt idx="683">
                  <c:v>52.499147989803127</c:v>
                </c:pt>
                <c:pt idx="684">
                  <c:v>52.861867536037536</c:v>
                </c:pt>
                <c:pt idx="685">
                  <c:v>53.222544751687089</c:v>
                </c:pt>
                <c:pt idx="686">
                  <c:v>53.581159227690975</c:v>
                </c:pt>
                <c:pt idx="687">
                  <c:v>53.937691309463972</c:v>
                </c:pt>
                <c:pt idx="688">
                  <c:v>54.292122089431338</c:v>
                </c:pt>
                <c:pt idx="689">
                  <c:v>54.644433399403546</c:v>
                </c:pt>
                <c:pt idx="690">
                  <c:v>54.994607802799031</c:v>
                </c:pt>
                <c:pt idx="691">
                  <c:v>55.342628586721958</c:v>
                </c:pt>
                <c:pt idx="692">
                  <c:v>55.688479753903152</c:v>
                </c:pt>
                <c:pt idx="693">
                  <c:v>56.032146014511518</c:v>
                </c:pt>
                <c:pt idx="694">
                  <c:v>56.373612777843221</c:v>
                </c:pt>
                <c:pt idx="695">
                  <c:v>56.712866143896136</c:v>
                </c:pt>
                <c:pt idx="696">
                  <c:v>57.04989289483661</c:v>
                </c:pt>
                <c:pt idx="697">
                  <c:v>57.384680486365546</c:v>
                </c:pt>
                <c:pt idx="698">
                  <c:v>57.717217038991159</c:v>
                </c:pt>
                <c:pt idx="699">
                  <c:v>58.047491329214608</c:v>
                </c:pt>
                <c:pt idx="700">
                  <c:v>58.375492780635554</c:v>
                </c:pt>
                <c:pt idx="701">
                  <c:v>58.701211454984609</c:v>
                </c:pt>
                <c:pt idx="702">
                  <c:v>59.024638043088345</c:v>
                </c:pt>
                <c:pt idx="703">
                  <c:v>59.345763855773932</c:v>
                </c:pt>
                <c:pt idx="704">
                  <c:v>59.664580814719073</c:v>
                </c:pt>
                <c:pt idx="705">
                  <c:v>59.664896599606863</c:v>
                </c:pt>
                <c:pt idx="706">
                  <c:v>59.665212382200295</c:v>
                </c:pt>
                <c:pt idx="707">
                  <c:v>59.665528162499392</c:v>
                </c:pt>
                <c:pt idx="708">
                  <c:v>59.665843940504132</c:v>
                </c:pt>
                <c:pt idx="709">
                  <c:v>59.666159716214558</c:v>
                </c:pt>
                <c:pt idx="710">
                  <c:v>59.666475489630606</c:v>
                </c:pt>
                <c:pt idx="711">
                  <c:v>59.666791260752262</c:v>
                </c:pt>
                <c:pt idx="712">
                  <c:v>59.667107029579576</c:v>
                </c:pt>
                <c:pt idx="713">
                  <c:v>59.667422796112504</c:v>
                </c:pt>
                <c:pt idx="714">
                  <c:v>59.667738560351054</c:v>
                </c:pt>
                <c:pt idx="715">
                  <c:v>59.668054322295212</c:v>
                </c:pt>
                <c:pt idx="716">
                  <c:v>59.668370081944971</c:v>
                </c:pt>
                <c:pt idx="717">
                  <c:v>59.668685839300331</c:v>
                </c:pt>
                <c:pt idx="718">
                  <c:v>59.669001594361262</c:v>
                </c:pt>
                <c:pt idx="719">
                  <c:v>59.669317347127809</c:v>
                </c:pt>
                <c:pt idx="720">
                  <c:v>59.669633097599885</c:v>
                </c:pt>
                <c:pt idx="721">
                  <c:v>59.669948845777547</c:v>
                </c:pt>
                <c:pt idx="722">
                  <c:v>59.670264591660775</c:v>
                </c:pt>
                <c:pt idx="723">
                  <c:v>59.670580335249568</c:v>
                </c:pt>
                <c:pt idx="724">
                  <c:v>59.670896076543883</c:v>
                </c:pt>
                <c:pt idx="725">
                  <c:v>59.671211815543749</c:v>
                </c:pt>
                <c:pt idx="726">
                  <c:v>59.671527552249138</c:v>
                </c:pt>
                <c:pt idx="727">
                  <c:v>59.671843286660085</c:v>
                </c:pt>
                <c:pt idx="728">
                  <c:v>59.67215901877654</c:v>
                </c:pt>
                <c:pt idx="729">
                  <c:v>59.672474748598461</c:v>
                </c:pt>
                <c:pt idx="730">
                  <c:v>59.672790476125932</c:v>
                </c:pt>
                <c:pt idx="731">
                  <c:v>59.673106201358898</c:v>
                </c:pt>
                <c:pt idx="732">
                  <c:v>59.673421924297323</c:v>
                </c:pt>
                <c:pt idx="733">
                  <c:v>59.673737644941255</c:v>
                </c:pt>
                <c:pt idx="734">
                  <c:v>59.674053363290675</c:v>
                </c:pt>
                <c:pt idx="735">
                  <c:v>59.674369079345553</c:v>
                </c:pt>
                <c:pt idx="736">
                  <c:v>59.674684793105889</c:v>
                </c:pt>
                <c:pt idx="737">
                  <c:v>59.675000504571699</c:v>
                </c:pt>
                <c:pt idx="738">
                  <c:v>59.67531621374296</c:v>
                </c:pt>
                <c:pt idx="739">
                  <c:v>59.675631920619644</c:v>
                </c:pt>
                <c:pt idx="740">
                  <c:v>59.675947625201779</c:v>
                </c:pt>
                <c:pt idx="741">
                  <c:v>59.676263327489337</c:v>
                </c:pt>
                <c:pt idx="742">
                  <c:v>59.676579027482333</c:v>
                </c:pt>
                <c:pt idx="743">
                  <c:v>59.676894725180709</c:v>
                </c:pt>
                <c:pt idx="744">
                  <c:v>59.677210420584558</c:v>
                </c:pt>
                <c:pt idx="745">
                  <c:v>59.677526113693744</c:v>
                </c:pt>
                <c:pt idx="746">
                  <c:v>59.677841804508333</c:v>
                </c:pt>
                <c:pt idx="747">
                  <c:v>59.678157493028337</c:v>
                </c:pt>
                <c:pt idx="748">
                  <c:v>59.678473179253693</c:v>
                </c:pt>
                <c:pt idx="749">
                  <c:v>59.67878886318443</c:v>
                </c:pt>
                <c:pt idx="750">
                  <c:v>59.679104544820561</c:v>
                </c:pt>
                <c:pt idx="751">
                  <c:v>59.67942022416203</c:v>
                </c:pt>
                <c:pt idx="752">
                  <c:v>59.679735901208858</c:v>
                </c:pt>
                <c:pt idx="753">
                  <c:v>59.680051575961031</c:v>
                </c:pt>
                <c:pt idx="754">
                  <c:v>59.680367248418563</c:v>
                </c:pt>
                <c:pt idx="755">
                  <c:v>59.680682918581397</c:v>
                </c:pt>
                <c:pt idx="756">
                  <c:v>59.680998586449569</c:v>
                </c:pt>
                <c:pt idx="757">
                  <c:v>59.681314252023071</c:v>
                </c:pt>
                <c:pt idx="758">
                  <c:v>59.681629915301883</c:v>
                </c:pt>
                <c:pt idx="759">
                  <c:v>59.681945576285983</c:v>
                </c:pt>
                <c:pt idx="760">
                  <c:v>59.682261234975392</c:v>
                </c:pt>
                <c:pt idx="761">
                  <c:v>59.682576891370104</c:v>
                </c:pt>
                <c:pt idx="762">
                  <c:v>59.682892545470061</c:v>
                </c:pt>
                <c:pt idx="763">
                  <c:v>59.683208197275349</c:v>
                </c:pt>
                <c:pt idx="764">
                  <c:v>59.68352384678586</c:v>
                </c:pt>
                <c:pt idx="765">
                  <c:v>59.683839494001667</c:v>
                </c:pt>
                <c:pt idx="766">
                  <c:v>59.684155138922733</c:v>
                </c:pt>
                <c:pt idx="767">
                  <c:v>59.684470781549017</c:v>
                </c:pt>
                <c:pt idx="768">
                  <c:v>59.684786421880574</c:v>
                </c:pt>
                <c:pt idx="769">
                  <c:v>59.685102059917384</c:v>
                </c:pt>
                <c:pt idx="770">
                  <c:v>59.685417695659389</c:v>
                </c:pt>
                <c:pt idx="771">
                  <c:v>59.68573332910659</c:v>
                </c:pt>
                <c:pt idx="772">
                  <c:v>59.686048960259079</c:v>
                </c:pt>
                <c:pt idx="773">
                  <c:v>59.6863645891167</c:v>
                </c:pt>
                <c:pt idx="774">
                  <c:v>59.686680215679608</c:v>
                </c:pt>
                <c:pt idx="775">
                  <c:v>59.686995839947635</c:v>
                </c:pt>
                <c:pt idx="776">
                  <c:v>59.687311461920906</c:v>
                </c:pt>
                <c:pt idx="777">
                  <c:v>59.687627081599317</c:v>
                </c:pt>
                <c:pt idx="778">
                  <c:v>59.687942698982923</c:v>
                </c:pt>
                <c:pt idx="779">
                  <c:v>59.68825831407171</c:v>
                </c:pt>
                <c:pt idx="780">
                  <c:v>59.688573926865651</c:v>
                </c:pt>
                <c:pt idx="781">
                  <c:v>59.688889537364716</c:v>
                </c:pt>
                <c:pt idx="782">
                  <c:v>59.689205145568963</c:v>
                </c:pt>
                <c:pt idx="783">
                  <c:v>59.689520751478348</c:v>
                </c:pt>
                <c:pt idx="784">
                  <c:v>59.689836355092851</c:v>
                </c:pt>
                <c:pt idx="785">
                  <c:v>59.690151956412485</c:v>
                </c:pt>
                <c:pt idx="786">
                  <c:v>59.690467555437245</c:v>
                </c:pt>
                <c:pt idx="787">
                  <c:v>59.690783152167114</c:v>
                </c:pt>
                <c:pt idx="788">
                  <c:v>59.691098746602066</c:v>
                </c:pt>
                <c:pt idx="789">
                  <c:v>59.691414338742142</c:v>
                </c:pt>
                <c:pt idx="790">
                  <c:v>59.691729928587314</c:v>
                </c:pt>
                <c:pt idx="791">
                  <c:v>59.692045516137561</c:v>
                </c:pt>
                <c:pt idx="792">
                  <c:v>59.692361101392883</c:v>
                </c:pt>
                <c:pt idx="793">
                  <c:v>59.692676684353259</c:v>
                </c:pt>
                <c:pt idx="794">
                  <c:v>59.692992265018759</c:v>
                </c:pt>
                <c:pt idx="795">
                  <c:v>59.693307843389263</c:v>
                </c:pt>
                <c:pt idx="796">
                  <c:v>59.693623419464842</c:v>
                </c:pt>
                <c:pt idx="797">
                  <c:v>59.693938993245467</c:v>
                </c:pt>
                <c:pt idx="798">
                  <c:v>59.694254564731118</c:v>
                </c:pt>
                <c:pt idx="799">
                  <c:v>59.6945701339218</c:v>
                </c:pt>
                <c:pt idx="800">
                  <c:v>59.694885700817522</c:v>
                </c:pt>
                <c:pt idx="801">
                  <c:v>59.695201265418241</c:v>
                </c:pt>
                <c:pt idx="802">
                  <c:v>59.695516827723985</c:v>
                </c:pt>
                <c:pt idx="803">
                  <c:v>59.695832387734697</c:v>
                </c:pt>
                <c:pt idx="804">
                  <c:v>59.696147945450463</c:v>
                </c:pt>
                <c:pt idx="805">
                  <c:v>59.696463500871154</c:v>
                </c:pt>
                <c:pt idx="806">
                  <c:v>59.696779053996885</c:v>
                </c:pt>
                <c:pt idx="807">
                  <c:v>59.697094604827548</c:v>
                </c:pt>
                <c:pt idx="808">
                  <c:v>59.697410153363187</c:v>
                </c:pt>
                <c:pt idx="809">
                  <c:v>59.697725699603815</c:v>
                </c:pt>
                <c:pt idx="810">
                  <c:v>59.698041243549383</c:v>
                </c:pt>
                <c:pt idx="811">
                  <c:v>59.698356785199934</c:v>
                </c:pt>
                <c:pt idx="812">
                  <c:v>59.698672324555382</c:v>
                </c:pt>
                <c:pt idx="813">
                  <c:v>59.698987861615777</c:v>
                </c:pt>
                <c:pt idx="814">
                  <c:v>59.699303396381097</c:v>
                </c:pt>
                <c:pt idx="815">
                  <c:v>59.699618928851322</c:v>
                </c:pt>
                <c:pt idx="816">
                  <c:v>59.699934459026473</c:v>
                </c:pt>
                <c:pt idx="817">
                  <c:v>59.700249986906556</c:v>
                </c:pt>
                <c:pt idx="818">
                  <c:v>59.700565512491501</c:v>
                </c:pt>
                <c:pt idx="819">
                  <c:v>59.700881035781372</c:v>
                </c:pt>
                <c:pt idx="820">
                  <c:v>59.701196556776104</c:v>
                </c:pt>
                <c:pt idx="821">
                  <c:v>59.701512075475726</c:v>
                </c:pt>
                <c:pt idx="822">
                  <c:v>59.70182759188021</c:v>
                </c:pt>
                <c:pt idx="823">
                  <c:v>59.70214310598957</c:v>
                </c:pt>
                <c:pt idx="824">
                  <c:v>59.702458617803813</c:v>
                </c:pt>
                <c:pt idx="825">
                  <c:v>59.702774127322868</c:v>
                </c:pt>
                <c:pt idx="826">
                  <c:v>59.703089634546785</c:v>
                </c:pt>
                <c:pt idx="827">
                  <c:v>59.703405139475549</c:v>
                </c:pt>
                <c:pt idx="828">
                  <c:v>59.703720642109147</c:v>
                </c:pt>
                <c:pt idx="829">
                  <c:v>59.704036142447535</c:v>
                </c:pt>
                <c:pt idx="830">
                  <c:v>59.704351640490756</c:v>
                </c:pt>
                <c:pt idx="831">
                  <c:v>59.704667136238825</c:v>
                </c:pt>
                <c:pt idx="832">
                  <c:v>59.704982629691663</c:v>
                </c:pt>
                <c:pt idx="833">
                  <c:v>59.705298120849299</c:v>
                </c:pt>
                <c:pt idx="834">
                  <c:v>59.705613609711754</c:v>
                </c:pt>
                <c:pt idx="835">
                  <c:v>59.705929096278958</c:v>
                </c:pt>
                <c:pt idx="836">
                  <c:v>59.706244580550944</c:v>
                </c:pt>
                <c:pt idx="837">
                  <c:v>59.706560062527728</c:v>
                </c:pt>
                <c:pt idx="838">
                  <c:v>59.706875542209247</c:v>
                </c:pt>
                <c:pt idx="839">
                  <c:v>59.707191019595541</c:v>
                </c:pt>
                <c:pt idx="840">
                  <c:v>59.707506494686577</c:v>
                </c:pt>
                <c:pt idx="841">
                  <c:v>59.707821967482367</c:v>
                </c:pt>
                <c:pt idx="842">
                  <c:v>59.70813743798287</c:v>
                </c:pt>
                <c:pt idx="843">
                  <c:v>59.708452906188079</c:v>
                </c:pt>
                <c:pt idx="844">
                  <c:v>59.708768372098049</c:v>
                </c:pt>
                <c:pt idx="845">
                  <c:v>59.709083835712754</c:v>
                </c:pt>
                <c:pt idx="846">
                  <c:v>59.709399297032121</c:v>
                </c:pt>
                <c:pt idx="847">
                  <c:v>59.709714756056215</c:v>
                </c:pt>
                <c:pt idx="848">
                  <c:v>59.710030212785</c:v>
                </c:pt>
                <c:pt idx="849">
                  <c:v>59.710345667218476</c:v>
                </c:pt>
                <c:pt idx="850">
                  <c:v>59.710661119356622</c:v>
                </c:pt>
                <c:pt idx="851">
                  <c:v>59.710976569199438</c:v>
                </c:pt>
                <c:pt idx="852">
                  <c:v>59.711292016746938</c:v>
                </c:pt>
                <c:pt idx="853">
                  <c:v>59.71160746199908</c:v>
                </c:pt>
                <c:pt idx="854">
                  <c:v>59.711922904955905</c:v>
                </c:pt>
                <c:pt idx="855">
                  <c:v>59.712238345617372</c:v>
                </c:pt>
                <c:pt idx="856">
                  <c:v>59.712553783983473</c:v>
                </c:pt>
                <c:pt idx="857">
                  <c:v>59.712869220054202</c:v>
                </c:pt>
                <c:pt idx="858">
                  <c:v>59.713184653829572</c:v>
                </c:pt>
                <c:pt idx="859">
                  <c:v>59.713500085309555</c:v>
                </c:pt>
                <c:pt idx="860">
                  <c:v>59.713815514494144</c:v>
                </c:pt>
                <c:pt idx="861">
                  <c:v>59.714130941383353</c:v>
                </c:pt>
                <c:pt idx="862">
                  <c:v>59.714446365977167</c:v>
                </c:pt>
                <c:pt idx="863">
                  <c:v>59.714761788275545</c:v>
                </c:pt>
                <c:pt idx="864">
                  <c:v>59.715077208278515</c:v>
                </c:pt>
                <c:pt idx="865">
                  <c:v>59.715392625986077</c:v>
                </c:pt>
                <c:pt idx="866">
                  <c:v>59.715708041398216</c:v>
                </c:pt>
                <c:pt idx="867">
                  <c:v>59.716023454514939</c:v>
                </c:pt>
                <c:pt idx="868">
                  <c:v>59.716338865336148</c:v>
                </c:pt>
                <c:pt idx="869">
                  <c:v>59.716654273861984</c:v>
                </c:pt>
                <c:pt idx="870">
                  <c:v>59.716969680092333</c:v>
                </c:pt>
                <c:pt idx="871">
                  <c:v>59.717285084027239</c:v>
                </c:pt>
                <c:pt idx="872">
                  <c:v>59.717600485666651</c:v>
                </c:pt>
                <c:pt idx="873">
                  <c:v>59.717915885010576</c:v>
                </c:pt>
                <c:pt idx="874">
                  <c:v>59.718231282059037</c:v>
                </c:pt>
                <c:pt idx="875">
                  <c:v>59.718546676812011</c:v>
                </c:pt>
                <c:pt idx="876">
                  <c:v>59.718862069269505</c:v>
                </c:pt>
                <c:pt idx="877">
                  <c:v>59.719177459431471</c:v>
                </c:pt>
                <c:pt idx="878">
                  <c:v>59.719492847297936</c:v>
                </c:pt>
                <c:pt idx="879">
                  <c:v>59.719808232868893</c:v>
                </c:pt>
                <c:pt idx="880">
                  <c:v>59.720123616144292</c:v>
                </c:pt>
                <c:pt idx="881">
                  <c:v>59.720438997124191</c:v>
                </c:pt>
                <c:pt idx="882">
                  <c:v>59.720754375808561</c:v>
                </c:pt>
                <c:pt idx="883">
                  <c:v>59.72106975219738</c:v>
                </c:pt>
                <c:pt idx="884">
                  <c:v>59.721385126290635</c:v>
                </c:pt>
                <c:pt idx="885">
                  <c:v>59.72170049808836</c:v>
                </c:pt>
                <c:pt idx="886">
                  <c:v>59.722015867590493</c:v>
                </c:pt>
                <c:pt idx="887">
                  <c:v>59.722331234797068</c:v>
                </c:pt>
                <c:pt idx="888">
                  <c:v>59.722646599708071</c:v>
                </c:pt>
                <c:pt idx="889">
                  <c:v>59.722961962323467</c:v>
                </c:pt>
                <c:pt idx="890">
                  <c:v>59.723277322643305</c:v>
                </c:pt>
                <c:pt idx="891">
                  <c:v>59.723592680667515</c:v>
                </c:pt>
                <c:pt idx="892">
                  <c:v>59.723908036396118</c:v>
                </c:pt>
                <c:pt idx="893">
                  <c:v>59.724223389829113</c:v>
                </c:pt>
                <c:pt idx="894">
                  <c:v>59.72453874096653</c:v>
                </c:pt>
                <c:pt idx="895">
                  <c:v>59.724854089808282</c:v>
                </c:pt>
                <c:pt idx="896">
                  <c:v>59.725169436354399</c:v>
                </c:pt>
                <c:pt idx="897">
                  <c:v>59.725484780604894</c:v>
                </c:pt>
                <c:pt idx="898">
                  <c:v>59.725800122559725</c:v>
                </c:pt>
                <c:pt idx="899">
                  <c:v>59.726115462218921</c:v>
                </c:pt>
                <c:pt idx="900">
                  <c:v>59.726430799582445</c:v>
                </c:pt>
                <c:pt idx="901">
                  <c:v>59.726746134650298</c:v>
                </c:pt>
                <c:pt idx="902">
                  <c:v>59.727061467422487</c:v>
                </c:pt>
                <c:pt idx="903">
                  <c:v>59.727376797898991</c:v>
                </c:pt>
                <c:pt idx="904">
                  <c:v>59.727692126079809</c:v>
                </c:pt>
                <c:pt idx="905">
                  <c:v>59.728007451964949</c:v>
                </c:pt>
                <c:pt idx="906">
                  <c:v>59.728322775554396</c:v>
                </c:pt>
                <c:pt idx="907">
                  <c:v>59.728638096848108</c:v>
                </c:pt>
                <c:pt idx="908">
                  <c:v>59.728953415846107</c:v>
                </c:pt>
                <c:pt idx="909">
                  <c:v>59.729268732548398</c:v>
                </c:pt>
                <c:pt idx="910">
                  <c:v>59.729584046954962</c:v>
                </c:pt>
                <c:pt idx="911">
                  <c:v>59.729899359065804</c:v>
                </c:pt>
                <c:pt idx="912">
                  <c:v>59.730214668880876</c:v>
                </c:pt>
                <c:pt idx="913">
                  <c:v>59.73052997640022</c:v>
                </c:pt>
                <c:pt idx="914">
                  <c:v>59.7308452816238</c:v>
                </c:pt>
                <c:pt idx="915">
                  <c:v>59.731160584551638</c:v>
                </c:pt>
                <c:pt idx="916">
                  <c:v>59.731475885183684</c:v>
                </c:pt>
                <c:pt idx="917">
                  <c:v>59.731791183519952</c:v>
                </c:pt>
                <c:pt idx="918">
                  <c:v>59.732106479560464</c:v>
                </c:pt>
                <c:pt idx="919">
                  <c:v>59.732421773305163</c:v>
                </c:pt>
                <c:pt idx="920">
                  <c:v>59.732737064754083</c:v>
                </c:pt>
                <c:pt idx="921">
                  <c:v>59.73305235390719</c:v>
                </c:pt>
                <c:pt idx="922">
                  <c:v>59.733367640764513</c:v>
                </c:pt>
                <c:pt idx="923">
                  <c:v>59.733682925325994</c:v>
                </c:pt>
                <c:pt idx="924">
                  <c:v>59.733998207591675</c:v>
                </c:pt>
                <c:pt idx="925">
                  <c:v>59.734313487561501</c:v>
                </c:pt>
                <c:pt idx="926">
                  <c:v>59.734628765235513</c:v>
                </c:pt>
                <c:pt idx="927">
                  <c:v>59.734944040613655</c:v>
                </c:pt>
                <c:pt idx="928">
                  <c:v>59.735259313695984</c:v>
                </c:pt>
                <c:pt idx="929">
                  <c:v>59.735574584482436</c:v>
                </c:pt>
                <c:pt idx="930">
                  <c:v>59.735889852973038</c:v>
                </c:pt>
                <c:pt idx="931">
                  <c:v>59.736205119167742</c:v>
                </c:pt>
                <c:pt idx="932">
                  <c:v>59.736520383066591</c:v>
                </c:pt>
                <c:pt idx="933">
                  <c:v>59.736835644669569</c:v>
                </c:pt>
                <c:pt idx="934">
                  <c:v>59.737150903976627</c:v>
                </c:pt>
                <c:pt idx="935">
                  <c:v>59.737466160987822</c:v>
                </c:pt>
                <c:pt idx="936">
                  <c:v>59.737781415703076</c:v>
                </c:pt>
                <c:pt idx="937">
                  <c:v>59.738096668122417</c:v>
                </c:pt>
                <c:pt idx="938">
                  <c:v>59.738411918245873</c:v>
                </c:pt>
                <c:pt idx="939">
                  <c:v>59.738727166073375</c:v>
                </c:pt>
                <c:pt idx="940">
                  <c:v>59.739042411604949</c:v>
                </c:pt>
                <c:pt idx="941">
                  <c:v>59.73935765484061</c:v>
                </c:pt>
                <c:pt idx="942">
                  <c:v>59.73967289578033</c:v>
                </c:pt>
                <c:pt idx="943">
                  <c:v>59.739988134424074</c:v>
                </c:pt>
                <c:pt idx="944">
                  <c:v>59.740303370771848</c:v>
                </c:pt>
                <c:pt idx="945">
                  <c:v>59.74061860482368</c:v>
                </c:pt>
                <c:pt idx="946">
                  <c:v>59.740933836579551</c:v>
                </c:pt>
                <c:pt idx="947">
                  <c:v>59.74124906603943</c:v>
                </c:pt>
                <c:pt idx="948">
                  <c:v>59.741564293203318</c:v>
                </c:pt>
                <c:pt idx="949">
                  <c:v>59.741879518071208</c:v>
                </c:pt>
                <c:pt idx="950">
                  <c:v>59.742194740643122</c:v>
                </c:pt>
                <c:pt idx="951">
                  <c:v>59.742509960918994</c:v>
                </c:pt>
                <c:pt idx="952">
                  <c:v>59.742825178898869</c:v>
                </c:pt>
                <c:pt idx="953">
                  <c:v>59.743140394582746</c:v>
                </c:pt>
                <c:pt idx="954">
                  <c:v>59.743455607970589</c:v>
                </c:pt>
                <c:pt idx="955">
                  <c:v>59.743770819062377</c:v>
                </c:pt>
                <c:pt idx="956">
                  <c:v>59.744086027858152</c:v>
                </c:pt>
                <c:pt idx="957">
                  <c:v>59.744401234357873</c:v>
                </c:pt>
                <c:pt idx="958">
                  <c:v>59.744716438561554</c:v>
                </c:pt>
                <c:pt idx="959">
                  <c:v>59.745031640469172</c:v>
                </c:pt>
                <c:pt idx="960">
                  <c:v>59.7453468400807</c:v>
                </c:pt>
                <c:pt idx="961">
                  <c:v>59.74566203739618</c:v>
                </c:pt>
                <c:pt idx="962">
                  <c:v>59.745977232415562</c:v>
                </c:pt>
                <c:pt idx="963">
                  <c:v>59.746292425138847</c:v>
                </c:pt>
                <c:pt idx="964">
                  <c:v>59.746607615566063</c:v>
                </c:pt>
                <c:pt idx="965">
                  <c:v>59.746922803697188</c:v>
                </c:pt>
                <c:pt idx="966">
                  <c:v>59.747237989532195</c:v>
                </c:pt>
                <c:pt idx="967">
                  <c:v>59.747553173071076</c:v>
                </c:pt>
                <c:pt idx="968">
                  <c:v>59.747868354313823</c:v>
                </c:pt>
                <c:pt idx="969">
                  <c:v>59.748183533260473</c:v>
                </c:pt>
                <c:pt idx="970">
                  <c:v>59.748498709910969</c:v>
                </c:pt>
                <c:pt idx="971">
                  <c:v>59.748813884265346</c:v>
                </c:pt>
                <c:pt idx="972">
                  <c:v>59.749129056323554</c:v>
                </c:pt>
                <c:pt idx="973">
                  <c:v>59.749444226085629</c:v>
                </c:pt>
                <c:pt idx="974">
                  <c:v>59.749759393551535</c:v>
                </c:pt>
                <c:pt idx="975">
                  <c:v>59.750074558721273</c:v>
                </c:pt>
                <c:pt idx="976">
                  <c:v>59.750389721594814</c:v>
                </c:pt>
                <c:pt idx="977">
                  <c:v>59.750704882172201</c:v>
                </c:pt>
                <c:pt idx="978">
                  <c:v>59.751020040453369</c:v>
                </c:pt>
                <c:pt idx="979">
                  <c:v>59.751335196438362</c:v>
                </c:pt>
                <c:pt idx="980">
                  <c:v>59.751650350127171</c:v>
                </c:pt>
                <c:pt idx="981">
                  <c:v>59.751965501519742</c:v>
                </c:pt>
                <c:pt idx="982">
                  <c:v>59.752280650616115</c:v>
                </c:pt>
                <c:pt idx="983">
                  <c:v>59.752595797416269</c:v>
                </c:pt>
                <c:pt idx="984">
                  <c:v>59.752910941920184</c:v>
                </c:pt>
                <c:pt idx="985">
                  <c:v>59.75322608412786</c:v>
                </c:pt>
                <c:pt idx="986">
                  <c:v>59.75354122403931</c:v>
                </c:pt>
                <c:pt idx="987">
                  <c:v>59.753856361654492</c:v>
                </c:pt>
                <c:pt idx="988">
                  <c:v>59.754171496973427</c:v>
                </c:pt>
                <c:pt idx="989">
                  <c:v>59.75448662999613</c:v>
                </c:pt>
                <c:pt idx="990">
                  <c:v>59.754801760722508</c:v>
                </c:pt>
                <c:pt idx="991">
                  <c:v>59.755116889152639</c:v>
                </c:pt>
                <c:pt idx="992">
                  <c:v>59.755432015286488</c:v>
                </c:pt>
                <c:pt idx="993">
                  <c:v>59.755747139124033</c:v>
                </c:pt>
                <c:pt idx="994">
                  <c:v>59.75606226066531</c:v>
                </c:pt>
                <c:pt idx="995">
                  <c:v>59.756377379910255</c:v>
                </c:pt>
                <c:pt idx="996">
                  <c:v>59.756692496858918</c:v>
                </c:pt>
                <c:pt idx="997">
                  <c:v>59.757007611511227</c:v>
                </c:pt>
                <c:pt idx="998">
                  <c:v>59.757322723867262</c:v>
                </c:pt>
                <c:pt idx="999">
                  <c:v>59.757637833926907</c:v>
                </c:pt>
                <c:pt idx="1000">
                  <c:v>59.757952941690249</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Calculs!$I$4:$I$1004</c:f>
              <c:numCache>
                <c:formatCode>0.00</c:formatCode>
                <c:ptCount val="1001"/>
                <c:pt idx="0">
                  <c:v>0</c:v>
                </c:pt>
                <c:pt idx="1">
                  <c:v>0</c:v>
                </c:pt>
                <c:pt idx="2">
                  <c:v>0.19250540838011906</c:v>
                </c:pt>
                <c:pt idx="3">
                  <c:v>0.57787057687132293</c:v>
                </c:pt>
                <c:pt idx="4">
                  <c:v>1.1562530400339228</c:v>
                </c:pt>
                <c:pt idx="5">
                  <c:v>1.927864654643517</c:v>
                </c:pt>
                <c:pt idx="6">
                  <c:v>2.795261624576252</c:v>
                </c:pt>
                <c:pt idx="7">
                  <c:v>3.6608237750367909</c:v>
                </c:pt>
                <c:pt idx="8">
                  <c:v>4.5245418544830267</c:v>
                </c:pt>
                <c:pt idx="9">
                  <c:v>5.3864066455862654</c:v>
                </c:pt>
                <c:pt idx="10">
                  <c:v>6.2464089655772455</c:v>
                </c:pt>
                <c:pt idx="11">
                  <c:v>7.1045396665893827</c:v>
                </c:pt>
                <c:pt idx="12">
                  <c:v>7.960789635999217</c:v>
                </c:pt>
                <c:pt idx="13">
                  <c:v>8.8151497967640129</c:v>
                </c:pt>
                <c:pt idx="14">
                  <c:v>9.6676111077564961</c:v>
                </c:pt>
                <c:pt idx="15">
                  <c:v>10.518164564096701</c:v>
                </c:pt>
                <c:pt idx="16">
                  <c:v>11.366801197480866</c:v>
                </c:pt>
                <c:pt idx="17">
                  <c:v>12.213512076507413</c:v>
                </c:pt>
                <c:pt idx="18">
                  <c:v>13.058288306999911</c:v>
                </c:pt>
                <c:pt idx="19">
                  <c:v>13.901121032327053</c:v>
                </c:pt>
                <c:pt idx="20">
                  <c:v>14.742001433719588</c:v>
                </c:pt>
                <c:pt idx="21">
                  <c:v>15.580920730584205</c:v>
                </c:pt>
                <c:pt idx="22">
                  <c:v>16.417870180814312</c:v>
                </c:pt>
                <c:pt idx="23">
                  <c:v>17.252841081097721</c:v>
                </c:pt>
                <c:pt idx="24">
                  <c:v>18.08582476722118</c:v>
                </c:pt>
                <c:pt idx="25">
                  <c:v>18.916812614371757</c:v>
                </c:pt>
                <c:pt idx="26">
                  <c:v>19.745796037435053</c:v>
                </c:pt>
                <c:pt idx="27">
                  <c:v>20.572766491290157</c:v>
                </c:pt>
                <c:pt idx="28">
                  <c:v>21.397715471101431</c:v>
                </c:pt>
                <c:pt idx="29">
                  <c:v>22.220634512607006</c:v>
                </c:pt>
                <c:pt idx="30">
                  <c:v>23.041515192404006</c:v>
                </c:pt>
                <c:pt idx="31">
                  <c:v>23.860349128230485</c:v>
                </c:pt>
                <c:pt idx="32">
                  <c:v>24.677127979244037</c:v>
                </c:pt>
                <c:pt idx="33">
                  <c:v>25.491843446297075</c:v>
                </c:pt>
                <c:pt idx="34">
                  <c:v>26.304487272208746</c:v>
                </c:pt>
                <c:pt idx="35">
                  <c:v>27.115056434434635</c:v>
                </c:pt>
                <c:pt idx="36">
                  <c:v>27.923548169127045</c:v>
                </c:pt>
                <c:pt idx="37">
                  <c:v>28.729954113495797</c:v>
                </c:pt>
                <c:pt idx="38">
                  <c:v>29.534265959636045</c:v>
                </c:pt>
                <c:pt idx="39">
                  <c:v>30.336475453811321</c:v>
                </c:pt>
                <c:pt idx="40">
                  <c:v>31.136574395869875</c:v>
                </c:pt>
                <c:pt idx="41">
                  <c:v>31.93455463874162</c:v>
                </c:pt>
                <c:pt idx="42">
                  <c:v>32.730408088005326</c:v>
                </c:pt>
                <c:pt idx="43">
                  <c:v>33.524126701517062</c:v>
                </c:pt>
                <c:pt idx="44">
                  <c:v>34.315702489092303</c:v>
                </c:pt>
                <c:pt idx="45">
                  <c:v>35.105127512235072</c:v>
                </c:pt>
                <c:pt idx="46">
                  <c:v>35.892393883908461</c:v>
                </c:pt>
                <c:pt idx="47">
                  <c:v>36.677493768341584</c:v>
                </c:pt>
                <c:pt idx="48">
                  <c:v>37.460419380868593</c:v>
                </c:pt>
                <c:pt idx="49">
                  <c:v>38.241162987796159</c:v>
                </c:pt>
                <c:pt idx="50">
                  <c:v>39.019716906295884</c:v>
                </c:pt>
                <c:pt idx="51">
                  <c:v>39.796587482535685</c:v>
                </c:pt>
                <c:pt idx="52">
                  <c:v>40.572281837960595</c:v>
                </c:pt>
                <c:pt idx="53">
                  <c:v>41.346793421566979</c:v>
                </c:pt>
                <c:pt idx="54">
                  <c:v>42.120115707520071</c:v>
                </c:pt>
                <c:pt idx="55">
                  <c:v>42.892242195160378</c:v>
                </c:pt>
                <c:pt idx="56">
                  <c:v>43.663166409022644</c:v>
                </c:pt>
                <c:pt idx="57">
                  <c:v>44.432881898866476</c:v>
                </c:pt>
                <c:pt idx="58">
                  <c:v>45.201382239717205</c:v>
                </c:pt>
                <c:pt idx="59">
                  <c:v>45.968661031916142</c:v>
                </c:pt>
                <c:pt idx="60">
                  <c:v>46.734711901179281</c:v>
                </c:pt>
                <c:pt idx="61">
                  <c:v>47.499528498663636</c:v>
                </c:pt>
                <c:pt idx="62">
                  <c:v>48.263104501040488</c:v>
                </c:pt>
                <c:pt idx="63">
                  <c:v>49.025433610574744</c:v>
                </c:pt>
                <c:pt idx="64">
                  <c:v>49.786509555210067</c:v>
                </c:pt>
                <c:pt idx="65">
                  <c:v>50.546326088658873</c:v>
                </c:pt>
                <c:pt idx="66">
                  <c:v>51.304876990496993</c:v>
                </c:pt>
                <c:pt idx="67">
                  <c:v>52.062156066262332</c:v>
                </c:pt>
                <c:pt idx="68">
                  <c:v>52.818157147557251</c:v>
                </c:pt>
                <c:pt idx="69">
                  <c:v>53.572874092154109</c:v>
                </c:pt>
                <c:pt idx="70">
                  <c:v>54.326300784103822</c:v>
                </c:pt>
                <c:pt idx="71">
                  <c:v>55.078431133846941</c:v>
                </c:pt>
                <c:pt idx="72">
                  <c:v>55.829259078326999</c:v>
                </c:pt>
                <c:pt idx="73">
                  <c:v>56.578778581105858</c:v>
                </c:pt>
                <c:pt idx="74">
                  <c:v>57.326983632480903</c:v>
                </c:pt>
                <c:pt idx="75">
                  <c:v>58.073868249603578</c:v>
                </c:pt>
                <c:pt idx="76">
                  <c:v>58.819426476599297</c:v>
                </c:pt>
                <c:pt idx="77">
                  <c:v>59.563652384688524</c:v>
                </c:pt>
                <c:pt idx="78">
                  <c:v>60.306540072308565</c:v>
                </c:pt>
                <c:pt idx="79">
                  <c:v>61.048083665236291</c:v>
                </c:pt>
                <c:pt idx="80">
                  <c:v>61.788277316711238</c:v>
                </c:pt>
                <c:pt idx="81">
                  <c:v>62.527115207559277</c:v>
                </c:pt>
                <c:pt idx="82">
                  <c:v>63.264591546316474</c:v>
                </c:pt>
                <c:pt idx="83">
                  <c:v>64.000700569353086</c:v>
                </c:pt>
                <c:pt idx="84">
                  <c:v>64.73543654099764</c:v>
                </c:pt>
                <c:pt idx="85">
                  <c:v>65.468793753660833</c:v>
                </c:pt>
                <c:pt idx="86">
                  <c:v>66.200766527959345</c:v>
                </c:pt>
                <c:pt idx="87">
                  <c:v>66.931349212839251</c:v>
                </c:pt>
                <c:pt idx="88">
                  <c:v>67.660536185699058</c:v>
                </c:pt>
                <c:pt idx="89">
                  <c:v>68.388321852512362</c:v>
                </c:pt>
                <c:pt idx="90">
                  <c:v>69.114700647949775</c:v>
                </c:pt>
                <c:pt idx="91">
                  <c:v>69.839667035500355</c:v>
                </c:pt>
                <c:pt idx="92">
                  <c:v>70.563215507592261</c:v>
                </c:pt>
                <c:pt idx="93">
                  <c:v>71.28534058571266</c:v>
                </c:pt>
                <c:pt idx="94">
                  <c:v>72.006036820526745</c:v>
                </c:pt>
                <c:pt idx="95">
                  <c:v>72.725298791995868</c:v>
                </c:pt>
                <c:pt idx="96">
                  <c:v>73.443121109494768</c:v>
                </c:pt>
                <c:pt idx="97">
                  <c:v>74.159498411927672</c:v>
                </c:pt>
                <c:pt idx="98">
                  <c:v>74.874425367843457</c:v>
                </c:pt>
                <c:pt idx="99">
                  <c:v>75.587896675549587</c:v>
                </c:pt>
                <c:pt idx="100">
                  <c:v>76.29990706322495</c:v>
                </c:pt>
                <c:pt idx="101">
                  <c:v>77.010214421707673</c:v>
                </c:pt>
                <c:pt idx="102">
                  <c:v>77.718576442513509</c:v>
                </c:pt>
                <c:pt idx="103">
                  <c:v>78.42498769001395</c:v>
                </c:pt>
                <c:pt idx="104">
                  <c:v>79.129442769970794</c:v>
                </c:pt>
                <c:pt idx="105">
                  <c:v>79.831936329618216</c:v>
                </c:pt>
                <c:pt idx="106">
                  <c:v>80.532463057742945</c:v>
                </c:pt>
                <c:pt idx="107">
                  <c:v>81.231017684761881</c:v>
                </c:pt>
                <c:pt idx="108">
                  <c:v>81.9275949827977</c:v>
                </c:pt>
                <c:pt idx="109">
                  <c:v>82.622189765752168</c:v>
                </c:pt>
                <c:pt idx="110">
                  <c:v>83.314796889377149</c:v>
                </c:pt>
                <c:pt idx="111">
                  <c:v>84.005411251343276</c:v>
                </c:pt>
                <c:pt idx="112">
                  <c:v>84.694027791306311</c:v>
                </c:pt>
                <c:pt idx="113">
                  <c:v>85.380641490971229</c:v>
                </c:pt>
                <c:pt idx="114">
                  <c:v>86.065247374153856</c:v>
                </c:pt>
                <c:pt idx="115">
                  <c:v>86.747840506840134</c:v>
                </c:pt>
                <c:pt idx="116">
                  <c:v>87.428415997243121</c:v>
                </c:pt>
                <c:pt idx="117">
                  <c:v>88.106968995857329</c:v>
                </c:pt>
                <c:pt idx="118">
                  <c:v>88.783494695510981</c:v>
                </c:pt>
                <c:pt idx="119">
                  <c:v>89.457988331415564</c:v>
                </c:pt>
                <c:pt idx="120">
                  <c:v>90.130445181213091</c:v>
                </c:pt>
                <c:pt idx="121">
                  <c:v>90.800860565020841</c:v>
                </c:pt>
                <c:pt idx="122">
                  <c:v>91.469229845473691</c:v>
                </c:pt>
                <c:pt idx="123">
                  <c:v>92.135548427764064</c:v>
                </c:pt>
                <c:pt idx="124">
                  <c:v>92.799811759679244</c:v>
                </c:pt>
                <c:pt idx="125">
                  <c:v>93.46201533163628</c:v>
                </c:pt>
                <c:pt idx="126">
                  <c:v>94.122154676714558</c:v>
                </c:pt>
                <c:pt idx="127">
                  <c:v>94.780225370685699</c:v>
                </c:pt>
                <c:pt idx="128">
                  <c:v>95.436223032041056</c:v>
                </c:pt>
                <c:pt idx="129">
                  <c:v>96.090143322016829</c:v>
                </c:pt>
                <c:pt idx="130">
                  <c:v>96.741981944616441</c:v>
                </c:pt>
                <c:pt idx="131">
                  <c:v>97.391734646630781</c:v>
                </c:pt>
                <c:pt idx="132">
                  <c:v>98.039397217655591</c:v>
                </c:pt>
                <c:pt idx="133">
                  <c:v>98.684965490106691</c:v>
                </c:pt>
                <c:pt idx="134">
                  <c:v>99.328435339232513</c:v>
                </c:pt>
                <c:pt idx="135">
                  <c:v>99.969802683124286</c:v>
                </c:pt>
                <c:pt idx="136">
                  <c:v>100.6090634827236</c:v>
                </c:pt>
                <c:pt idx="137">
                  <c:v>101.24621374182772</c:v>
                </c:pt>
                <c:pt idx="138">
                  <c:v>101.88124950709214</c:v>
                </c:pt>
                <c:pt idx="139">
                  <c:v>102.51416686803093</c:v>
                </c:pt>
                <c:pt idx="140">
                  <c:v>103.14496195701454</c:v>
                </c:pt>
                <c:pt idx="141">
                  <c:v>103.77363094926504</c:v>
                </c:pt>
                <c:pt idx="142">
                  <c:v>104.40017006284906</c:v>
                </c:pt>
                <c:pt idx="143">
                  <c:v>105.02457555866822</c:v>
                </c:pt>
                <c:pt idx="144">
                  <c:v>105.64684374044708</c:v>
                </c:pt>
                <c:pt idx="145">
                  <c:v>106.26697095471881</c:v>
                </c:pt>
                <c:pt idx="146">
                  <c:v>106.88495359080824</c:v>
                </c:pt>
                <c:pt idx="147">
                  <c:v>107.50078808081265</c:v>
                </c:pt>
                <c:pt idx="148">
                  <c:v>108.11447089958008</c:v>
                </c:pt>
                <c:pt idx="149">
                  <c:v>108.72599856468523</c:v>
                </c:pt>
                <c:pt idx="150">
                  <c:v>109.33536763640302</c:v>
                </c:pt>
                <c:pt idx="151">
                  <c:v>109.94265525847032</c:v>
                </c:pt>
                <c:pt idx="152">
                  <c:v>110.54793865709398</c:v>
                </c:pt>
                <c:pt idx="153">
                  <c:v>111.15121453679181</c:v>
                </c:pt>
                <c:pt idx="154">
                  <c:v>111.75247964114743</c:v>
                </c:pt>
                <c:pt idx="155">
                  <c:v>112.35173075278871</c:v>
                </c:pt>
                <c:pt idx="156">
                  <c:v>112.94896469336418</c:v>
                </c:pt>
                <c:pt idx="157">
                  <c:v>113.54417832351726</c:v>
                </c:pt>
                <c:pt idx="158">
                  <c:v>114.13736854285857</c:v>
                </c:pt>
                <c:pt idx="159">
                  <c:v>114.72853228993601</c:v>
                </c:pt>
                <c:pt idx="160">
                  <c:v>115.31766654220276</c:v>
                </c:pt>
                <c:pt idx="161">
                  <c:v>115.9047683159833</c:v>
                </c:pt>
                <c:pt idx="162">
                  <c:v>116.48983466643736</c:v>
                </c:pt>
                <c:pt idx="163">
                  <c:v>117.07286268752181</c:v>
                </c:pt>
                <c:pt idx="164">
                  <c:v>117.65384951195045</c:v>
                </c:pt>
                <c:pt idx="165">
                  <c:v>118.23279231115194</c:v>
                </c:pt>
                <c:pt idx="166">
                  <c:v>118.80968829522556</c:v>
                </c:pt>
                <c:pt idx="167">
                  <c:v>119.38453471289503</c:v>
                </c:pt>
                <c:pt idx="168">
                  <c:v>119.95732885146042</c:v>
                </c:pt>
                <c:pt idx="169">
                  <c:v>120.52806803674788</c:v>
                </c:pt>
                <c:pt idx="170">
                  <c:v>121.09674963305768</c:v>
                </c:pt>
                <c:pt idx="171">
                  <c:v>121.66337104311005</c:v>
                </c:pt>
                <c:pt idx="172">
                  <c:v>122.22792970798916</c:v>
                </c:pt>
                <c:pt idx="173">
                  <c:v>122.79042310708529</c:v>
                </c:pt>
                <c:pt idx="174">
                  <c:v>123.3508487580349</c:v>
                </c:pt>
                <c:pt idx="175">
                  <c:v>123.90920421665891</c:v>
                </c:pt>
                <c:pt idx="176">
                  <c:v>124.46548707689902</c:v>
                </c:pt>
                <c:pt idx="177">
                  <c:v>125.01969497075227</c:v>
                </c:pt>
                <c:pt idx="178">
                  <c:v>125.57182556820354</c:v>
                </c:pt>
                <c:pt idx="179">
                  <c:v>126.12187657715644</c:v>
                </c:pt>
                <c:pt idx="180">
                  <c:v>126.6698457433621</c:v>
                </c:pt>
                <c:pt idx="181">
                  <c:v>127.21573085034642</c:v>
                </c:pt>
                <c:pt idx="182">
                  <c:v>127.75952971933521</c:v>
                </c:pt>
                <c:pt idx="183">
                  <c:v>128.30124020917779</c:v>
                </c:pt>
                <c:pt idx="184">
                  <c:v>128.84086021626868</c:v>
                </c:pt>
                <c:pt idx="185">
                  <c:v>129.37838767446746</c:v>
                </c:pt>
                <c:pt idx="186">
                  <c:v>129.91382055501714</c:v>
                </c:pt>
                <c:pt idx="187">
                  <c:v>130.4471568664604</c:v>
                </c:pt>
                <c:pt idx="188">
                  <c:v>130.97839465455442</c:v>
                </c:pt>
                <c:pt idx="189">
                  <c:v>131.50753200218398</c:v>
                </c:pt>
                <c:pt idx="190">
                  <c:v>132.03456702927264</c:v>
                </c:pt>
                <c:pt idx="191">
                  <c:v>132.55949789269238</c:v>
                </c:pt>
                <c:pt idx="192">
                  <c:v>133.08232278617166</c:v>
                </c:pt>
                <c:pt idx="193">
                  <c:v>133.60303994020174</c:v>
                </c:pt>
                <c:pt idx="194">
                  <c:v>134.12164762194135</c:v>
                </c:pt>
                <c:pt idx="195">
                  <c:v>134.63814413511977</c:v>
                </c:pt>
                <c:pt idx="196">
                  <c:v>135.15252781993826</c:v>
                </c:pt>
                <c:pt idx="197">
                  <c:v>135.66479705296996</c:v>
                </c:pt>
                <c:pt idx="198">
                  <c:v>136.17495024705823</c:v>
                </c:pt>
                <c:pt idx="199">
                  <c:v>136.68298585121343</c:v>
                </c:pt>
                <c:pt idx="200">
                  <c:v>137.18890235050802</c:v>
                </c:pt>
                <c:pt idx="201">
                  <c:v>137.69269826597036</c:v>
                </c:pt>
                <c:pt idx="202">
                  <c:v>138.19437215447687</c:v>
                </c:pt>
                <c:pt idx="203">
                  <c:v>138.69392260864262</c:v>
                </c:pt>
                <c:pt idx="204">
                  <c:v>139.19134825671074</c:v>
                </c:pt>
                <c:pt idx="205">
                  <c:v>139.68664776243992</c:v>
                </c:pt>
                <c:pt idx="206">
                  <c:v>140.17981982499094</c:v>
                </c:pt>
                <c:pt idx="207">
                  <c:v>140.67086317881152</c:v>
                </c:pt>
                <c:pt idx="208">
                  <c:v>141.15977659351955</c:v>
                </c:pt>
                <c:pt idx="209">
                  <c:v>141.64655887378549</c:v>
                </c:pt>
                <c:pt idx="210">
                  <c:v>142.13120885921293</c:v>
                </c:pt>
                <c:pt idx="211">
                  <c:v>142.61372542421782</c:v>
                </c:pt>
                <c:pt idx="212">
                  <c:v>143.09410747790668</c:v>
                </c:pt>
                <c:pt idx="213">
                  <c:v>143.57235396395308</c:v>
                </c:pt>
                <c:pt idx="214">
                  <c:v>144.04846386047305</c:v>
                </c:pt>
                <c:pt idx="215">
                  <c:v>144.52243617989924</c:v>
                </c:pt>
                <c:pt idx="216">
                  <c:v>144.9942699688535</c:v>
                </c:pt>
                <c:pt idx="217">
                  <c:v>145.4639643080186</c:v>
                </c:pt>
                <c:pt idx="218">
                  <c:v>145.93151831200834</c:v>
                </c:pt>
                <c:pt idx="219">
                  <c:v>146.39693112923669</c:v>
                </c:pt>
                <c:pt idx="220">
                  <c:v>146.86020194178562</c:v>
                </c:pt>
                <c:pt idx="221">
                  <c:v>147.32132996527176</c:v>
                </c:pt>
                <c:pt idx="222">
                  <c:v>147.78031444871175</c:v>
                </c:pt>
                <c:pt idx="223">
                  <c:v>148.23715467438672</c:v>
                </c:pt>
                <c:pt idx="224">
                  <c:v>148.6918499577053</c:v>
                </c:pt>
                <c:pt idx="225">
                  <c:v>149.14439964706571</c:v>
                </c:pt>
                <c:pt idx="226">
                  <c:v>149.59480312371682</c:v>
                </c:pt>
                <c:pt idx="227">
                  <c:v>150.04305980161766</c:v>
                </c:pt>
                <c:pt idx="228">
                  <c:v>150.48916912729661</c:v>
                </c:pt>
                <c:pt idx="229">
                  <c:v>150.93313057970869</c:v>
                </c:pt>
                <c:pt idx="230">
                  <c:v>151.37494367009253</c:v>
                </c:pt>
                <c:pt idx="231">
                  <c:v>151.81460794182584</c:v>
                </c:pt>
                <c:pt idx="232">
                  <c:v>152.25212297028006</c:v>
                </c:pt>
                <c:pt idx="233">
                  <c:v>152.68748836267406</c:v>
                </c:pt>
                <c:pt idx="234">
                  <c:v>153.12070375792675</c:v>
                </c:pt>
                <c:pt idx="235">
                  <c:v>153.55176882650883</c:v>
                </c:pt>
                <c:pt idx="236">
                  <c:v>153.98068327029347</c:v>
                </c:pt>
                <c:pt idx="237">
                  <c:v>154.40744682240637</c:v>
                </c:pt>
                <c:pt idx="238">
                  <c:v>154.83205924707434</c:v>
                </c:pt>
                <c:pt idx="239">
                  <c:v>155.25452033947374</c:v>
                </c:pt>
                <c:pt idx="240">
                  <c:v>155.67482992557737</c:v>
                </c:pt>
                <c:pt idx="241">
                  <c:v>156.09298786200097</c:v>
                </c:pt>
                <c:pt idx="242">
                  <c:v>156.50899403584853</c:v>
                </c:pt>
                <c:pt idx="243">
                  <c:v>156.92284836455715</c:v>
                </c:pt>
                <c:pt idx="244">
                  <c:v>157.33455079574077</c:v>
                </c:pt>
                <c:pt idx="245">
                  <c:v>157.74410130703322</c:v>
                </c:pt>
                <c:pt idx="246">
                  <c:v>158.15149990593062</c:v>
                </c:pt>
                <c:pt idx="247">
                  <c:v>158.55674662963276</c:v>
                </c:pt>
                <c:pt idx="248">
                  <c:v>158.95984154488403</c:v>
                </c:pt>
                <c:pt idx="249">
                  <c:v>159.36078474781343</c:v>
                </c:pt>
                <c:pt idx="250">
                  <c:v>159.75957636377402</c:v>
                </c:pt>
                <c:pt idx="251">
                  <c:v>160.15586974343165</c:v>
                </c:pt>
                <c:pt idx="252">
                  <c:v>160.54931837675798</c:v>
                </c:pt>
                <c:pt idx="253">
                  <c:v>160.93992291555378</c:v>
                </c:pt>
                <c:pt idx="254">
                  <c:v>161.32768405166021</c:v>
                </c:pt>
                <c:pt idx="255">
                  <c:v>161.71260251667758</c:v>
                </c:pt>
                <c:pt idx="256">
                  <c:v>162.09467908168347</c:v>
                </c:pt>
                <c:pt idx="257">
                  <c:v>162.47391455695012</c:v>
                </c:pt>
                <c:pt idx="258">
                  <c:v>162.850309791661</c:v>
                </c:pt>
                <c:pt idx="259">
                  <c:v>163.22386567362676</c:v>
                </c:pt>
                <c:pt idx="260">
                  <c:v>163.59458312900037</c:v>
                </c:pt>
                <c:pt idx="261">
                  <c:v>163.9624631219917</c:v>
                </c:pt>
                <c:pt idx="262">
                  <c:v>164.32750665458144</c:v>
                </c:pt>
                <c:pt idx="263">
                  <c:v>164.68971476623452</c:v>
                </c:pt>
                <c:pt idx="264">
                  <c:v>165.04908853361272</c:v>
                </c:pt>
                <c:pt idx="265">
                  <c:v>165.40562907028712</c:v>
                </c:pt>
                <c:pt idx="266">
                  <c:v>165.75933752644966</c:v>
                </c:pt>
                <c:pt idx="267">
                  <c:v>166.11021508862456</c:v>
                </c:pt>
                <c:pt idx="268">
                  <c:v>166.45826297937887</c:v>
                </c:pt>
                <c:pt idx="269">
                  <c:v>166.80348245703314</c:v>
                </c:pt>
                <c:pt idx="270">
                  <c:v>167.14587481537114</c:v>
                </c:pt>
                <c:pt idx="271">
                  <c:v>167.48544138334961</c:v>
                </c:pt>
                <c:pt idx="272">
                  <c:v>167.82218352480746</c:v>
                </c:pt>
                <c:pt idx="273">
                  <c:v>168.15610263817476</c:v>
                </c:pt>
                <c:pt idx="274">
                  <c:v>168.4872001561813</c:v>
                </c:pt>
                <c:pt idx="275">
                  <c:v>168.81547754556513</c:v>
                </c:pt>
                <c:pt idx="276">
                  <c:v>169.1409363067805</c:v>
                </c:pt>
                <c:pt idx="277">
                  <c:v>169.46357797370595</c:v>
                </c:pt>
                <c:pt idx="278">
                  <c:v>169.78340411335211</c:v>
                </c:pt>
                <c:pt idx="279">
                  <c:v>170.10041632556911</c:v>
                </c:pt>
                <c:pt idx="280">
                  <c:v>170.41461624275416</c:v>
                </c:pt>
                <c:pt idx="281">
                  <c:v>170.72600552955882</c:v>
                </c:pt>
                <c:pt idx="282">
                  <c:v>171.03458588259639</c:v>
                </c:pt>
                <c:pt idx="283">
                  <c:v>171.34035903014896</c:v>
                </c:pt>
                <c:pt idx="284">
                  <c:v>171.64332673187459</c:v>
                </c:pt>
                <c:pt idx="285">
                  <c:v>171.94349077851462</c:v>
                </c:pt>
                <c:pt idx="286">
                  <c:v>172.24085299160055</c:v>
                </c:pt>
                <c:pt idx="287">
                  <c:v>172.53541522316158</c:v>
                </c:pt>
                <c:pt idx="288">
                  <c:v>172.82717935543155</c:v>
                </c:pt>
                <c:pt idx="289">
                  <c:v>173.11614730055646</c:v>
                </c:pt>
                <c:pt idx="290">
                  <c:v>173.4023210003019</c:v>
                </c:pt>
                <c:pt idx="291">
                  <c:v>173.6857024257605</c:v>
                </c:pt>
                <c:pt idx="292">
                  <c:v>173.96629357705984</c:v>
                </c:pt>
                <c:pt idx="293">
                  <c:v>174.24409648307022</c:v>
                </c:pt>
                <c:pt idx="294">
                  <c:v>174.51911320111279</c:v>
                </c:pt>
                <c:pt idx="295">
                  <c:v>174.79134581666781</c:v>
                </c:pt>
                <c:pt idx="296">
                  <c:v>175.06079644308332</c:v>
                </c:pt>
                <c:pt idx="297">
                  <c:v>175.3274672212838</c:v>
                </c:pt>
                <c:pt idx="298">
                  <c:v>175.58755751143948</c:v>
                </c:pt>
                <c:pt idx="299">
                  <c:v>175.83726942583436</c:v>
                </c:pt>
                <c:pt idx="300">
                  <c:v>176.07661263556912</c:v>
                </c:pt>
                <c:pt idx="301">
                  <c:v>176.30559702287462</c:v>
                </c:pt>
                <c:pt idx="302">
                  <c:v>176.52423267751968</c:v>
                </c:pt>
                <c:pt idx="303">
                  <c:v>176.73252989322151</c:v>
                </c:pt>
                <c:pt idx="304">
                  <c:v>176.9304991640598</c:v>
                </c:pt>
                <c:pt idx="305">
                  <c:v>177.11815118089493</c:v>
                </c:pt>
                <c:pt idx="306">
                  <c:v>177.29549682779094</c:v>
                </c:pt>
                <c:pt idx="307">
                  <c:v>177.46254717844377</c:v>
                </c:pt>
                <c:pt idx="308">
                  <c:v>177.61931349261545</c:v>
                </c:pt>
                <c:pt idx="309">
                  <c:v>177.76580721257454</c:v>
                </c:pt>
                <c:pt idx="310">
                  <c:v>177.90203995954388</c:v>
                </c:pt>
                <c:pt idx="311">
                  <c:v>178.02802353015542</c:v>
                </c:pt>
                <c:pt idx="312">
                  <c:v>178.1437698929135</c:v>
                </c:pt>
                <c:pt idx="313">
                  <c:v>178.24929118466656</c:v>
                </c:pt>
                <c:pt idx="314">
                  <c:v>178.34459970708775</c:v>
                </c:pt>
                <c:pt idx="315">
                  <c:v>178.42970792316541</c:v>
                </c:pt>
                <c:pt idx="316">
                  <c:v>178.50462845370336</c:v>
                </c:pt>
                <c:pt idx="317">
                  <c:v>178.56937407383197</c:v>
                </c:pt>
                <c:pt idx="318">
                  <c:v>178.62395770952983</c:v>
                </c:pt>
                <c:pt idx="319">
                  <c:v>178.6683924341574</c:v>
                </c:pt>
                <c:pt idx="320">
                  <c:v>178.70269146500206</c:v>
                </c:pt>
                <c:pt idx="321">
                  <c:v>178.72837992032743</c:v>
                </c:pt>
                <c:pt idx="322">
                  <c:v>178.7469812089607</c:v>
                </c:pt>
                <c:pt idx="323">
                  <c:v>178.75850482985481</c:v>
                </c:pt>
                <c:pt idx="324">
                  <c:v>178.76296034211359</c:v>
                </c:pt>
                <c:pt idx="325">
                  <c:v>178.76035736333293</c:v>
                </c:pt>
                <c:pt idx="326">
                  <c:v>178.75070556794986</c:v>
                </c:pt>
                <c:pt idx="327">
                  <c:v>178.7340146855997</c:v>
                </c:pt>
                <c:pt idx="328">
                  <c:v>178.71029449948165</c:v>
                </c:pt>
                <c:pt idx="329">
                  <c:v>178.67955484473245</c:v>
                </c:pt>
                <c:pt idx="330">
                  <c:v>178.64180560680867</c:v>
                </c:pt>
                <c:pt idx="331">
                  <c:v>178.59705671987757</c:v>
                </c:pt>
                <c:pt idx="332">
                  <c:v>178.54531816521629</c:v>
                </c:pt>
                <c:pt idx="333">
                  <c:v>178.48659996962036</c:v>
                </c:pt>
                <c:pt idx="334">
                  <c:v>178.42091220382045</c:v>
                </c:pt>
                <c:pt idx="335">
                  <c:v>178.34826498090848</c:v>
                </c:pt>
                <c:pt idx="336">
                  <c:v>178.26866845477238</c:v>
                </c:pt>
                <c:pt idx="337">
                  <c:v>178.18213281854031</c:v>
                </c:pt>
                <c:pt idx="338">
                  <c:v>178.08866830303376</c:v>
                </c:pt>
                <c:pt idx="339">
                  <c:v>177.98828517522995</c:v>
                </c:pt>
                <c:pt idx="340">
                  <c:v>177.88099373673361</c:v>
                </c:pt>
                <c:pt idx="341">
                  <c:v>177.76680432225822</c:v>
                </c:pt>
                <c:pt idx="342">
                  <c:v>177.64572729811644</c:v>
                </c:pt>
                <c:pt idx="343">
                  <c:v>177.51777306072029</c:v>
                </c:pt>
                <c:pt idx="344">
                  <c:v>177.38295203509071</c:v>
                </c:pt>
                <c:pt idx="345">
                  <c:v>177.24127467337703</c:v>
                </c:pt>
                <c:pt idx="346">
                  <c:v>177.0927514533858</c:v>
                </c:pt>
                <c:pt idx="347">
                  <c:v>176.93739287711952</c:v>
                </c:pt>
                <c:pt idx="348">
                  <c:v>176.7753724652222</c:v>
                </c:pt>
                <c:pt idx="349">
                  <c:v>176.60686350317286</c:v>
                </c:pt>
                <c:pt idx="350">
                  <c:v>176.43187603003571</c:v>
                </c:pt>
                <c:pt idx="351">
                  <c:v>176.25042009940981</c:v>
                </c:pt>
                <c:pt idx="352">
                  <c:v>176.06250577815737</c:v>
                </c:pt>
                <c:pt idx="353">
                  <c:v>175.86814314514123</c:v>
                </c:pt>
                <c:pt idx="354">
                  <c:v>175.66734228997112</c:v>
                </c:pt>
                <c:pt idx="355">
                  <c:v>175.46011331175956</c:v>
                </c:pt>
                <c:pt idx="356">
                  <c:v>175.24646631788636</c:v>
                </c:pt>
                <c:pt idx="357">
                  <c:v>175.0264114227727</c:v>
                </c:pt>
                <c:pt idx="358">
                  <c:v>174.799958746664</c:v>
                </c:pt>
                <c:pt idx="359">
                  <c:v>174.56711841442234</c:v>
                </c:pt>
                <c:pt idx="360">
                  <c:v>174.3312903114394</c:v>
                </c:pt>
                <c:pt idx="361">
                  <c:v>174.09586858718529</c:v>
                </c:pt>
                <c:pt idx="362">
                  <c:v>173.86085191876205</c:v>
                </c:pt>
                <c:pt idx="363">
                  <c:v>173.62623898902231</c:v>
                </c:pt>
                <c:pt idx="364">
                  <c:v>173.39202848653792</c:v>
                </c:pt>
                <c:pt idx="365">
                  <c:v>173.15821910556912</c:v>
                </c:pt>
                <c:pt idx="366">
                  <c:v>172.92480954603357</c:v>
                </c:pt>
                <c:pt idx="367">
                  <c:v>172.69179851347587</c:v>
                </c:pt>
                <c:pt idx="368">
                  <c:v>172.45918471903713</c:v>
                </c:pt>
                <c:pt idx="369">
                  <c:v>172.22696687942474</c:v>
                </c:pt>
                <c:pt idx="370">
                  <c:v>171.99514371688227</c:v>
                </c:pt>
                <c:pt idx="371">
                  <c:v>171.7637139591599</c:v>
                </c:pt>
                <c:pt idx="372">
                  <c:v>171.5326763394846</c:v>
                </c:pt>
                <c:pt idx="373">
                  <c:v>171.30202959653082</c:v>
                </c:pt>
                <c:pt idx="374">
                  <c:v>171.07177247439117</c:v>
                </c:pt>
                <c:pt idx="375">
                  <c:v>170.84190372254747</c:v>
                </c:pt>
                <c:pt idx="376">
                  <c:v>170.61242209584182</c:v>
                </c:pt>
                <c:pt idx="377">
                  <c:v>170.38332635444809</c:v>
                </c:pt>
                <c:pt idx="378">
                  <c:v>170.15461526384317</c:v>
                </c:pt>
                <c:pt idx="379">
                  <c:v>169.92628759477904</c:v>
                </c:pt>
                <c:pt idx="380">
                  <c:v>169.69834212325438</c:v>
                </c:pt>
                <c:pt idx="381">
                  <c:v>169.47077763048674</c:v>
                </c:pt>
                <c:pt idx="382">
                  <c:v>169.24359290288479</c:v>
                </c:pt>
                <c:pt idx="383">
                  <c:v>169.01678673202082</c:v>
                </c:pt>
                <c:pt idx="384">
                  <c:v>168.79035791460328</c:v>
                </c:pt>
                <c:pt idx="385">
                  <c:v>168.56430525244957</c:v>
                </c:pt>
                <c:pt idx="386">
                  <c:v>168.33862755245912</c:v>
                </c:pt>
                <c:pt idx="387">
                  <c:v>168.11332362658629</c:v>
                </c:pt>
                <c:pt idx="388">
                  <c:v>167.888392291814</c:v>
                </c:pt>
                <c:pt idx="389">
                  <c:v>167.66383237012695</c:v>
                </c:pt>
                <c:pt idx="390">
                  <c:v>167.43964268848541</c:v>
                </c:pt>
                <c:pt idx="391">
                  <c:v>167.21582207879905</c:v>
                </c:pt>
                <c:pt idx="392">
                  <c:v>166.99236937790084</c:v>
                </c:pt>
                <c:pt idx="393">
                  <c:v>166.76928342752132</c:v>
                </c:pt>
                <c:pt idx="394">
                  <c:v>166.54656307426285</c:v>
                </c:pt>
                <c:pt idx="395">
                  <c:v>166.32420716957409</c:v>
                </c:pt>
                <c:pt idx="396">
                  <c:v>166.10221456972479</c:v>
                </c:pt>
                <c:pt idx="397">
                  <c:v>165.88058413578037</c:v>
                </c:pt>
                <c:pt idx="398">
                  <c:v>165.65931473357708</c:v>
                </c:pt>
                <c:pt idx="399">
                  <c:v>165.43840523369713</c:v>
                </c:pt>
                <c:pt idx="400">
                  <c:v>165.21785451144376</c:v>
                </c:pt>
                <c:pt idx="401">
                  <c:v>163.01608169651632</c:v>
                </c:pt>
                <c:pt idx="402">
                  <c:v>160.84970890417435</c:v>
                </c:pt>
                <c:pt idx="403">
                  <c:v>158.71764843261064</c:v>
                </c:pt>
                <c:pt idx="404">
                  <c:v>156.61885696075532</c:v>
                </c:pt>
                <c:pt idx="405">
                  <c:v>154.55233331910685</c:v>
                </c:pt>
                <c:pt idx="406">
                  <c:v>152.51711639655363</c:v>
                </c:pt>
                <c:pt idx="407">
                  <c:v>150.51228317370104</c:v>
                </c:pt>
                <c:pt idx="408">
                  <c:v>148.53694687397865</c:v>
                </c:pt>
                <c:pt idx="409">
                  <c:v>146.5902552244946</c:v>
                </c:pt>
                <c:pt idx="410">
                  <c:v>144.67138881923503</c:v>
                </c:pt>
                <c:pt idx="411">
                  <c:v>142.779559577784</c:v>
                </c:pt>
                <c:pt idx="412">
                  <c:v>140.91400929326639</c:v>
                </c:pt>
                <c:pt idx="413">
                  <c:v>139.07400826369826</c:v>
                </c:pt>
                <c:pt idx="414">
                  <c:v>137.25885400137199</c:v>
                </c:pt>
                <c:pt idx="415">
                  <c:v>135.46787001530819</c:v>
                </c:pt>
                <c:pt idx="416">
                  <c:v>133.70040466217895</c:v>
                </c:pt>
                <c:pt idx="417">
                  <c:v>131.95583006144798</c:v>
                </c:pt>
                <c:pt idx="418">
                  <c:v>130.23354107078924</c:v>
                </c:pt>
                <c:pt idx="419">
                  <c:v>128.53295431813322</c:v>
                </c:pt>
                <c:pt idx="420">
                  <c:v>126.85350728695873</c:v>
                </c:pt>
                <c:pt idx="421">
                  <c:v>125.19465745169302</c:v>
                </c:pt>
                <c:pt idx="422">
                  <c:v>123.55588146031143</c:v>
                </c:pt>
                <c:pt idx="423">
                  <c:v>121.93667436143807</c:v>
                </c:pt>
                <c:pt idx="424">
                  <c:v>120.3365488734436</c:v>
                </c:pt>
                <c:pt idx="425">
                  <c:v>118.75503469321727</c:v>
                </c:pt>
                <c:pt idx="426">
                  <c:v>117.19167784245836</c:v>
                </c:pt>
                <c:pt idx="427">
                  <c:v>115.64604004948782</c:v>
                </c:pt>
                <c:pt idx="428">
                  <c:v>114.11769816472645</c:v>
                </c:pt>
                <c:pt idx="429">
                  <c:v>112.606243608122</c:v>
                </c:pt>
                <c:pt idx="430">
                  <c:v>111.11128184693362</c:v>
                </c:pt>
                <c:pt idx="431">
                  <c:v>109.63243190240139</c:v>
                </c:pt>
                <c:pt idx="432">
                  <c:v>108.16932588393975</c:v>
                </c:pt>
                <c:pt idx="433">
                  <c:v>106.72160854959841</c:v>
                </c:pt>
                <c:pt idx="434">
                  <c:v>105.28893689163347</c:v>
                </c:pt>
                <c:pt idx="435">
                  <c:v>103.87097974612414</c:v>
                </c:pt>
                <c:pt idx="436">
                  <c:v>102.46741742565989</c:v>
                </c:pt>
                <c:pt idx="437">
                  <c:v>101.07794137420646</c:v>
                </c:pt>
                <c:pt idx="438">
                  <c:v>99.702253843339477</c:v>
                </c:pt>
                <c:pt idx="439">
                  <c:v>98.340067589112266</c:v>
                </c:pt>
                <c:pt idx="440">
                  <c:v>96.991105588897284</c:v>
                </c:pt>
                <c:pt idx="441">
                  <c:v>95.655100777613299</c:v>
                </c:pt>
                <c:pt idx="442">
                  <c:v>94.331795802818959</c:v>
                </c:pt>
                <c:pt idx="443">
                  <c:v>93.02094279822181</c:v>
                </c:pt>
                <c:pt idx="444">
                  <c:v>91.722303175217291</c:v>
                </c:pt>
                <c:pt idx="445">
                  <c:v>90.435647432138239</c:v>
                </c:pt>
                <c:pt idx="446">
                  <c:v>89.160754980959751</c:v>
                </c:pt>
                <c:pt idx="447">
                  <c:v>87.897413991268252</c:v>
                </c:pt>
                <c:pt idx="448">
                  <c:v>86.645421251368518</c:v>
                </c:pt>
                <c:pt idx="449">
                  <c:v>85.404582046466757</c:v>
                </c:pt>
                <c:pt idx="450">
                  <c:v>84.174710053933183</c:v>
                </c:pt>
                <c:pt idx="451">
                  <c:v>82.955627255714333</c:v>
                </c:pt>
                <c:pt idx="452">
                  <c:v>81.747163868033198</c:v>
                </c:pt>
                <c:pt idx="453">
                  <c:v>80.549158288584636</c:v>
                </c:pt>
                <c:pt idx="454">
                  <c:v>79.361457061505675</c:v>
                </c:pt>
                <c:pt idx="455">
                  <c:v>78.183914860474275</c:v>
                </c:pt>
                <c:pt idx="456">
                  <c:v>77.01639449036756</c:v>
                </c:pt>
                <c:pt idx="457">
                  <c:v>75.858766907990116</c:v>
                </c:pt>
                <c:pt idx="458">
                  <c:v>74.710911262467235</c:v>
                </c:pt>
                <c:pt idx="459">
                  <c:v>73.572714955985433</c:v>
                </c:pt>
                <c:pt idx="460">
                  <c:v>72.444073725653681</c:v>
                </c:pt>
                <c:pt idx="461">
                  <c:v>71.324891747355991</c:v>
                </c:pt>
                <c:pt idx="462">
                  <c:v>70.215081762565674</c:v>
                </c:pt>
                <c:pt idx="463">
                  <c:v>69.114565229198135</c:v>
                </c:pt>
                <c:pt idx="464">
                  <c:v>68.023272497689362</c:v>
                </c:pt>
                <c:pt idx="465">
                  <c:v>66.941143013603309</c:v>
                </c:pt>
                <c:pt idx="466">
                  <c:v>65.86812554819204</c:v>
                </c:pt>
                <c:pt idx="467">
                  <c:v>64.804178458458424</c:v>
                </c:pt>
                <c:pt idx="468">
                  <c:v>63.749269978400648</c:v>
                </c:pt>
                <c:pt idx="469">
                  <c:v>62.703378543252192</c:v>
                </c:pt>
                <c:pt idx="470">
                  <c:v>61.666493148666824</c:v>
                </c:pt>
                <c:pt idx="471">
                  <c:v>60.638613746936215</c:v>
                </c:pt>
                <c:pt idx="472">
                  <c:v>59.61975168246515</c:v>
                </c:pt>
                <c:pt idx="473">
                  <c:v>58.609930168863706</c:v>
                </c:pt>
                <c:pt idx="474">
                  <c:v>57.609184810144008</c:v>
                </c:pt>
                <c:pt idx="475">
                  <c:v>56.617564168627375</c:v>
                </c:pt>
                <c:pt idx="476">
                  <c:v>55.635130382270184</c:v>
                </c:pt>
                <c:pt idx="477">
                  <c:v>54.661959834197532</c:v>
                </c:pt>
                <c:pt idx="478">
                  <c:v>53.698143877284267</c:v>
                </c:pt>
                <c:pt idx="479">
                  <c:v>52.743789616632789</c:v>
                </c:pt>
                <c:pt idx="480">
                  <c:v>51.799020752754721</c:v>
                </c:pt>
                <c:pt idx="481">
                  <c:v>50.863978488152419</c:v>
                </c:pt>
                <c:pt idx="482">
                  <c:v>49.938822499798761</c:v>
                </c:pt>
                <c:pt idx="483">
                  <c:v>49.023731979707406</c:v>
                </c:pt>
                <c:pt idx="484">
                  <c:v>48.118906745342699</c:v>
                </c:pt>
                <c:pt idx="485">
                  <c:v>47.224568421008712</c:v>
                </c:pt>
                <c:pt idx="486">
                  <c:v>46.340961690540126</c:v>
                </c:pt>
                <c:pt idx="487">
                  <c:v>45.468355620552607</c:v>
                </c:pt>
                <c:pt idx="488">
                  <c:v>44.607045052142844</c:v>
                </c:pt>
                <c:pt idx="489">
                  <c:v>43.757352057202212</c:v>
                </c:pt>
                <c:pt idx="490">
                  <c:v>42.919627453355034</c:v>
                </c:pt>
                <c:pt idx="491">
                  <c:v>42.094252368880134</c:v>
                </c:pt>
                <c:pt idx="492">
                  <c:v>41.281639845741566</c:v>
                </c:pt>
                <c:pt idx="493">
                  <c:v>40.482236464957282</c:v>
                </c:pt>
                <c:pt idx="494">
                  <c:v>39.696523973885604</c:v>
                </c:pt>
                <c:pt idx="495">
                  <c:v>38.925020889526422</c:v>
                </c:pt>
                <c:pt idx="496">
                  <c:v>38.168284045543238</c:v>
                </c:pt>
                <c:pt idx="497">
                  <c:v>37.426910043361687</c:v>
                </c:pt>
                <c:pt idx="498">
                  <c:v>36.701536559369316</c:v>
                </c:pt>
                <c:pt idx="499">
                  <c:v>35.992843450961999</c:v>
                </c:pt>
                <c:pt idx="500">
                  <c:v>35.301553594057062</c:v>
                </c:pt>
                <c:pt idx="501">
                  <c:v>34.628433373922341</c:v>
                </c:pt>
                <c:pt idx="502">
                  <c:v>33.974292740084103</c:v>
                </c:pt>
                <c:pt idx="503">
                  <c:v>33.33998472516253</c:v>
                </c:pt>
                <c:pt idx="504">
                  <c:v>32.726404317424645</c:v>
                </c:pt>
                <c:pt idx="505">
                  <c:v>32.134486568541412</c:v>
                </c:pt>
                <c:pt idx="506">
                  <c:v>31.565203812628535</c:v>
                </c:pt>
                <c:pt idx="507">
                  <c:v>31.019561871510653</c:v>
                </c:pt>
                <c:pt idx="508">
                  <c:v>30.498595125849089</c:v>
                </c:pt>
                <c:pt idx="509">
                  <c:v>30.003360344011455</c:v>
                </c:pt>
                <c:pt idx="510">
                  <c:v>29.534929182027298</c:v>
                </c:pt>
                <c:pt idx="511">
                  <c:v>29.094379300162075</c:v>
                </c:pt>
                <c:pt idx="512">
                  <c:v>28.682784085594331</c:v>
                </c:pt>
                <c:pt idx="513">
                  <c:v>28.301201026684392</c:v>
                </c:pt>
                <c:pt idx="514">
                  <c:v>27.950658851581327</c:v>
                </c:pt>
                <c:pt idx="515">
                  <c:v>27.632143620248648</c:v>
                </c:pt>
                <c:pt idx="516">
                  <c:v>27.346584040626141</c:v>
                </c:pt>
                <c:pt idx="517">
                  <c:v>27.094836361183084</c:v>
                </c:pt>
                <c:pt idx="518">
                  <c:v>26.87766926673164</c:v>
                </c:pt>
                <c:pt idx="519">
                  <c:v>26.695749264313712</c:v>
                </c:pt>
                <c:pt idx="520">
                  <c:v>26.549627083391375</c:v>
                </c:pt>
                <c:pt idx="521">
                  <c:v>26.439725622524978</c:v>
                </c:pt>
                <c:pt idx="522">
                  <c:v>26.366329948340439</c:v>
                </c:pt>
                <c:pt idx="523">
                  <c:v>26.329579790083272</c:v>
                </c:pt>
                <c:pt idx="524">
                  <c:v>26.329464876437008</c:v>
                </c:pt>
                <c:pt idx="525">
                  <c:v>26.365823336512953</c:v>
                </c:pt>
                <c:pt idx="526">
                  <c:v>26.438343243461066</c:v>
                </c:pt>
                <c:pt idx="527">
                  <c:v>26.546567228896876</c:v>
                </c:pt>
                <c:pt idx="528">
                  <c:v>26.689899952083728</c:v>
                </c:pt>
                <c:pt idx="529">
                  <c:v>26.867618081566398</c:v>
                </c:pt>
                <c:pt idx="530">
                  <c:v>27.078882348409007</c:v>
                </c:pt>
                <c:pt idx="531">
                  <c:v>27.322751165589658</c:v>
                </c:pt>
                <c:pt idx="532">
                  <c:v>27.598195279730977</c:v>
                </c:pt>
                <c:pt idx="533">
                  <c:v>27.904112927649404</c:v>
                </c:pt>
                <c:pt idx="534">
                  <c:v>28.239345006469275</c:v>
                </c:pt>
                <c:pt idx="535">
                  <c:v>28.602689825402017</c:v>
                </c:pt>
                <c:pt idx="536">
                  <c:v>28.992917081858248</c:v>
                </c:pt>
                <c:pt idx="537">
                  <c:v>29.408780786511635</c:v>
                </c:pt>
                <c:pt idx="538">
                  <c:v>29.84903094431883</c:v>
                </c:pt>
                <c:pt idx="539">
                  <c:v>30.312423875778585</c:v>
                </c:pt>
                <c:pt idx="540">
                  <c:v>30.797731130984122</c:v>
                </c:pt>
                <c:pt idx="541">
                  <c:v>31.303747005999806</c:v>
                </c:pt>
                <c:pt idx="542">
                  <c:v>31.829294715903586</c:v>
                </c:pt>
                <c:pt idx="543">
                  <c:v>32.37323131172198</c:v>
                </c:pt>
                <c:pt idx="544">
                  <c:v>32.934451450469346</c:v>
                </c:pt>
                <c:pt idx="545">
                  <c:v>33.511890140085058</c:v>
                </c:pt>
                <c:pt idx="546">
                  <c:v>34.104524585949562</c:v>
                </c:pt>
                <c:pt idx="547">
                  <c:v>34.711375264577704</c:v>
                </c:pt>
                <c:pt idx="548">
                  <c:v>35.331506344634938</c:v>
                </c:pt>
                <c:pt idx="549">
                  <c:v>35.964025567003183</c:v>
                </c:pt>
                <c:pt idx="550">
                  <c:v>36.608083685399947</c:v>
                </c:pt>
                <c:pt idx="551">
                  <c:v>37.262873557952346</c:v>
                </c:pt>
                <c:pt idx="552">
                  <c:v>37.927628968844118</c:v>
                </c:pt>
                <c:pt idx="553">
                  <c:v>38.601623248190613</c:v>
                </c:pt>
                <c:pt idx="554">
                  <c:v>39.284167747991255</c:v>
                </c:pt>
                <c:pt idx="555">
                  <c:v>39.974610222566852</c:v>
                </c:pt>
                <c:pt idx="556">
                  <c:v>40.672333153416467</c:v>
                </c:pt>
                <c:pt idx="557">
                  <c:v>41.376752050956242</c:v>
                </c:pt>
                <c:pt idx="558">
                  <c:v>42.087313759111083</c:v>
                </c:pt>
                <c:pt idx="559">
                  <c:v>42.803494783164773</c:v>
                </c:pt>
                <c:pt idx="560">
                  <c:v>43.524799656559978</c:v>
                </c:pt>
                <c:pt idx="561">
                  <c:v>44.250759358391718</c:v>
                </c:pt>
                <c:pt idx="562">
                  <c:v>44.980929790067108</c:v>
                </c:pt>
                <c:pt idx="563">
                  <c:v>45.714890316924127</c:v>
                </c:pt>
                <c:pt idx="564">
                  <c:v>46.452242378430121</c:v>
                </c:pt>
                <c:pt idx="565">
                  <c:v>47.192608168841936</c:v>
                </c:pt>
                <c:pt idx="566">
                  <c:v>47.935629388835132</c:v>
                </c:pt>
                <c:pt idx="567">
                  <c:v>48.680966067541434</c:v>
                </c:pt>
                <c:pt idx="568">
                  <c:v>49.428295453616826</c:v>
                </c:pt>
                <c:pt idx="569">
                  <c:v>50.177310973354388</c:v>
                </c:pt>
                <c:pt idx="570">
                  <c:v>50.927721253416976</c:v>
                </c:pt>
                <c:pt idx="571">
                  <c:v>51.679249205461872</c:v>
                </c:pt>
                <c:pt idx="572">
                  <c:v>52.431631169736676</c:v>
                </c:pt>
                <c:pt idx="573">
                  <c:v>53.184616114619175</c:v>
                </c:pt>
                <c:pt idx="574">
                  <c:v>53.9379648890352</c:v>
                </c:pt>
                <c:pt idx="575">
                  <c:v>54.69144952470208</c:v>
                </c:pt>
                <c:pt idx="576">
                  <c:v>55.444852585199087</c:v>
                </c:pt>
                <c:pt idx="577">
                  <c:v>56.197966558948565</c:v>
                </c:pt>
                <c:pt idx="578">
                  <c:v>56.950593293296031</c:v>
                </c:pt>
                <c:pt idx="579">
                  <c:v>57.702543466995742</c:v>
                </c:pt>
                <c:pt idx="580">
                  <c:v>58.45363609853645</c:v>
                </c:pt>
                <c:pt idx="581">
                  <c:v>59.203698087875082</c:v>
                </c:pt>
                <c:pt idx="582">
                  <c:v>59.952563789281278</c:v>
                </c:pt>
                <c:pt idx="583">
                  <c:v>60.700074613130461</c:v>
                </c:pt>
                <c:pt idx="584">
                  <c:v>61.446078654615484</c:v>
                </c:pt>
                <c:pt idx="585">
                  <c:v>62.190430347475541</c:v>
                </c:pt>
                <c:pt idx="586">
                  <c:v>62.932990140965288</c:v>
                </c:pt>
                <c:pt idx="587">
                  <c:v>63.673624198405669</c:v>
                </c:pt>
                <c:pt idx="588">
                  <c:v>64.412204115771019</c:v>
                </c:pt>
                <c:pt idx="589">
                  <c:v>65.148606658874158</c:v>
                </c:pt>
                <c:pt idx="590">
                  <c:v>65.882713517811837</c:v>
                </c:pt>
                <c:pt idx="591">
                  <c:v>66.614411077428286</c:v>
                </c:pt>
                <c:pt idx="592">
                  <c:v>67.343590202643185</c:v>
                </c:pt>
                <c:pt idx="593">
                  <c:v>68.070146037573608</c:v>
                </c:pt>
                <c:pt idx="594">
                  <c:v>68.793977817457915</c:v>
                </c:pt>
                <c:pt idx="595">
                  <c:v>69.51498869246069</c:v>
                </c:pt>
                <c:pt idx="596">
                  <c:v>70.233085562506545</c:v>
                </c:pt>
                <c:pt idx="597">
                  <c:v>70.948178922352071</c:v>
                </c:pt>
                <c:pt idx="598">
                  <c:v>71.660182716164272</c:v>
                </c:pt>
                <c:pt idx="599">
                  <c:v>72.369014200926998</c:v>
                </c:pt>
                <c:pt idx="600">
                  <c:v>73.074593818047418</c:v>
                </c:pt>
                <c:pt idx="601">
                  <c:v>73.776845072580443</c:v>
                </c:pt>
                <c:pt idx="602">
                  <c:v>74.475694419532189</c:v>
                </c:pt>
                <c:pt idx="603">
                  <c:v>75.17107115674321</c:v>
                </c:pt>
                <c:pt idx="604">
                  <c:v>75.862907323888663</c:v>
                </c:pt>
                <c:pt idx="605">
                  <c:v>76.551137607166865</c:v>
                </c:pt>
                <c:pt idx="606">
                  <c:v>77.235699249279122</c:v>
                </c:pt>
                <c:pt idx="607">
                  <c:v>77.916531964332393</c:v>
                </c:pt>
                <c:pt idx="608">
                  <c:v>78.593577857323751</c:v>
                </c:pt>
                <c:pt idx="609">
                  <c:v>79.266781347889989</c:v>
                </c:pt>
                <c:pt idx="610">
                  <c:v>79.936089098029157</c:v>
                </c:pt>
                <c:pt idx="611">
                  <c:v>80.601449943521615</c:v>
                </c:pt>
                <c:pt idx="612">
                  <c:v>81.262814828798355</c:v>
                </c:pt>
                <c:pt idx="613">
                  <c:v>81.920136745022162</c:v>
                </c:pt>
                <c:pt idx="614">
                  <c:v>82.573370671164184</c:v>
                </c:pt>
                <c:pt idx="615">
                  <c:v>83.222473517874278</c:v>
                </c:pt>
                <c:pt idx="616">
                  <c:v>83.867404073957474</c:v>
                </c:pt>
                <c:pt idx="617">
                  <c:v>84.508122955282843</c:v>
                </c:pt>
                <c:pt idx="618">
                  <c:v>85.144592555962888</c:v>
                </c:pt>
                <c:pt idx="619">
                  <c:v>85.776777001653556</c:v>
                </c:pt>
                <c:pt idx="620">
                  <c:v>86.404642104835332</c:v>
                </c:pt>
                <c:pt idx="621">
                  <c:v>87.028155321945547</c:v>
                </c:pt>
                <c:pt idx="622">
                  <c:v>87.647285712241867</c:v>
                </c:pt>
                <c:pt idx="623">
                  <c:v>88.26200389828459</c:v>
                </c:pt>
                <c:pt idx="624">
                  <c:v>88.872282027933792</c:v>
                </c:pt>
                <c:pt idx="625">
                  <c:v>89.478093737764553</c:v>
                </c:pt>
                <c:pt idx="626">
                  <c:v>90.079414117810046</c:v>
                </c:pt>
                <c:pt idx="627">
                  <c:v>90.676219677549071</c:v>
                </c:pt>
                <c:pt idx="628">
                  <c:v>91.268488313059819</c:v>
                </c:pt>
                <c:pt idx="629">
                  <c:v>91.856199275267699</c:v>
                </c:pt>
                <c:pt idx="630">
                  <c:v>92.439333139219613</c:v>
                </c:pt>
                <c:pt idx="631">
                  <c:v>93.017871774322288</c:v>
                </c:pt>
                <c:pt idx="632">
                  <c:v>93.591798315485946</c:v>
                </c:pt>
                <c:pt idx="633">
                  <c:v>94.161097135119576</c:v>
                </c:pt>
                <c:pt idx="634">
                  <c:v>94.725753815926822</c:v>
                </c:pt>
                <c:pt idx="635">
                  <c:v>95.285755124455818</c:v>
                </c:pt>
                <c:pt idx="636">
                  <c:v>95.841088985359377</c:v>
                </c:pt>
                <c:pt idx="637">
                  <c:v>96.391744456324602</c:v>
                </c:pt>
                <c:pt idx="638">
                  <c:v>96.93771170363442</c:v>
                </c:pt>
                <c:pt idx="639">
                  <c:v>97.478981978325763</c:v>
                </c:pt>
                <c:pt idx="640">
                  <c:v>98.015547592911716</c:v>
                </c:pt>
                <c:pt idx="641">
                  <c:v>98.547401898637304</c:v>
                </c:pt>
                <c:pt idx="642">
                  <c:v>99.074539263240609</c:v>
                </c:pt>
                <c:pt idx="643">
                  <c:v>99.596955049193042</c:v>
                </c:pt>
                <c:pt idx="644">
                  <c:v>100.11464559239425</c:v>
                </c:pt>
                <c:pt idx="645">
                  <c:v>100.62760818129921</c:v>
                </c:pt>
                <c:pt idx="646">
                  <c:v>101.13584103645614</c:v>
                </c:pt>
                <c:pt idx="647">
                  <c:v>101.63934329043602</c:v>
                </c:pt>
                <c:pt idx="648">
                  <c:v>102.13811496813523</c:v>
                </c:pt>
                <c:pt idx="649">
                  <c:v>102.63215696743485</c:v>
                </c:pt>
                <c:pt idx="650">
                  <c:v>103.12147104020062</c:v>
                </c:pt>
                <c:pt idx="651">
                  <c:v>103.60605977360926</c:v>
                </c:pt>
                <c:pt idx="652">
                  <c:v>104.08592657178781</c:v>
                </c:pt>
                <c:pt idx="653">
                  <c:v>104.56107563775322</c:v>
                </c:pt>
                <c:pt idx="654">
                  <c:v>105.03151195564104</c:v>
                </c:pt>
                <c:pt idx="655">
                  <c:v>105.49724127321213</c:v>
                </c:pt>
                <c:pt idx="656">
                  <c:v>105.95827008462801</c:v>
                </c:pt>
                <c:pt idx="657">
                  <c:v>106.41460561348502</c:v>
                </c:pt>
                <c:pt idx="658">
                  <c:v>106.86625579609964</c:v>
                </c:pt>
                <c:pt idx="659">
                  <c:v>107.31322926503631</c:v>
                </c:pt>
                <c:pt idx="660">
                  <c:v>107.7555353328714</c:v>
                </c:pt>
                <c:pt idx="661">
                  <c:v>108.19318397618574</c:v>
                </c:pt>
                <c:pt idx="662">
                  <c:v>108.62618581978047</c:v>
                </c:pt>
                <c:pt idx="663">
                  <c:v>109.05455212110972</c:v>
                </c:pt>
                <c:pt idx="664">
                  <c:v>109.47829475492559</c:v>
                </c:pt>
                <c:pt idx="665">
                  <c:v>109.89742619812989</c:v>
                </c:pt>
                <c:pt idx="666">
                  <c:v>110.3119595148291</c:v>
                </c:pt>
                <c:pt idx="667">
                  <c:v>110.72190834158732</c:v>
                </c:pt>
                <c:pt idx="668">
                  <c:v>111.12728687287462</c:v>
                </c:pt>
                <c:pt idx="669">
                  <c:v>111.52810984670637</c:v>
                </c:pt>
                <c:pt idx="670">
                  <c:v>111.92439253047107</c:v>
                </c:pt>
                <c:pt idx="671">
                  <c:v>112.31615070694311</c:v>
                </c:pt>
                <c:pt idx="672">
                  <c:v>112.70340066047844</c:v>
                </c:pt>
                <c:pt idx="673">
                  <c:v>113.08615916339005</c:v>
                </c:pt>
                <c:pt idx="674">
                  <c:v>113.46444346250142</c:v>
                </c:pt>
                <c:pt idx="675">
                  <c:v>113.83827126587559</c:v>
                </c:pt>
                <c:pt idx="676">
                  <c:v>114.20766072971803</c:v>
                </c:pt>
                <c:pt idx="677">
                  <c:v>114.57263044545155</c:v>
                </c:pt>
                <c:pt idx="678">
                  <c:v>114.93319942696152</c:v>
                </c:pt>
                <c:pt idx="679">
                  <c:v>115.28938709800993</c:v>
                </c:pt>
                <c:pt idx="680">
                  <c:v>115.64121327981694</c:v>
                </c:pt>
                <c:pt idx="681">
                  <c:v>115.98869817880856</c:v>
                </c:pt>
                <c:pt idx="682">
                  <c:v>116.33186237452927</c:v>
                </c:pt>
                <c:pt idx="683">
                  <c:v>116.6707268077184</c:v>
                </c:pt>
                <c:pt idx="684">
                  <c:v>117.00531276854947</c:v>
                </c:pt>
                <c:pt idx="685">
                  <c:v>117.33564188503118</c:v>
                </c:pt>
                <c:pt idx="686">
                  <c:v>117.66173611156927</c:v>
                </c:pt>
                <c:pt idx="687">
                  <c:v>117.98361771768847</c:v>
                </c:pt>
                <c:pt idx="688">
                  <c:v>118.30130927691363</c:v>
                </c:pt>
                <c:pt idx="689">
                  <c:v>118.61483365580906</c:v>
                </c:pt>
                <c:pt idx="690">
                  <c:v>118.92421400317588</c:v>
                </c:pt>
                <c:pt idx="691">
                  <c:v>119.2294737394058</c:v>
                </c:pt>
                <c:pt idx="692">
                  <c:v>119.53063654599156</c:v>
                </c:pt>
                <c:pt idx="693">
                  <c:v>119.82772635519242</c:v>
                </c:pt>
                <c:pt idx="694">
                  <c:v>120.12076733985494</c:v>
                </c:pt>
                <c:pt idx="695">
                  <c:v>120.40978390338749</c:v>
                </c:pt>
                <c:pt idx="696">
                  <c:v>120.69480066988865</c:v>
                </c:pt>
                <c:pt idx="697">
                  <c:v>120.97584247442803</c:v>
                </c:pt>
                <c:pt idx="698">
                  <c:v>121.25293435347973</c:v>
                </c:pt>
                <c:pt idx="699">
                  <c:v>121.5261015355069</c:v>
                </c:pt>
                <c:pt idx="700">
                  <c:v>121.79536943169728</c:v>
                </c:pt>
                <c:pt idx="701">
                  <c:v>122.06076362684917</c:v>
                </c:pt>
                <c:pt idx="702">
                  <c:v>122.32230987040631</c:v>
                </c:pt>
                <c:pt idx="703">
                  <c:v>122.58003406764223</c:v>
                </c:pt>
                <c:pt idx="704">
                  <c:v>122.83396227099198</c:v>
                </c:pt>
                <c:pt idx="705">
                  <c:v>122.83421237885531</c:v>
                </c:pt>
                <c:pt idx="706">
                  <c:v>122.83446248298534</c:v>
                </c:pt>
                <c:pt idx="707">
                  <c:v>122.83471258338213</c:v>
                </c:pt>
                <c:pt idx="708">
                  <c:v>122.83496268004566</c:v>
                </c:pt>
                <c:pt idx="709">
                  <c:v>122.83521277297599</c:v>
                </c:pt>
                <c:pt idx="710">
                  <c:v>122.83546286217315</c:v>
                </c:pt>
                <c:pt idx="711">
                  <c:v>122.83571294763713</c:v>
                </c:pt>
                <c:pt idx="712">
                  <c:v>122.83596302936799</c:v>
                </c:pt>
                <c:pt idx="713">
                  <c:v>122.83621310736574</c:v>
                </c:pt>
                <c:pt idx="714">
                  <c:v>122.83646318163041</c:v>
                </c:pt>
                <c:pt idx="715">
                  <c:v>122.83671325216203</c:v>
                </c:pt>
                <c:pt idx="716">
                  <c:v>122.83696331896063</c:v>
                </c:pt>
                <c:pt idx="717">
                  <c:v>122.83721338202622</c:v>
                </c:pt>
                <c:pt idx="718">
                  <c:v>122.83746344135884</c:v>
                </c:pt>
                <c:pt idx="719">
                  <c:v>122.83771349695851</c:v>
                </c:pt>
                <c:pt idx="720">
                  <c:v>122.83796354882526</c:v>
                </c:pt>
                <c:pt idx="721">
                  <c:v>122.83821359695911</c:v>
                </c:pt>
                <c:pt idx="722">
                  <c:v>122.83846364136008</c:v>
                </c:pt>
                <c:pt idx="723">
                  <c:v>122.83871368202823</c:v>
                </c:pt>
                <c:pt idx="724">
                  <c:v>122.83896371896354</c:v>
                </c:pt>
                <c:pt idx="725">
                  <c:v>122.83921375216607</c:v>
                </c:pt>
                <c:pt idx="726">
                  <c:v>122.83946378163581</c:v>
                </c:pt>
                <c:pt idx="727">
                  <c:v>122.83971380737285</c:v>
                </c:pt>
                <c:pt idx="728">
                  <c:v>122.83996382937715</c:v>
                </c:pt>
                <c:pt idx="729">
                  <c:v>122.84021384764877</c:v>
                </c:pt>
                <c:pt idx="730">
                  <c:v>122.84046386218772</c:v>
                </c:pt>
                <c:pt idx="731">
                  <c:v>122.84071387299403</c:v>
                </c:pt>
                <c:pt idx="732">
                  <c:v>122.84096388006773</c:v>
                </c:pt>
                <c:pt idx="733">
                  <c:v>122.84121388340886</c:v>
                </c:pt>
                <c:pt idx="734">
                  <c:v>122.84146388301743</c:v>
                </c:pt>
                <c:pt idx="735">
                  <c:v>122.84171387889344</c:v>
                </c:pt>
                <c:pt idx="736">
                  <c:v>122.84196387103697</c:v>
                </c:pt>
                <c:pt idx="737">
                  <c:v>122.84221385944802</c:v>
                </c:pt>
                <c:pt idx="738">
                  <c:v>122.84246384412661</c:v>
                </c:pt>
                <c:pt idx="739">
                  <c:v>122.84271382507276</c:v>
                </c:pt>
                <c:pt idx="740">
                  <c:v>122.84296380228655</c:v>
                </c:pt>
                <c:pt idx="741">
                  <c:v>122.84321377576794</c:v>
                </c:pt>
                <c:pt idx="742">
                  <c:v>122.84346374551696</c:v>
                </c:pt>
                <c:pt idx="743">
                  <c:v>122.84371371153368</c:v>
                </c:pt>
                <c:pt idx="744">
                  <c:v>122.8439636738181</c:v>
                </c:pt>
                <c:pt idx="745">
                  <c:v>122.84421363237023</c:v>
                </c:pt>
                <c:pt idx="746">
                  <c:v>122.84446358719012</c:v>
                </c:pt>
                <c:pt idx="747">
                  <c:v>122.8447135382778</c:v>
                </c:pt>
                <c:pt idx="748">
                  <c:v>122.84496348563329</c:v>
                </c:pt>
                <c:pt idx="749">
                  <c:v>122.8452134292566</c:v>
                </c:pt>
                <c:pt idx="750">
                  <c:v>122.84546336914778</c:v>
                </c:pt>
                <c:pt idx="751">
                  <c:v>122.84571330530684</c:v>
                </c:pt>
                <c:pt idx="752">
                  <c:v>122.84596323773381</c:v>
                </c:pt>
                <c:pt idx="753">
                  <c:v>122.84621316642873</c:v>
                </c:pt>
                <c:pt idx="754">
                  <c:v>122.8464630913916</c:v>
                </c:pt>
                <c:pt idx="755">
                  <c:v>122.84671301262246</c:v>
                </c:pt>
                <c:pt idx="756">
                  <c:v>122.84696293012134</c:v>
                </c:pt>
                <c:pt idx="757">
                  <c:v>122.84721284388826</c:v>
                </c:pt>
                <c:pt idx="758">
                  <c:v>122.84746275392325</c:v>
                </c:pt>
                <c:pt idx="759">
                  <c:v>122.84771266022632</c:v>
                </c:pt>
                <c:pt idx="760">
                  <c:v>122.84796256279752</c:v>
                </c:pt>
                <c:pt idx="761">
                  <c:v>122.84821246163686</c:v>
                </c:pt>
                <c:pt idx="762">
                  <c:v>122.84846235674436</c:v>
                </c:pt>
                <c:pt idx="763">
                  <c:v>122.84871224812008</c:v>
                </c:pt>
                <c:pt idx="764">
                  <c:v>122.84896213576401</c:v>
                </c:pt>
                <c:pt idx="765">
                  <c:v>122.8492120196762</c:v>
                </c:pt>
                <c:pt idx="766">
                  <c:v>122.84946189985666</c:v>
                </c:pt>
                <c:pt idx="767">
                  <c:v>122.84971177630543</c:v>
                </c:pt>
                <c:pt idx="768">
                  <c:v>122.84996164902252</c:v>
                </c:pt>
                <c:pt idx="769">
                  <c:v>122.85021151800797</c:v>
                </c:pt>
                <c:pt idx="770">
                  <c:v>122.85046138326179</c:v>
                </c:pt>
                <c:pt idx="771">
                  <c:v>122.85071124478401</c:v>
                </c:pt>
                <c:pt idx="772">
                  <c:v>122.85096110257467</c:v>
                </c:pt>
                <c:pt idx="773">
                  <c:v>122.85121095663378</c:v>
                </c:pt>
                <c:pt idx="774">
                  <c:v>122.8514608069614</c:v>
                </c:pt>
                <c:pt idx="775">
                  <c:v>122.85171065355749</c:v>
                </c:pt>
                <c:pt idx="776">
                  <c:v>122.85196049642215</c:v>
                </c:pt>
                <c:pt idx="777">
                  <c:v>122.85221033555536</c:v>
                </c:pt>
                <c:pt idx="778">
                  <c:v>122.85246017095716</c:v>
                </c:pt>
                <c:pt idx="779">
                  <c:v>122.85271000262757</c:v>
                </c:pt>
                <c:pt idx="780">
                  <c:v>122.85295983056663</c:v>
                </c:pt>
                <c:pt idx="781">
                  <c:v>122.85320965477435</c:v>
                </c:pt>
                <c:pt idx="782">
                  <c:v>122.85345947525076</c:v>
                </c:pt>
                <c:pt idx="783">
                  <c:v>122.8537092919959</c:v>
                </c:pt>
                <c:pt idx="784">
                  <c:v>122.85395910500976</c:v>
                </c:pt>
                <c:pt idx="785">
                  <c:v>122.85420891429241</c:v>
                </c:pt>
                <c:pt idx="786">
                  <c:v>122.85445871984386</c:v>
                </c:pt>
                <c:pt idx="787">
                  <c:v>122.85470852166412</c:v>
                </c:pt>
                <c:pt idx="788">
                  <c:v>122.85495831975322</c:v>
                </c:pt>
                <c:pt idx="789">
                  <c:v>122.85520811411122</c:v>
                </c:pt>
                <c:pt idx="790">
                  <c:v>122.85545790473812</c:v>
                </c:pt>
                <c:pt idx="791">
                  <c:v>122.85570769163392</c:v>
                </c:pt>
                <c:pt idx="792">
                  <c:v>122.85595747479869</c:v>
                </c:pt>
                <c:pt idx="793">
                  <c:v>122.85620725423243</c:v>
                </c:pt>
                <c:pt idx="794">
                  <c:v>122.8564570299352</c:v>
                </c:pt>
                <c:pt idx="795">
                  <c:v>122.85670680190697</c:v>
                </c:pt>
                <c:pt idx="796">
                  <c:v>122.85695657014782</c:v>
                </c:pt>
                <c:pt idx="797">
                  <c:v>122.85720633465775</c:v>
                </c:pt>
                <c:pt idx="798">
                  <c:v>122.85745609543677</c:v>
                </c:pt>
                <c:pt idx="799">
                  <c:v>122.85770585248494</c:v>
                </c:pt>
                <c:pt idx="800">
                  <c:v>122.85795560580229</c:v>
                </c:pt>
                <c:pt idx="801">
                  <c:v>122.8582053553888</c:v>
                </c:pt>
                <c:pt idx="802">
                  <c:v>122.85845510124453</c:v>
                </c:pt>
                <c:pt idx="803">
                  <c:v>122.85870484336949</c:v>
                </c:pt>
                <c:pt idx="804">
                  <c:v>122.85895458176374</c:v>
                </c:pt>
                <c:pt idx="805">
                  <c:v>122.85920431642725</c:v>
                </c:pt>
                <c:pt idx="806">
                  <c:v>122.8594540473601</c:v>
                </c:pt>
                <c:pt idx="807">
                  <c:v>122.85970377456229</c:v>
                </c:pt>
                <c:pt idx="808">
                  <c:v>122.85995349803385</c:v>
                </c:pt>
                <c:pt idx="809">
                  <c:v>122.86020321777481</c:v>
                </c:pt>
                <c:pt idx="810">
                  <c:v>122.8604529337852</c:v>
                </c:pt>
                <c:pt idx="811">
                  <c:v>122.86070264606502</c:v>
                </c:pt>
                <c:pt idx="812">
                  <c:v>122.86095235461433</c:v>
                </c:pt>
                <c:pt idx="813">
                  <c:v>122.86120205943314</c:v>
                </c:pt>
                <c:pt idx="814">
                  <c:v>122.86145176052146</c:v>
                </c:pt>
                <c:pt idx="815">
                  <c:v>122.86170145787932</c:v>
                </c:pt>
                <c:pt idx="816">
                  <c:v>122.86195115150679</c:v>
                </c:pt>
                <c:pt idx="817">
                  <c:v>122.86220084140385</c:v>
                </c:pt>
                <c:pt idx="818">
                  <c:v>122.86245052757054</c:v>
                </c:pt>
                <c:pt idx="819">
                  <c:v>122.86270021000689</c:v>
                </c:pt>
                <c:pt idx="820">
                  <c:v>122.86294988871292</c:v>
                </c:pt>
                <c:pt idx="821">
                  <c:v>122.86319956368865</c:v>
                </c:pt>
                <c:pt idx="822">
                  <c:v>122.86344923493414</c:v>
                </c:pt>
                <c:pt idx="823">
                  <c:v>122.86369890244936</c:v>
                </c:pt>
                <c:pt idx="824">
                  <c:v>122.8639485662344</c:v>
                </c:pt>
                <c:pt idx="825">
                  <c:v>122.86419822628922</c:v>
                </c:pt>
                <c:pt idx="826">
                  <c:v>122.86444788261389</c:v>
                </c:pt>
                <c:pt idx="827">
                  <c:v>122.86469753520844</c:v>
                </c:pt>
                <c:pt idx="828">
                  <c:v>122.86494718407288</c:v>
                </c:pt>
                <c:pt idx="829">
                  <c:v>122.86519682920721</c:v>
                </c:pt>
                <c:pt idx="830">
                  <c:v>122.8654464706115</c:v>
                </c:pt>
                <c:pt idx="831">
                  <c:v>122.86569610828576</c:v>
                </c:pt>
                <c:pt idx="832">
                  <c:v>122.86594574223002</c:v>
                </c:pt>
                <c:pt idx="833">
                  <c:v>122.8661953724443</c:v>
                </c:pt>
                <c:pt idx="834">
                  <c:v>122.86644499892863</c:v>
                </c:pt>
                <c:pt idx="835">
                  <c:v>122.86669462168301</c:v>
                </c:pt>
                <c:pt idx="836">
                  <c:v>122.8669442407075</c:v>
                </c:pt>
                <c:pt idx="837">
                  <c:v>122.86719385600213</c:v>
                </c:pt>
                <c:pt idx="838">
                  <c:v>122.8674434675669</c:v>
                </c:pt>
                <c:pt idx="839">
                  <c:v>122.86769307540186</c:v>
                </c:pt>
                <c:pt idx="840">
                  <c:v>122.86794267950701</c:v>
                </c:pt>
                <c:pt idx="841">
                  <c:v>122.86819227988241</c:v>
                </c:pt>
                <c:pt idx="842">
                  <c:v>122.86844187652804</c:v>
                </c:pt>
                <c:pt idx="843">
                  <c:v>122.86869146944395</c:v>
                </c:pt>
                <c:pt idx="844">
                  <c:v>122.86894105863017</c:v>
                </c:pt>
                <c:pt idx="845">
                  <c:v>122.86919064408674</c:v>
                </c:pt>
                <c:pt idx="846">
                  <c:v>122.86944022581366</c:v>
                </c:pt>
                <c:pt idx="847">
                  <c:v>122.86968980381097</c:v>
                </c:pt>
                <c:pt idx="848">
                  <c:v>122.86993937807868</c:v>
                </c:pt>
                <c:pt idx="849">
                  <c:v>122.87018894861684</c:v>
                </c:pt>
                <c:pt idx="850">
                  <c:v>122.87043851542546</c:v>
                </c:pt>
                <c:pt idx="851">
                  <c:v>122.87068807850457</c:v>
                </c:pt>
                <c:pt idx="852">
                  <c:v>122.8709376378542</c:v>
                </c:pt>
                <c:pt idx="853">
                  <c:v>122.87118719347437</c:v>
                </c:pt>
                <c:pt idx="854">
                  <c:v>122.87143674536512</c:v>
                </c:pt>
                <c:pt idx="855">
                  <c:v>122.87168629352645</c:v>
                </c:pt>
                <c:pt idx="856">
                  <c:v>122.87193583795842</c:v>
                </c:pt>
                <c:pt idx="857">
                  <c:v>122.87218537866102</c:v>
                </c:pt>
                <c:pt idx="858">
                  <c:v>122.87243491563432</c:v>
                </c:pt>
                <c:pt idx="859">
                  <c:v>122.87268444887829</c:v>
                </c:pt>
                <c:pt idx="860">
                  <c:v>122.87293397839299</c:v>
                </c:pt>
                <c:pt idx="861">
                  <c:v>122.87318350417844</c:v>
                </c:pt>
                <c:pt idx="862">
                  <c:v>122.87343302623466</c:v>
                </c:pt>
                <c:pt idx="863">
                  <c:v>122.8736825445617</c:v>
                </c:pt>
                <c:pt idx="864">
                  <c:v>122.87393205915957</c:v>
                </c:pt>
                <c:pt idx="865">
                  <c:v>122.8741815700283</c:v>
                </c:pt>
                <c:pt idx="866">
                  <c:v>122.8744310771679</c:v>
                </c:pt>
                <c:pt idx="867">
                  <c:v>122.87468058057841</c:v>
                </c:pt>
                <c:pt idx="868">
                  <c:v>122.87493008025984</c:v>
                </c:pt>
                <c:pt idx="869">
                  <c:v>122.87517957621226</c:v>
                </c:pt>
                <c:pt idx="870">
                  <c:v>122.87542906843565</c:v>
                </c:pt>
                <c:pt idx="871">
                  <c:v>122.87567855693004</c:v>
                </c:pt>
                <c:pt idx="872">
                  <c:v>122.87592804169549</c:v>
                </c:pt>
                <c:pt idx="873">
                  <c:v>122.87617752273198</c:v>
                </c:pt>
                <c:pt idx="874">
                  <c:v>122.87642700003957</c:v>
                </c:pt>
                <c:pt idx="875">
                  <c:v>122.87667647361828</c:v>
                </c:pt>
                <c:pt idx="876">
                  <c:v>122.87692594346812</c:v>
                </c:pt>
                <c:pt idx="877">
                  <c:v>122.87717540958914</c:v>
                </c:pt>
                <c:pt idx="878">
                  <c:v>122.87742487198136</c:v>
                </c:pt>
                <c:pt idx="879">
                  <c:v>122.87767433064479</c:v>
                </c:pt>
                <c:pt idx="880">
                  <c:v>122.87792378557947</c:v>
                </c:pt>
                <c:pt idx="881">
                  <c:v>122.87817323678541</c:v>
                </c:pt>
                <c:pt idx="882">
                  <c:v>122.87842268426266</c:v>
                </c:pt>
                <c:pt idx="883">
                  <c:v>122.87867212801125</c:v>
                </c:pt>
                <c:pt idx="884">
                  <c:v>122.87892156803116</c:v>
                </c:pt>
                <c:pt idx="885">
                  <c:v>122.87917100432247</c:v>
                </c:pt>
                <c:pt idx="886">
                  <c:v>122.87942043688517</c:v>
                </c:pt>
                <c:pt idx="887">
                  <c:v>122.87966986571931</c:v>
                </c:pt>
                <c:pt idx="888">
                  <c:v>122.8799192908249</c:v>
                </c:pt>
                <c:pt idx="889">
                  <c:v>122.88016871220196</c:v>
                </c:pt>
                <c:pt idx="890">
                  <c:v>122.88041812985054</c:v>
                </c:pt>
                <c:pt idx="891">
                  <c:v>122.88066754377066</c:v>
                </c:pt>
                <c:pt idx="892">
                  <c:v>122.88091695396231</c:v>
                </c:pt>
                <c:pt idx="893">
                  <c:v>122.88116636042557</c:v>
                </c:pt>
                <c:pt idx="894">
                  <c:v>122.88141576316045</c:v>
                </c:pt>
                <c:pt idx="895">
                  <c:v>122.88166516216694</c:v>
                </c:pt>
                <c:pt idx="896">
                  <c:v>122.8819145574451</c:v>
                </c:pt>
                <c:pt idx="897">
                  <c:v>122.88216394899496</c:v>
                </c:pt>
                <c:pt idx="898">
                  <c:v>122.88241333681653</c:v>
                </c:pt>
                <c:pt idx="899">
                  <c:v>122.88266272090983</c:v>
                </c:pt>
                <c:pt idx="900">
                  <c:v>122.88291210127491</c:v>
                </c:pt>
                <c:pt idx="901">
                  <c:v>122.88316147791177</c:v>
                </c:pt>
                <c:pt idx="902">
                  <c:v>122.88341085082047</c:v>
                </c:pt>
                <c:pt idx="903">
                  <c:v>122.883660220001</c:v>
                </c:pt>
                <c:pt idx="904">
                  <c:v>122.88390958545341</c:v>
                </c:pt>
                <c:pt idx="905">
                  <c:v>122.88415894717772</c:v>
                </c:pt>
                <c:pt idx="906">
                  <c:v>122.88440830517396</c:v>
                </c:pt>
                <c:pt idx="907">
                  <c:v>122.88465765944214</c:v>
                </c:pt>
                <c:pt idx="908">
                  <c:v>122.88490700998229</c:v>
                </c:pt>
                <c:pt idx="909">
                  <c:v>122.88515635679445</c:v>
                </c:pt>
                <c:pt idx="910">
                  <c:v>122.88540569987865</c:v>
                </c:pt>
                <c:pt idx="911">
                  <c:v>122.88565503923489</c:v>
                </c:pt>
                <c:pt idx="912">
                  <c:v>122.88590437486322</c:v>
                </c:pt>
                <c:pt idx="913">
                  <c:v>122.88615370676365</c:v>
                </c:pt>
                <c:pt idx="914">
                  <c:v>122.88640303493621</c:v>
                </c:pt>
                <c:pt idx="915">
                  <c:v>122.88665235938095</c:v>
                </c:pt>
                <c:pt idx="916">
                  <c:v>122.88690168009785</c:v>
                </c:pt>
                <c:pt idx="917">
                  <c:v>122.88715099708696</c:v>
                </c:pt>
                <c:pt idx="918">
                  <c:v>122.88740031034831</c:v>
                </c:pt>
                <c:pt idx="919">
                  <c:v>122.88764961988193</c:v>
                </c:pt>
                <c:pt idx="920">
                  <c:v>122.88789892568785</c:v>
                </c:pt>
                <c:pt idx="921">
                  <c:v>122.88814822776607</c:v>
                </c:pt>
                <c:pt idx="922">
                  <c:v>122.88839752611665</c:v>
                </c:pt>
                <c:pt idx="923">
                  <c:v>122.88864682073958</c:v>
                </c:pt>
                <c:pt idx="924">
                  <c:v>122.88889611163491</c:v>
                </c:pt>
                <c:pt idx="925">
                  <c:v>122.88914539880265</c:v>
                </c:pt>
                <c:pt idx="926">
                  <c:v>122.88939468224285</c:v>
                </c:pt>
                <c:pt idx="927">
                  <c:v>122.88964396195551</c:v>
                </c:pt>
                <c:pt idx="928">
                  <c:v>122.88989323794067</c:v>
                </c:pt>
                <c:pt idx="929">
                  <c:v>122.89014251019836</c:v>
                </c:pt>
                <c:pt idx="930">
                  <c:v>122.8903917787286</c:v>
                </c:pt>
                <c:pt idx="931">
                  <c:v>122.8906410435314</c:v>
                </c:pt>
                <c:pt idx="932">
                  <c:v>122.89089030460683</c:v>
                </c:pt>
                <c:pt idx="933">
                  <c:v>122.89113956195487</c:v>
                </c:pt>
                <c:pt idx="934">
                  <c:v>122.89138881557557</c:v>
                </c:pt>
                <c:pt idx="935">
                  <c:v>122.89163806546895</c:v>
                </c:pt>
                <c:pt idx="936">
                  <c:v>122.89188731163502</c:v>
                </c:pt>
                <c:pt idx="937">
                  <c:v>122.89213655407383</c:v>
                </c:pt>
                <c:pt idx="938">
                  <c:v>122.8923857927854</c:v>
                </c:pt>
                <c:pt idx="939">
                  <c:v>122.89263502776976</c:v>
                </c:pt>
                <c:pt idx="940">
                  <c:v>122.89288425902691</c:v>
                </c:pt>
                <c:pt idx="941">
                  <c:v>122.89313348655692</c:v>
                </c:pt>
                <c:pt idx="942">
                  <c:v>122.8933827103598</c:v>
                </c:pt>
                <c:pt idx="943">
                  <c:v>122.89363193043555</c:v>
                </c:pt>
                <c:pt idx="944">
                  <c:v>122.89388114678421</c:v>
                </c:pt>
                <c:pt idx="945">
                  <c:v>122.89413035940582</c:v>
                </c:pt>
                <c:pt idx="946">
                  <c:v>122.89437956830041</c:v>
                </c:pt>
                <c:pt idx="947">
                  <c:v>122.89462877346799</c:v>
                </c:pt>
                <c:pt idx="948">
                  <c:v>122.89487797490857</c:v>
                </c:pt>
                <c:pt idx="949">
                  <c:v>122.8951271726222</c:v>
                </c:pt>
                <c:pt idx="950">
                  <c:v>122.89537636660891</c:v>
                </c:pt>
                <c:pt idx="951">
                  <c:v>122.89562555686871</c:v>
                </c:pt>
                <c:pt idx="952">
                  <c:v>122.89587474340162</c:v>
                </c:pt>
                <c:pt idx="953">
                  <c:v>122.89612392620771</c:v>
                </c:pt>
                <c:pt idx="954">
                  <c:v>122.89637310528695</c:v>
                </c:pt>
                <c:pt idx="955">
                  <c:v>122.89662228063941</c:v>
                </c:pt>
                <c:pt idx="956">
                  <c:v>122.89687145226509</c:v>
                </c:pt>
                <c:pt idx="957">
                  <c:v>122.89712062016403</c:v>
                </c:pt>
                <c:pt idx="958">
                  <c:v>122.89736978433625</c:v>
                </c:pt>
                <c:pt idx="959">
                  <c:v>122.89761894478178</c:v>
                </c:pt>
                <c:pt idx="960">
                  <c:v>122.89786810150062</c:v>
                </c:pt>
                <c:pt idx="961">
                  <c:v>122.89811725449283</c:v>
                </c:pt>
                <c:pt idx="962">
                  <c:v>122.89836640375843</c:v>
                </c:pt>
                <c:pt idx="963">
                  <c:v>122.89861554929743</c:v>
                </c:pt>
                <c:pt idx="964">
                  <c:v>122.89886469110988</c:v>
                </c:pt>
                <c:pt idx="965">
                  <c:v>122.89911382919578</c:v>
                </c:pt>
                <c:pt idx="966">
                  <c:v>122.89936296355518</c:v>
                </c:pt>
                <c:pt idx="967">
                  <c:v>122.89961209418809</c:v>
                </c:pt>
                <c:pt idx="968">
                  <c:v>122.89986122109453</c:v>
                </c:pt>
                <c:pt idx="969">
                  <c:v>122.90011034427455</c:v>
                </c:pt>
                <c:pt idx="970">
                  <c:v>122.90035946372815</c:v>
                </c:pt>
                <c:pt idx="971">
                  <c:v>122.90060857945538</c:v>
                </c:pt>
                <c:pt idx="972">
                  <c:v>122.90085769145625</c:v>
                </c:pt>
                <c:pt idx="973">
                  <c:v>122.9011067997308</c:v>
                </c:pt>
                <c:pt idx="974">
                  <c:v>122.90135590427904</c:v>
                </c:pt>
                <c:pt idx="975">
                  <c:v>122.901605005101</c:v>
                </c:pt>
                <c:pt idx="976">
                  <c:v>122.90185410219671</c:v>
                </c:pt>
                <c:pt idx="977">
                  <c:v>122.9021031955662</c:v>
                </c:pt>
                <c:pt idx="978">
                  <c:v>122.90235228520949</c:v>
                </c:pt>
                <c:pt idx="979">
                  <c:v>122.90260137112661</c:v>
                </c:pt>
                <c:pt idx="980">
                  <c:v>122.90285045331758</c:v>
                </c:pt>
                <c:pt idx="981">
                  <c:v>122.90309953178242</c:v>
                </c:pt>
                <c:pt idx="982">
                  <c:v>122.90334860652118</c:v>
                </c:pt>
                <c:pt idx="983">
                  <c:v>122.90359767753387</c:v>
                </c:pt>
                <c:pt idx="984">
                  <c:v>122.90384674482051</c:v>
                </c:pt>
                <c:pt idx="985">
                  <c:v>122.90409580838114</c:v>
                </c:pt>
                <c:pt idx="986">
                  <c:v>122.90434486821579</c:v>
                </c:pt>
                <c:pt idx="987">
                  <c:v>122.90459392432446</c:v>
                </c:pt>
                <c:pt idx="988">
                  <c:v>122.9048429767072</c:v>
                </c:pt>
                <c:pt idx="989">
                  <c:v>122.90509202536404</c:v>
                </c:pt>
                <c:pt idx="990">
                  <c:v>122.90534107029498</c:v>
                </c:pt>
                <c:pt idx="991">
                  <c:v>122.90559011150006</c:v>
                </c:pt>
                <c:pt idx="992">
                  <c:v>122.9058391489793</c:v>
                </c:pt>
                <c:pt idx="993">
                  <c:v>122.90608818273274</c:v>
                </c:pt>
                <c:pt idx="994">
                  <c:v>122.90633721276041</c:v>
                </c:pt>
                <c:pt idx="995">
                  <c:v>122.90658623906231</c:v>
                </c:pt>
                <c:pt idx="996">
                  <c:v>122.90683526163848</c:v>
                </c:pt>
                <c:pt idx="997">
                  <c:v>122.90708428048895</c:v>
                </c:pt>
                <c:pt idx="998">
                  <c:v>122.90733329561375</c:v>
                </c:pt>
                <c:pt idx="999">
                  <c:v>122.90758230701289</c:v>
                </c:pt>
                <c:pt idx="1000">
                  <c:v>122.9078313146864</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Calculs!$AG$4:$AG$1004</c:f>
              <c:numCache>
                <c:formatCode>0.00</c:formatCode>
                <c:ptCount val="1001"/>
                <c:pt idx="0">
                  <c:v>0</c:v>
                </c:pt>
                <c:pt idx="1">
                  <c:v>0</c:v>
                </c:pt>
                <c:pt idx="2">
                  <c:v>19.250540836425188</c:v>
                </c:pt>
                <c:pt idx="3">
                  <c:v>38.536516846947151</c:v>
                </c:pt>
                <c:pt idx="4">
                  <c:v>57.838246313410927</c:v>
                </c:pt>
                <c:pt idx="5">
                  <c:v>77.161161457416028</c:v>
                </c:pt>
                <c:pt idx="6">
                  <c:v>86.739696989375574</c:v>
                </c:pt>
                <c:pt idx="7">
                  <c:v>86.556215042154207</c:v>
                </c:pt>
                <c:pt idx="8">
                  <c:v>86.37180794072674</c:v>
                </c:pt>
                <c:pt idx="9">
                  <c:v>86.186479106431733</c:v>
                </c:pt>
                <c:pt idx="10">
                  <c:v>86.000231995211209</c:v>
                </c:pt>
                <c:pt idx="11">
                  <c:v>85.81307009733267</c:v>
                </c:pt>
                <c:pt idx="12">
                  <c:v>85.624996937108222</c:v>
                </c:pt>
                <c:pt idx="13">
                  <c:v>85.436016072610414</c:v>
                </c:pt>
                <c:pt idx="14">
                  <c:v>85.246131095385465</c:v>
                </c:pt>
                <c:pt idx="15">
                  <c:v>85.055345630163487</c:v>
                </c:pt>
                <c:pt idx="16">
                  <c:v>84.863663334565928</c:v>
                </c:pt>
                <c:pt idx="17">
                  <c:v>84.671087898810157</c:v>
                </c:pt>
                <c:pt idx="18">
                  <c:v>84.477623045411434</c:v>
                </c:pt>
                <c:pt idx="19">
                  <c:v>84.283272528881966</c:v>
                </c:pt>
                <c:pt idx="20">
                  <c:v>84.08804013542769</c:v>
                </c:pt>
                <c:pt idx="21">
                  <c:v>83.891929682642001</c:v>
                </c:pt>
                <c:pt idx="22">
                  <c:v>83.694945019197149</c:v>
                </c:pt>
                <c:pt idx="23">
                  <c:v>83.497090024533236</c:v>
                </c:pt>
                <c:pt idx="24">
                  <c:v>83.298368608544394</c:v>
                </c:pt>
                <c:pt idx="25">
                  <c:v>83.098784711262795</c:v>
                </c:pt>
                <c:pt idx="26">
                  <c:v>82.898342302540271</c:v>
                </c:pt>
                <c:pt idx="27">
                  <c:v>82.697045381727463</c:v>
                </c:pt>
                <c:pt idx="28">
                  <c:v>82.494897977350675</c:v>
                </c:pt>
                <c:pt idx="29">
                  <c:v>82.29190414678672</c:v>
                </c:pt>
                <c:pt idx="30">
                  <c:v>82.088067975935203</c:v>
                </c:pt>
                <c:pt idx="31">
                  <c:v>81.883393578888999</c:v>
                </c:pt>
                <c:pt idx="32">
                  <c:v>81.677885097602342</c:v>
                </c:pt>
                <c:pt idx="33">
                  <c:v>81.471546701556974</c:v>
                </c:pt>
                <c:pt idx="34">
                  <c:v>81.264382587426411</c:v>
                </c:pt>
                <c:pt idx="35">
                  <c:v>81.056396978738064</c:v>
                </c:pt>
                <c:pt idx="36">
                  <c:v>80.848650204704654</c:v>
                </c:pt>
                <c:pt idx="37">
                  <c:v>80.640082334924955</c:v>
                </c:pt>
                <c:pt idx="38">
                  <c:v>80.43068310323936</c:v>
                </c:pt>
                <c:pt idx="39">
                  <c:v>80.220457970313461</c:v>
                </c:pt>
                <c:pt idx="40">
                  <c:v>80.009412333997091</c:v>
                </c:pt>
                <c:pt idx="41">
                  <c:v>79.797551537944017</c:v>
                </c:pt>
                <c:pt idx="42">
                  <c:v>79.584880879106379</c:v>
                </c:pt>
                <c:pt idx="43">
                  <c:v>79.371405614269435</c:v>
                </c:pt>
                <c:pt idx="44">
                  <c:v>79.157130965764821</c:v>
                </c:pt>
                <c:pt idx="45">
                  <c:v>78.942062126477509</c:v>
                </c:pt>
                <c:pt idx="46">
                  <c:v>78.726204264242952</c:v>
                </c:pt>
                <c:pt idx="47">
                  <c:v>78.509562525716206</c:v>
                </c:pt>
                <c:pt idx="48">
                  <c:v>78.292142039781908</c:v>
                </c:pt>
                <c:pt idx="49">
                  <c:v>78.073947920563597</c:v>
                </c:pt>
                <c:pt idx="50">
                  <c:v>77.854985270082707</c:v>
                </c:pt>
                <c:pt idx="51">
                  <c:v>77.686657007450492</c:v>
                </c:pt>
                <c:pt idx="52">
                  <c:v>77.569040678109161</c:v>
                </c:pt>
                <c:pt idx="53">
                  <c:v>77.450769048509031</c:v>
                </c:pt>
                <c:pt idx="54">
                  <c:v>77.331844646049774</c:v>
                </c:pt>
                <c:pt idx="55">
                  <c:v>77.212269998025533</c:v>
                </c:pt>
                <c:pt idx="56">
                  <c:v>77.092047632962149</c:v>
                </c:pt>
                <c:pt idx="57">
                  <c:v>76.971180081822851</c:v>
                </c:pt>
                <c:pt idx="58">
                  <c:v>76.849669879096609</c:v>
                </c:pt>
                <c:pt idx="59">
                  <c:v>76.72751956378022</c:v>
                </c:pt>
                <c:pt idx="60">
                  <c:v>76.604731680265459</c:v>
                </c:pt>
                <c:pt idx="61">
                  <c:v>76.481308779139724</c:v>
                </c:pt>
                <c:pt idx="62">
                  <c:v>76.357253417909234</c:v>
                </c:pt>
                <c:pt idx="63">
                  <c:v>76.232568161651514</c:v>
                </c:pt>
                <c:pt idx="64">
                  <c:v>76.107255583603688</c:v>
                </c:pt>
                <c:pt idx="65">
                  <c:v>75.981318265692863</c:v>
                </c:pt>
                <c:pt idx="66">
                  <c:v>75.854758799013268</c:v>
                </c:pt>
                <c:pt idx="67">
                  <c:v>75.727579784255028</c:v>
                </c:pt>
                <c:pt idx="68">
                  <c:v>75.599783832088775</c:v>
                </c:pt>
                <c:pt idx="69">
                  <c:v>75.471373563509673</c:v>
                </c:pt>
                <c:pt idx="70">
                  <c:v>75.342351610144419</c:v>
                </c:pt>
                <c:pt idx="71">
                  <c:v>75.212720614524187</c:v>
                </c:pt>
                <c:pt idx="72">
                  <c:v>75.082483230326204</c:v>
                </c:pt>
                <c:pt idx="73">
                  <c:v>74.951642122586492</c:v>
                </c:pt>
                <c:pt idx="74">
                  <c:v>74.820199967886097</c:v>
                </c:pt>
                <c:pt idx="75">
                  <c:v>74.688159454512572</c:v>
                </c:pt>
                <c:pt idx="76">
                  <c:v>74.555523282599211</c:v>
                </c:pt>
                <c:pt idx="77">
                  <c:v>74.422294164242771</c:v>
                </c:pt>
                <c:pt idx="78">
                  <c:v>74.288474823602115</c:v>
                </c:pt>
                <c:pt idx="79">
                  <c:v>74.154067996978696</c:v>
                </c:pt>
                <c:pt idx="80">
                  <c:v>74.019076432880212</c:v>
                </c:pt>
                <c:pt idx="81">
                  <c:v>73.883502892068876</c:v>
                </c:pt>
                <c:pt idx="82">
                  <c:v>73.747350147594943</c:v>
                </c:pt>
                <c:pt idx="83">
                  <c:v>73.610620984816919</c:v>
                </c:pt>
                <c:pt idx="84">
                  <c:v>73.473318201409072</c:v>
                </c:pt>
                <c:pt idx="85">
                  <c:v>73.335444607357303</c:v>
                </c:pt>
                <c:pt idx="86">
                  <c:v>73.197003024943754</c:v>
                </c:pt>
                <c:pt idx="87">
                  <c:v>73.057996288721498</c:v>
                </c:pt>
                <c:pt idx="88">
                  <c:v>72.918427245479222</c:v>
                </c:pt>
                <c:pt idx="89">
                  <c:v>72.778298754197209</c:v>
                </c:pt>
                <c:pt idx="90">
                  <c:v>72.637613685994722</c:v>
                </c:pt>
                <c:pt idx="91">
                  <c:v>72.496374924069414</c:v>
                </c:pt>
                <c:pt idx="92">
                  <c:v>72.354585363629326</c:v>
                </c:pt>
                <c:pt idx="93">
                  <c:v>72.21224791181784</c:v>
                </c:pt>
                <c:pt idx="94">
                  <c:v>72.069365487632169</c:v>
                </c:pt>
                <c:pt idx="95">
                  <c:v>71.925941021835499</c:v>
                </c:pt>
                <c:pt idx="96">
                  <c:v>71.781977456863245</c:v>
                </c:pt>
                <c:pt idx="97">
                  <c:v>71.637477746724016</c:v>
                </c:pt>
                <c:pt idx="98">
                  <c:v>71.492444856895162</c:v>
                </c:pt>
                <c:pt idx="99">
                  <c:v>71.346881764213549</c:v>
                </c:pt>
                <c:pt idx="100">
                  <c:v>71.200791456761664</c:v>
                </c:pt>
                <c:pt idx="101">
                  <c:v>71.030490200608128</c:v>
                </c:pt>
                <c:pt idx="102">
                  <c:v>70.835958063674425</c:v>
                </c:pt>
                <c:pt idx="103">
                  <c:v>70.640882332437911</c:v>
                </c:pt>
                <c:pt idx="104">
                  <c:v>70.445267146792901</c:v>
                </c:pt>
                <c:pt idx="105">
                  <c:v>70.249116654819005</c:v>
                </c:pt>
                <c:pt idx="106">
                  <c:v>70.052435012564587</c:v>
                </c:pt>
                <c:pt idx="107">
                  <c:v>69.855226383827159</c:v>
                </c:pt>
                <c:pt idx="108">
                  <c:v>69.657494939931141</c:v>
                </c:pt>
                <c:pt idx="109">
                  <c:v>69.459244859503016</c:v>
                </c:pt>
                <c:pt idx="110">
                  <c:v>69.260480328244157</c:v>
                </c:pt>
                <c:pt idx="111">
                  <c:v>69.061205538701344</c:v>
                </c:pt>
                <c:pt idx="112">
                  <c:v>68.861424690035363</c:v>
                </c:pt>
                <c:pt idx="113">
                  <c:v>68.661141987787516</c:v>
                </c:pt>
                <c:pt idx="114">
                  <c:v>68.46036164364476</c:v>
                </c:pt>
                <c:pt idx="115">
                  <c:v>68.259087875202766</c:v>
                </c:pt>
                <c:pt idx="116">
                  <c:v>68.057324905727896</c:v>
                </c:pt>
                <c:pt idx="117">
                  <c:v>67.855076963917597</c:v>
                </c:pt>
                <c:pt idx="118">
                  <c:v>67.652348283659734</c:v>
                </c:pt>
                <c:pt idx="119">
                  <c:v>67.449143103790647</c:v>
                </c:pt>
                <c:pt idx="120">
                  <c:v>67.245465667852272</c:v>
                </c:pt>
                <c:pt idx="121">
                  <c:v>67.041320223848516</c:v>
                </c:pt>
                <c:pt idx="122">
                  <c:v>66.836711024000522</c:v>
                </c:pt>
                <c:pt idx="123">
                  <c:v>66.631642324501485</c:v>
                </c:pt>
                <c:pt idx="124">
                  <c:v>66.426118385270684</c:v>
                </c:pt>
                <c:pt idx="125">
                  <c:v>66.220143469707224</c:v>
                </c:pt>
                <c:pt idx="126">
                  <c:v>66.013721844443069</c:v>
                </c:pt>
                <c:pt idx="127">
                  <c:v>65.806857779095793</c:v>
                </c:pt>
                <c:pt idx="128">
                  <c:v>65.599555546021222</c:v>
                </c:pt>
                <c:pt idx="129">
                  <c:v>65.391819420065545</c:v>
                </c:pt>
                <c:pt idx="130">
                  <c:v>65.183653678317668</c:v>
                </c:pt>
                <c:pt idx="131">
                  <c:v>64.975062599861133</c:v>
                </c:pt>
                <c:pt idx="132">
                  <c:v>64.766050465526362</c:v>
                </c:pt>
                <c:pt idx="133">
                  <c:v>64.556621557642686</c:v>
                </c:pt>
                <c:pt idx="134">
                  <c:v>64.346780159790683</c:v>
                </c:pt>
                <c:pt idx="135">
                  <c:v>64.136530556554604</c:v>
                </c:pt>
                <c:pt idx="136">
                  <c:v>63.925877033275206</c:v>
                </c:pt>
                <c:pt idx="137">
                  <c:v>63.714823875802566</c:v>
                </c:pt>
                <c:pt idx="138">
                  <c:v>63.503375370249657</c:v>
                </c:pt>
                <c:pt idx="139">
                  <c:v>63.291535802745969</c:v>
                </c:pt>
                <c:pt idx="140">
                  <c:v>63.079309459191798</c:v>
                </c:pt>
                <c:pt idx="141">
                  <c:v>62.86670062501301</c:v>
                </c:pt>
                <c:pt idx="142">
                  <c:v>62.653713584916282</c:v>
                </c:pt>
                <c:pt idx="143">
                  <c:v>62.440352622645058</c:v>
                </c:pt>
                <c:pt idx="144">
                  <c:v>62.226622020736066</c:v>
                </c:pt>
                <c:pt idx="145">
                  <c:v>62.012526060276535</c:v>
                </c:pt>
                <c:pt idx="146">
                  <c:v>61.798069020662197</c:v>
                </c:pt>
                <c:pt idx="147">
                  <c:v>61.583255179355994</c:v>
                </c:pt>
                <c:pt idx="148">
                  <c:v>61.368088811647695</c:v>
                </c:pt>
                <c:pt idx="149">
                  <c:v>61.152574190414256</c:v>
                </c:pt>
                <c:pt idx="150">
                  <c:v>60.936715585881061</c:v>
                </c:pt>
                <c:pt idx="151">
                  <c:v>60.728571344577489</c:v>
                </c:pt>
                <c:pt idx="152">
                  <c:v>60.528149713827901</c:v>
                </c:pt>
                <c:pt idx="153">
                  <c:v>60.327398524916461</c:v>
                </c:pt>
                <c:pt idx="154">
                  <c:v>60.126321684594785</c:v>
                </c:pt>
                <c:pt idx="155">
                  <c:v>59.924923097460379</c:v>
                </c:pt>
                <c:pt idx="156">
                  <c:v>59.723206665745948</c:v>
                </c:pt>
                <c:pt idx="157">
                  <c:v>59.521176289109491</c:v>
                </c:pt>
                <c:pt idx="158">
                  <c:v>59.318835864425296</c:v>
                </c:pt>
                <c:pt idx="159">
                  <c:v>59.116189285575885</c:v>
                </c:pt>
                <c:pt idx="160">
                  <c:v>58.913240443244845</c:v>
                </c:pt>
                <c:pt idx="161">
                  <c:v>58.709993224710651</c:v>
                </c:pt>
                <c:pt idx="162">
                  <c:v>58.506451513641373</c:v>
                </c:pt>
                <c:pt idx="163">
                  <c:v>58.302619189890656</c:v>
                </c:pt>
                <c:pt idx="164">
                  <c:v>58.098500129294493</c:v>
                </c:pt>
                <c:pt idx="165">
                  <c:v>57.894098203469042</c:v>
                </c:pt>
                <c:pt idx="166">
                  <c:v>57.689417279609728</c:v>
                </c:pt>
                <c:pt idx="167">
                  <c:v>57.484461220291308</c:v>
                </c:pt>
                <c:pt idx="168">
                  <c:v>57.279233883269065</c:v>
                </c:pt>
                <c:pt idx="169">
                  <c:v>57.073739121281235</c:v>
                </c:pt>
                <c:pt idx="170">
                  <c:v>56.867980781852488</c:v>
                </c:pt>
                <c:pt idx="171">
                  <c:v>56.661962707098731</c:v>
                </c:pt>
                <c:pt idx="172">
                  <c:v>56.455688733532881</c:v>
                </c:pt>
                <c:pt idx="173">
                  <c:v>56.249162691872286</c:v>
                </c:pt>
                <c:pt idx="174">
                  <c:v>56.042388406846989</c:v>
                </c:pt>
                <c:pt idx="175">
                  <c:v>55.83536969700932</c:v>
                </c:pt>
                <c:pt idx="176">
                  <c:v>55.628110374545074</c:v>
                </c:pt>
                <c:pt idx="177">
                  <c:v>55.420614245085631</c:v>
                </c:pt>
                <c:pt idx="178">
                  <c:v>55.212885107521537</c:v>
                </c:pt>
                <c:pt idx="179">
                  <c:v>55.004926753817486</c:v>
                </c:pt>
                <c:pt idx="180">
                  <c:v>54.796742968828553</c:v>
                </c:pt>
                <c:pt idx="181">
                  <c:v>54.588337530117798</c:v>
                </c:pt>
                <c:pt idx="182">
                  <c:v>54.379714207775294</c:v>
                </c:pt>
                <c:pt idx="183">
                  <c:v>54.170876764238571</c:v>
                </c:pt>
                <c:pt idx="184">
                  <c:v>53.961828954114395</c:v>
                </c:pt>
                <c:pt idx="185">
                  <c:v>53.752574524001972</c:v>
                </c:pt>
                <c:pt idx="186">
                  <c:v>53.543117212317703</c:v>
                </c:pt>
                <c:pt idx="187">
                  <c:v>53.333460749121251</c:v>
                </c:pt>
                <c:pt idx="188">
                  <c:v>53.123608855943118</c:v>
                </c:pt>
                <c:pt idx="189">
                  <c:v>52.913565245613761</c:v>
                </c:pt>
                <c:pt idx="190">
                  <c:v>52.703333622094121</c:v>
                </c:pt>
                <c:pt idx="191">
                  <c:v>52.492917680307613</c:v>
                </c:pt>
                <c:pt idx="192">
                  <c:v>52.282321105973757</c:v>
                </c:pt>
                <c:pt idx="193">
                  <c:v>52.071547575443255</c:v>
                </c:pt>
                <c:pt idx="194">
                  <c:v>51.860600755534534</c:v>
                </c:pt>
                <c:pt idx="195">
                  <c:v>51.649484303371963</c:v>
                </c:pt>
                <c:pt idx="196">
                  <c:v>51.438201866225484</c:v>
                </c:pt>
                <c:pt idx="197">
                  <c:v>51.226757081351934</c:v>
                </c:pt>
                <c:pt idx="198">
                  <c:v>51.0151535758378</c:v>
                </c:pt>
                <c:pt idx="199">
                  <c:v>50.803394966443747</c:v>
                </c:pt>
                <c:pt idx="200">
                  <c:v>50.59148485945046</c:v>
                </c:pt>
                <c:pt idx="201">
                  <c:v>50.379426850506277</c:v>
                </c:pt>
                <c:pt idx="202">
                  <c:v>50.167224524476453</c:v>
                </c:pt>
                <c:pt idx="203">
                  <c:v>49.954881455293872</c:v>
                </c:pt>
                <c:pt idx="204">
                  <c:v>49.742401205811468</c:v>
                </c:pt>
                <c:pt idx="205">
                  <c:v>49.52978732765628</c:v>
                </c:pt>
                <c:pt idx="206">
                  <c:v>49.317043361085076</c:v>
                </c:pt>
                <c:pt idx="207">
                  <c:v>49.104172834841677</c:v>
                </c:pt>
                <c:pt idx="208">
                  <c:v>48.891179266015911</c:v>
                </c:pt>
                <c:pt idx="209">
                  <c:v>48.678066159904134</c:v>
                </c:pt>
                <c:pt idx="210">
                  <c:v>48.464837009871523</c:v>
                </c:pt>
                <c:pt idx="211">
                  <c:v>48.251495297215925</c:v>
                </c:pt>
                <c:pt idx="212">
                  <c:v>48.038044491033418</c:v>
                </c:pt>
                <c:pt idx="213">
                  <c:v>47.82448804808557</c:v>
                </c:pt>
                <c:pt idx="214">
                  <c:v>47.610829412668224</c:v>
                </c:pt>
                <c:pt idx="215">
                  <c:v>47.397072016482134</c:v>
                </c:pt>
                <c:pt idx="216">
                  <c:v>47.183219278505177</c:v>
                </c:pt>
                <c:pt idx="217">
                  <c:v>46.9692746048662</c:v>
                </c:pt>
                <c:pt idx="218">
                  <c:v>46.755241388720727</c:v>
                </c:pt>
                <c:pt idx="219">
                  <c:v>46.541123010128111</c:v>
                </c:pt>
                <c:pt idx="220">
                  <c:v>46.326922835930603</c:v>
                </c:pt>
                <c:pt idx="221">
                  <c:v>46.112644219633864</c:v>
                </c:pt>
                <c:pt idx="222">
                  <c:v>45.898290501289445</c:v>
                </c:pt>
                <c:pt idx="223">
                  <c:v>45.683865007378749</c:v>
                </c:pt>
                <c:pt idx="224">
                  <c:v>45.469371050698726</c:v>
                </c:pt>
                <c:pt idx="225">
                  <c:v>45.254811930249303</c:v>
                </c:pt>
                <c:pt idx="226">
                  <c:v>45.040190931122552</c:v>
                </c:pt>
                <c:pt idx="227">
                  <c:v>44.825511324393375</c:v>
                </c:pt>
                <c:pt idx="228">
                  <c:v>44.610776367012136</c:v>
                </c:pt>
                <c:pt idx="229">
                  <c:v>44.39598930169867</c:v>
                </c:pt>
                <c:pt idx="230">
                  <c:v>44.181153356838394</c:v>
                </c:pt>
                <c:pt idx="231">
                  <c:v>43.966271746379668</c:v>
                </c:pt>
                <c:pt idx="232">
                  <c:v>43.751347669733221</c:v>
                </c:pt>
                <c:pt idx="233">
                  <c:v>43.536384311673025</c:v>
                </c:pt>
                <c:pt idx="234">
                  <c:v>43.321384842238928</c:v>
                </c:pt>
                <c:pt idx="235">
                  <c:v>43.106352416641116</c:v>
                </c:pt>
                <c:pt idx="236">
                  <c:v>42.891290175165963</c:v>
                </c:pt>
                <c:pt idx="237">
                  <c:v>42.676201243083909</c:v>
                </c:pt>
                <c:pt idx="238">
                  <c:v>42.461088730558686</c:v>
                </c:pt>
                <c:pt idx="239">
                  <c:v>42.245955732558535</c:v>
                </c:pt>
                <c:pt idx="240">
                  <c:v>42.030805328768878</c:v>
                </c:pt>
                <c:pt idx="241">
                  <c:v>41.81564058350672</c:v>
                </c:pt>
                <c:pt idx="242">
                  <c:v>41.600464545636839</c:v>
                </c:pt>
                <c:pt idx="243">
                  <c:v>41.38528024848948</c:v>
                </c:pt>
                <c:pt idx="244">
                  <c:v>41.170090709779714</c:v>
                </c:pt>
                <c:pt idx="245">
                  <c:v>40.954898931528675</c:v>
                </c:pt>
                <c:pt idx="246">
                  <c:v>40.739707899986193</c:v>
                </c:pt>
                <c:pt idx="247">
                  <c:v>40.52452058555523</c:v>
                </c:pt>
                <c:pt idx="248">
                  <c:v>40.309339942717912</c:v>
                </c:pt>
                <c:pt idx="249">
                  <c:v>40.094168909963244</c:v>
                </c:pt>
                <c:pt idx="250">
                  <c:v>39.8790104097164</c:v>
                </c:pt>
                <c:pt idx="251">
                  <c:v>39.629186972967162</c:v>
                </c:pt>
                <c:pt idx="252">
                  <c:v>39.344712529988847</c:v>
                </c:pt>
                <c:pt idx="253">
                  <c:v>39.060303263733047</c:v>
                </c:pt>
                <c:pt idx="254">
                  <c:v>38.77596317825946</c:v>
                </c:pt>
                <c:pt idx="255">
                  <c:v>38.491696249517879</c:v>
                </c:pt>
                <c:pt idx="256">
                  <c:v>38.207506425268278</c:v>
                </c:pt>
                <c:pt idx="257">
                  <c:v>37.923397625004071</c:v>
                </c:pt>
                <c:pt idx="258">
                  <c:v>37.63937373987816</c:v>
                </c:pt>
                <c:pt idx="259">
                  <c:v>37.355438632631959</c:v>
                </c:pt>
                <c:pt idx="260">
                  <c:v>37.071596137527422</c:v>
                </c:pt>
                <c:pt idx="261">
                  <c:v>36.787850060281833</c:v>
                </c:pt>
                <c:pt idx="262">
                  <c:v>36.504204178005651</c:v>
                </c:pt>
                <c:pt idx="263">
                  <c:v>36.220662239143067</c:v>
                </c:pt>
                <c:pt idx="264">
                  <c:v>35.937227963415495</c:v>
                </c:pt>
                <c:pt idx="265">
                  <c:v>35.653905041767942</c:v>
                </c:pt>
                <c:pt idx="266">
                  <c:v>35.37069713631805</c:v>
                </c:pt>
                <c:pt idx="267">
                  <c:v>35.087607880308077</c:v>
                </c:pt>
                <c:pt idx="268">
                  <c:v>34.804640878059573</c:v>
                </c:pt>
                <c:pt idx="269">
                  <c:v>34.521799704930856</c:v>
                </c:pt>
                <c:pt idx="270">
                  <c:v>34.239087907277174</c:v>
                </c:pt>
                <c:pt idx="271">
                  <c:v>33.956509002413668</c:v>
                </c:pt>
                <c:pt idx="272">
                  <c:v>33.674066478580954</c:v>
                </c:pt>
                <c:pt idx="273">
                  <c:v>33.391763794913402</c:v>
                </c:pt>
                <c:pt idx="274">
                  <c:v>33.109604381410151</c:v>
                </c:pt>
                <c:pt idx="275">
                  <c:v>32.827591638908629</c:v>
                </c:pt>
                <c:pt idx="276">
                  <c:v>32.545728939060801</c:v>
                </c:pt>
                <c:pt idx="277">
                  <c:v>32.264019624311949</c:v>
                </c:pt>
                <c:pt idx="278">
                  <c:v>31.982467007882068</c:v>
                </c:pt>
                <c:pt idx="279">
                  <c:v>31.701074373749744</c:v>
                </c:pt>
                <c:pt idx="280">
                  <c:v>31.419844976638721</c:v>
                </c:pt>
                <c:pt idx="281">
                  <c:v>31.13878204200676</c:v>
                </c:pt>
                <c:pt idx="282">
                  <c:v>30.857888766037178</c:v>
                </c:pt>
                <c:pt idx="283">
                  <c:v>30.577168315632729</c:v>
                </c:pt>
                <c:pt idx="284">
                  <c:v>30.296623828411995</c:v>
                </c:pt>
                <c:pt idx="285">
                  <c:v>30.016258412708183</c:v>
                </c:pt>
                <c:pt idx="286">
                  <c:v>29.736075147570293</c:v>
                </c:pt>
                <c:pt idx="287">
                  <c:v>29.45607708276674</c:v>
                </c:pt>
                <c:pt idx="288">
                  <c:v>29.176267238791191</c:v>
                </c:pt>
                <c:pt idx="289">
                  <c:v>28.896648606870922</c:v>
                </c:pt>
                <c:pt idx="290">
                  <c:v>28.617224148977314</c:v>
                </c:pt>
                <c:pt idx="291">
                  <c:v>28.337996797838695</c:v>
                </c:pt>
                <c:pt idx="292">
                  <c:v>28.058969456955523</c:v>
                </c:pt>
                <c:pt idx="293">
                  <c:v>27.780145000617633</c:v>
                </c:pt>
                <c:pt idx="294">
                  <c:v>27.501526273923876</c:v>
                </c:pt>
                <c:pt idx="295">
                  <c:v>27.223116092803885</c:v>
                </c:pt>
                <c:pt idx="296">
                  <c:v>26.944917244041918</c:v>
                </c:pt>
                <c:pt idx="297">
                  <c:v>26.666932485303029</c:v>
                </c:pt>
                <c:pt idx="298">
                  <c:v>26.008883738021339</c:v>
                </c:pt>
                <c:pt idx="299">
                  <c:v>24.971046210467705</c:v>
                </c:pt>
                <c:pt idx="300">
                  <c:v>23.934175784350955</c:v>
                </c:pt>
                <c:pt idx="301">
                  <c:v>22.898293572737579</c:v>
                </c:pt>
                <c:pt idx="302">
                  <c:v>21.86342032945219</c:v>
                </c:pt>
                <c:pt idx="303">
                  <c:v>20.829576449370578</c:v>
                </c:pt>
                <c:pt idx="304">
                  <c:v>19.796781968773615</c:v>
                </c:pt>
                <c:pt idx="305">
                  <c:v>18.765056565761178</c:v>
                </c:pt>
                <c:pt idx="306">
                  <c:v>17.734419560725026</c:v>
                </c:pt>
                <c:pt idx="307">
                  <c:v>16.70488991687953</c:v>
                </c:pt>
                <c:pt idx="308">
                  <c:v>15.676486240849391</c:v>
                </c:pt>
                <c:pt idx="309">
                  <c:v>14.649226783313111</c:v>
                </c:pt>
                <c:pt idx="310">
                  <c:v>13.623129439701467</c:v>
                </c:pt>
                <c:pt idx="311">
                  <c:v>12.598211750949593</c:v>
                </c:pt>
                <c:pt idx="312">
                  <c:v>11.574490904302118</c:v>
                </c:pt>
                <c:pt idx="313">
                  <c:v>10.551983734169703</c:v>
                </c:pt>
                <c:pt idx="314">
                  <c:v>9.5307067230365465</c:v>
                </c:pt>
                <c:pt idx="315">
                  <c:v>8.5106760024174548</c:v>
                </c:pt>
                <c:pt idx="316">
                  <c:v>7.4919073538634553</c:v>
                </c:pt>
                <c:pt idx="317">
                  <c:v>6.4744162100151037</c:v>
                </c:pt>
                <c:pt idx="318">
                  <c:v>5.4582176557022226</c:v>
                </c:pt>
                <c:pt idx="319">
                  <c:v>4.4433264290891668</c:v>
                </c:pt>
                <c:pt idx="320">
                  <c:v>3.4297569228645557</c:v>
                </c:pt>
                <c:pt idx="321">
                  <c:v>2.5686992358688094</c:v>
                </c:pt>
                <c:pt idx="322">
                  <c:v>1.8599824256884556</c:v>
                </c:pt>
                <c:pt idx="323">
                  <c:v>1.1522155048785994</c:v>
                </c:pt>
                <c:pt idx="324">
                  <c:v>0.44540448851907399</c:v>
                </c:pt>
                <c:pt idx="325">
                  <c:v>-0.26044477420261281</c:v>
                </c:pt>
                <c:pt idx="326">
                  <c:v>-0.96532659919077979</c:v>
                </c:pt>
                <c:pt idx="327">
                  <c:v>-1.6692354666294831</c:v>
                </c:pt>
                <c:pt idx="328">
                  <c:v>-2.372166020159197</c:v>
                </c:pt>
                <c:pt idx="329">
                  <c:v>-3.0741130660426128</c:v>
                </c:pt>
                <c:pt idx="330">
                  <c:v>-3.7750715723199635</c:v>
                </c:pt>
                <c:pt idx="331">
                  <c:v>-4.4750366679540798</c:v>
                </c:pt>
                <c:pt idx="332">
                  <c:v>-5.1740036419657036</c:v>
                </c:pt>
                <c:pt idx="333">
                  <c:v>-5.8719679425592286</c:v>
                </c:pt>
                <c:pt idx="334">
                  <c:v>-6.5689251762393628</c:v>
                </c:pt>
                <c:pt idx="335">
                  <c:v>-7.2648711069189016</c:v>
                </c:pt>
                <c:pt idx="336">
                  <c:v>-7.9598016550180413</c:v>
                </c:pt>
                <c:pt idx="337">
                  <c:v>-8.6537128965555326</c:v>
                </c:pt>
                <c:pt idx="338">
                  <c:v>-9.3466010622320486</c:v>
                </c:pt>
                <c:pt idx="339">
                  <c:v>-10.038462536505927</c:v>
                </c:pt>
                <c:pt idx="340">
                  <c:v>-10.729293856661858</c:v>
                </c:pt>
                <c:pt idx="341">
                  <c:v>-11.419091711872644</c:v>
                </c:pt>
                <c:pt idx="342">
                  <c:v>-12.107852942254395</c:v>
                </c:pt>
                <c:pt idx="343">
                  <c:v>-12.795574537915527</c:v>
                </c:pt>
                <c:pt idx="344">
                  <c:v>-13.482253637999801</c:v>
                </c:pt>
                <c:pt idx="345">
                  <c:v>-14.167887529723727</c:v>
                </c:pt>
                <c:pt idx="346">
                  <c:v>-14.852473647408704</c:v>
                </c:pt>
                <c:pt idx="347">
                  <c:v>-15.536009571508075</c:v>
                </c:pt>
                <c:pt idx="348">
                  <c:v>-16.202193437777936</c:v>
                </c:pt>
                <c:pt idx="349">
                  <c:v>-16.851048762628935</c:v>
                </c:pt>
                <c:pt idx="350">
                  <c:v>-17.498900187593382</c:v>
                </c:pt>
                <c:pt idx="351">
                  <c:v>-18.145746259238507</c:v>
                </c:pt>
                <c:pt idx="352">
                  <c:v>-18.791585651302167</c:v>
                </c:pt>
                <c:pt idx="353">
                  <c:v>-19.436417163785123</c:v>
                </c:pt>
                <c:pt idx="354">
                  <c:v>-20.080239722041043</c:v>
                </c:pt>
                <c:pt idx="355">
                  <c:v>-20.723052375864636</c:v>
                </c:pt>
                <c:pt idx="356">
                  <c:v>-21.36485429857813</c:v>
                </c:pt>
                <c:pt idx="357">
                  <c:v>-22.005644786116218</c:v>
                </c:pt>
                <c:pt idx="358">
                  <c:v>-22.645423256109833</c:v>
                </c:pt>
                <c:pt idx="359">
                  <c:v>-23.284189246968893</c:v>
                </c:pt>
                <c:pt idx="360">
                  <c:v>-23.582966702756178</c:v>
                </c:pt>
                <c:pt idx="361">
                  <c:v>-23.542329212609879</c:v>
                </c:pt>
                <c:pt idx="362">
                  <c:v>-23.501824013343061</c:v>
                </c:pt>
                <c:pt idx="363">
                  <c:v>-23.461450529906546</c:v>
                </c:pt>
                <c:pt idx="364">
                  <c:v>-23.421208190372852</c:v>
                </c:pt>
                <c:pt idx="365">
                  <c:v>-23.381096425915647</c:v>
                </c:pt>
                <c:pt idx="366">
                  <c:v>-23.341114670789267</c:v>
                </c:pt>
                <c:pt idx="367">
                  <c:v>-23.301262362308485</c:v>
                </c:pt>
                <c:pt idx="368">
                  <c:v>-23.261538940828402</c:v>
                </c:pt>
                <c:pt idx="369">
                  <c:v>-23.221943849724482</c:v>
                </c:pt>
                <c:pt idx="370">
                  <c:v>-23.182476535372722</c:v>
                </c:pt>
                <c:pt idx="371">
                  <c:v>-23.143136447130022</c:v>
                </c:pt>
                <c:pt idx="372">
                  <c:v>-23.103923037314679</c:v>
                </c:pt>
                <c:pt idx="373">
                  <c:v>-23.06483576118702</c:v>
                </c:pt>
                <c:pt idx="374">
                  <c:v>-23.025874076930165</c:v>
                </c:pt>
                <c:pt idx="375">
                  <c:v>-22.987037445631024</c:v>
                </c:pt>
                <c:pt idx="376">
                  <c:v>-22.948325331261312</c:v>
                </c:pt>
                <c:pt idx="377">
                  <c:v>-22.9097372006588</c:v>
                </c:pt>
                <c:pt idx="378">
                  <c:v>-22.871272523508683</c:v>
                </c:pt>
                <c:pt idx="379">
                  <c:v>-22.832930772325049</c:v>
                </c:pt>
                <c:pt idx="380">
                  <c:v>-22.794711422432592</c:v>
                </c:pt>
                <c:pt idx="381">
                  <c:v>-22.75661395194831</c:v>
                </c:pt>
                <c:pt idx="382">
                  <c:v>-22.718637841763474</c:v>
                </c:pt>
                <c:pt idx="383">
                  <c:v>-22.680782575525669</c:v>
                </c:pt>
                <c:pt idx="384">
                  <c:v>-22.643047639620988</c:v>
                </c:pt>
                <c:pt idx="385">
                  <c:v>-22.605432523156349</c:v>
                </c:pt>
                <c:pt idx="386">
                  <c:v>-22.567936717941947</c:v>
                </c:pt>
                <c:pt idx="387">
                  <c:v>-22.530559718473846</c:v>
                </c:pt>
                <c:pt idx="388">
                  <c:v>-22.493301021916686</c:v>
                </c:pt>
                <c:pt idx="389">
                  <c:v>-22.456160128086537</c:v>
                </c:pt>
                <c:pt idx="390">
                  <c:v>-22.419136539433865</c:v>
                </c:pt>
                <c:pt idx="391">
                  <c:v>-22.382229761026643</c:v>
                </c:pt>
                <c:pt idx="392">
                  <c:v>-22.345439300533556</c:v>
                </c:pt>
                <c:pt idx="393">
                  <c:v>-22.308764668207353</c:v>
                </c:pt>
                <c:pt idx="394">
                  <c:v>-22.272205376868342</c:v>
                </c:pt>
                <c:pt idx="395">
                  <c:v>-22.235760941887968</c:v>
                </c:pt>
                <c:pt idx="396">
                  <c:v>-22.199430881172521</c:v>
                </c:pt>
                <c:pt idx="397">
                  <c:v>-22.163214715146996</c:v>
                </c:pt>
                <c:pt idx="398">
                  <c:v>-22.127111966739033</c:v>
                </c:pt>
                <c:pt idx="399">
                  <c:v>-22.091122161362978</c:v>
                </c:pt>
                <c:pt idx="400">
                  <c:v>-22.055244826904126</c:v>
                </c:pt>
                <c:pt idx="401">
                  <c:v>-22.019479493702967</c:v>
                </c:pt>
                <c:pt idx="402">
                  <c:v>-21.665523631130263</c:v>
                </c:pt>
                <c:pt idx="403">
                  <c:v>-21.322446125971009</c:v>
                </c:pt>
                <c:pt idx="404">
                  <c:v>-20.98980322382846</c:v>
                </c:pt>
                <c:pt idx="405">
                  <c:v>-20.667173464438019</c:v>
                </c:pt>
                <c:pt idx="406">
                  <c:v>-20.354156321893605</c:v>
                </c:pt>
                <c:pt idx="407">
                  <c:v>-20.050370939731838</c:v>
                </c:pt>
                <c:pt idx="408">
                  <c:v>-19.755454953279063</c:v>
                </c:pt>
                <c:pt idx="409">
                  <c:v>-19.469063392339418</c:v>
                </c:pt>
                <c:pt idx="410">
                  <c:v>-19.190867657909298</c:v>
                </c:pt>
                <c:pt idx="411">
                  <c:v>-18.920554567151079</c:v>
                </c:pt>
                <c:pt idx="412">
                  <c:v>-18.657825461354278</c:v>
                </c:pt>
                <c:pt idx="413">
                  <c:v>-18.402395372059683</c:v>
                </c:pt>
                <c:pt idx="414">
                  <c:v>-18.153992240927096</c:v>
                </c:pt>
                <c:pt idx="415">
                  <c:v>-17.912356189294385</c:v>
                </c:pt>
                <c:pt idx="416">
                  <c:v>-17.677238833708309</c:v>
                </c:pt>
                <c:pt idx="417">
                  <c:v>-17.448402644009473</c:v>
                </c:pt>
                <c:pt idx="418">
                  <c:v>-17.225620340827938</c:v>
                </c:pt>
                <c:pt idx="419">
                  <c:v>-17.008674329595241</c:v>
                </c:pt>
                <c:pt idx="420">
                  <c:v>-16.79735616840507</c:v>
                </c:pt>
                <c:pt idx="421">
                  <c:v>-16.591466067261003</c:v>
                </c:pt>
                <c:pt idx="422">
                  <c:v>-16.390812416437306</c:v>
                </c:pt>
                <c:pt idx="423">
                  <c:v>-16.195211341849728</c:v>
                </c:pt>
                <c:pt idx="424">
                  <c:v>-16.004486285488806</c:v>
                </c:pt>
                <c:pt idx="425">
                  <c:v>-15.818467609110074</c:v>
                </c:pt>
                <c:pt idx="426">
                  <c:v>-15.636992219504691</c:v>
                </c:pt>
                <c:pt idx="427">
                  <c:v>-15.459903213792046</c:v>
                </c:pt>
                <c:pt idx="428">
                  <c:v>-15.287049543282734</c:v>
                </c:pt>
                <c:pt idx="429">
                  <c:v>-15.118285694558409</c:v>
                </c:pt>
                <c:pt idx="430">
                  <c:v>-14.953471386503642</c:v>
                </c:pt>
                <c:pt idx="431">
                  <c:v>-14.792471282105868</c:v>
                </c:pt>
                <c:pt idx="432">
                  <c:v>-14.635154713912815</c:v>
                </c:pt>
                <c:pt idx="433">
                  <c:v>-14.481395422103343</c:v>
                </c:pt>
                <c:pt idx="434">
                  <c:v>-14.331071304187821</c:v>
                </c:pt>
                <c:pt idx="435">
                  <c:v>-14.184064175408379</c:v>
                </c:pt>
                <c:pt idx="436">
                  <c:v>-14.040259538958106</c:v>
                </c:pt>
                <c:pt idx="437">
                  <c:v>-13.899546365182015</c:v>
                </c:pt>
                <c:pt idx="438">
                  <c:v>-13.76181687896117</c:v>
                </c:pt>
                <c:pt idx="439">
                  <c:v>-13.626966354515801</c:v>
                </c:pt>
                <c:pt idx="440">
                  <c:v>-13.494892916893033</c:v>
                </c:pt>
                <c:pt idx="441">
                  <c:v>-13.365497349430701</c:v>
                </c:pt>
                <c:pt idx="442">
                  <c:v>-13.238682906510592</c:v>
                </c:pt>
                <c:pt idx="443">
                  <c:v>-13.114355130932537</c:v>
                </c:pt>
                <c:pt idx="444">
                  <c:v>-12.992421675255258</c:v>
                </c:pt>
                <c:pt idx="445">
                  <c:v>-12.872792126460624</c:v>
                </c:pt>
                <c:pt idx="446">
                  <c:v>-12.755377833305481</c:v>
                </c:pt>
                <c:pt idx="447">
                  <c:v>-12.640091735729021</c:v>
                </c:pt>
                <c:pt idx="448">
                  <c:v>-12.526848195684281</c:v>
                </c:pt>
                <c:pt idx="449">
                  <c:v>-12.41556282875948</c:v>
                </c:pt>
                <c:pt idx="450">
                  <c:v>-12.306152335948669</c:v>
                </c:pt>
                <c:pt idx="451">
                  <c:v>-12.198534334921543</c:v>
                </c:pt>
                <c:pt idx="452">
                  <c:v>-12.092627190129335</c:v>
                </c:pt>
                <c:pt idx="453">
                  <c:v>-11.988349841067159</c:v>
                </c:pt>
                <c:pt idx="454">
                  <c:v>-11.885621627993411</c:v>
                </c:pt>
                <c:pt idx="455">
                  <c:v>-11.784362114383397</c:v>
                </c:pt>
                <c:pt idx="456">
                  <c:v>-11.684490905367632</c:v>
                </c:pt>
                <c:pt idx="457">
                  <c:v>-11.585927461374952</c:v>
                </c:pt>
                <c:pt idx="458">
                  <c:v>-11.48859090616682</c:v>
                </c:pt>
                <c:pt idx="459">
                  <c:v>-11.392399828412278</c:v>
                </c:pt>
                <c:pt idx="460">
                  <c:v>-11.297272075912661</c:v>
                </c:pt>
                <c:pt idx="461">
                  <c:v>-11.203124541541829</c:v>
                </c:pt>
                <c:pt idx="462">
                  <c:v>-11.1098729399219</c:v>
                </c:pt>
                <c:pt idx="463">
                  <c:v>-11.017431573805895</c:v>
                </c:pt>
                <c:pt idx="464">
                  <c:v>-10.92571308908887</c:v>
                </c:pt>
                <c:pt idx="465">
                  <c:v>-10.834628217318087</c:v>
                </c:pt>
                <c:pt idx="466">
                  <c:v>-10.744085504521871</c:v>
                </c:pt>
                <c:pt idx="467">
                  <c:v>-10.653991025127278</c:v>
                </c:pt>
                <c:pt idx="468">
                  <c:v>-10.564248079690428</c:v>
                </c:pt>
                <c:pt idx="469">
                  <c:v>-10.47475687512212</c:v>
                </c:pt>
                <c:pt idx="470">
                  <c:v>-10.385414186058512</c:v>
                </c:pt>
                <c:pt idx="471">
                  <c:v>-10.296112996005059</c:v>
                </c:pt>
                <c:pt idx="472">
                  <c:v>-10.206742116876452</c:v>
                </c:pt>
                <c:pt idx="473">
                  <c:v>-10.117185785570991</c:v>
                </c:pt>
                <c:pt idx="474">
                  <c:v>-10.027323236261573</c:v>
                </c:pt>
                <c:pt idx="475">
                  <c:v>-9.9370282471654168</c:v>
                </c:pt>
                <c:pt idx="476">
                  <c:v>-9.8461686606807604</c:v>
                </c:pt>
                <c:pt idx="477">
                  <c:v>-9.7546058759633532</c:v>
                </c:pt>
                <c:pt idx="478">
                  <c:v>-9.662194313273492</c:v>
                </c:pt>
                <c:pt idx="479">
                  <c:v>-9.5687808497733116</c:v>
                </c:pt>
                <c:pt idx="480">
                  <c:v>-9.4742042269155267</c:v>
                </c:pt>
                <c:pt idx="481">
                  <c:v>-9.378294430164603</c:v>
                </c:pt>
                <c:pt idx="482">
                  <c:v>-9.2808720425589826</c:v>
                </c:pt>
                <c:pt idx="483">
                  <c:v>-9.181747574594894</c:v>
                </c:pt>
                <c:pt idx="484">
                  <c:v>-9.0807207741289453</c:v>
                </c:pt>
                <c:pt idx="485">
                  <c:v>-8.9775799215066421</c:v>
                </c:pt>
                <c:pt idx="486">
                  <c:v>-8.8721011169811845</c:v>
                </c:pt>
                <c:pt idx="487">
                  <c:v>-8.7640475697527105</c:v>
                </c:pt>
                <c:pt idx="488">
                  <c:v>-8.6531689007003116</c:v>
                </c:pt>
                <c:pt idx="489">
                  <c:v>-8.5392004741703662</c:v>
                </c:pt>
                <c:pt idx="490">
                  <c:v>-8.4218627781011346</c:v>
                </c:pt>
                <c:pt idx="491">
                  <c:v>-8.3008608763811278</c:v>
                </c:pt>
                <c:pt idx="492">
                  <c:v>-8.1758839627281912</c:v>
                </c:pt>
                <c:pt idx="493">
                  <c:v>-8.0466050515947529</c:v>
                </c:pt>
                <c:pt idx="494">
                  <c:v>-7.9126808486860627</c:v>
                </c:pt>
                <c:pt idx="495">
                  <c:v>-7.7737518516174209</c:v>
                </c:pt>
                <c:pt idx="496">
                  <c:v>-7.6294427399697291</c:v>
                </c:pt>
                <c:pt idx="497">
                  <c:v>-7.479363123384239</c:v>
                </c:pt>
                <c:pt idx="498">
                  <c:v>-7.323108726105918</c:v>
                </c:pt>
                <c:pt idx="499">
                  <c:v>-7.1602630961289995</c:v>
                </c:pt>
                <c:pt idx="500">
                  <c:v>-6.9903999362127962</c:v>
                </c:pt>
                <c:pt idx="501">
                  <c:v>-6.8130861616781093</c:v>
                </c:pt>
                <c:pt idx="502">
                  <c:v>-6.627885794940708</c:v>
                </c:pt>
                <c:pt idx="503">
                  <c:v>-6.4343648077499456</c:v>
                </c:pt>
                <c:pt idx="504">
                  <c:v>-6.2320970173099077</c:v>
                </c:pt>
                <c:pt idx="505">
                  <c:v>-6.0206711297914817</c:v>
                </c:pt>
                <c:pt idx="506">
                  <c:v>-5.7996990018860464</c:v>
                </c:pt>
                <c:pt idx="507">
                  <c:v>-5.5688251556110036</c:v>
                </c:pt>
                <c:pt idx="508">
                  <c:v>-5.3277375313237005</c:v>
                </c:pt>
                <c:pt idx="509">
                  <c:v>-5.0761793971315416</c:v>
                </c:pt>
                <c:pt idx="510">
                  <c:v>-4.8139622489117837</c:v>
                </c:pt>
                <c:pt idx="511">
                  <c:v>-4.5409794348835089</c:v>
                </c:pt>
                <c:pt idx="512">
                  <c:v>-4.2572201252502886</c:v>
                </c:pt>
                <c:pt idx="513">
                  <c:v>-3.9627831268240685</c:v>
                </c:pt>
                <c:pt idx="514">
                  <c:v>-3.6578899239372329</c:v>
                </c:pt>
                <c:pt idx="515">
                  <c:v>-3.3428962227752352</c:v>
                </c:pt>
                <c:pt idx="516">
                  <c:v>-3.0183012016128075</c:v>
                </c:pt>
                <c:pt idx="517">
                  <c:v>-2.6847536407765591</c:v>
                </c:pt>
                <c:pt idx="518">
                  <c:v>-2.3430541392168323</c:v>
                </c:pt>
                <c:pt idx="519">
                  <c:v>-1.9941527315793746</c:v>
                </c:pt>
                <c:pt idx="520">
                  <c:v>-1.6391414062632073</c:v>
                </c:pt>
                <c:pt idx="521">
                  <c:v>-1.2792412873867844</c:v>
                </c:pt>
                <c:pt idx="522">
                  <c:v>-0.91578456694452881</c:v>
                </c:pt>
                <c:pt idx="523">
                  <c:v>-0.55019163160512363</c:v>
                </c:pt>
                <c:pt idx="524">
                  <c:v>-0.18394418644984484</c:v>
                </c:pt>
                <c:pt idx="525">
                  <c:v>0.1814445042817654</c:v>
                </c:pt>
                <c:pt idx="526">
                  <c:v>0.54446090006103565</c:v>
                </c:pt>
                <c:pt idx="527">
                  <c:v>0.90362250086658225</c:v>
                </c:pt>
                <c:pt idx="528">
                  <c:v>1.2575077041161384</c:v>
                </c:pt>
                <c:pt idx="529">
                  <c:v>1.6047828306888214</c:v>
                </c:pt>
                <c:pt idx="530">
                  <c:v>1.9442251825432022</c:v>
                </c:pt>
                <c:pt idx="531">
                  <c:v>2.2747413090353183</c:v>
                </c:pt>
                <c:pt idx="532">
                  <c:v>2.5953800165896475</c:v>
                </c:pt>
                <c:pt idx="533">
                  <c:v>2.905340016885968</c:v>
                </c:pt>
                <c:pt idx="534">
                  <c:v>3.2039724364210285</c:v>
                </c:pt>
                <c:pt idx="535">
                  <c:v>3.49077867819675</c:v>
                </c:pt>
                <c:pt idx="536">
                  <c:v>3.7654043185539452</c:v>
                </c:pt>
                <c:pt idx="537">
                  <c:v>4.027629834291055</c:v>
                </c:pt>
                <c:pt idx="538">
                  <c:v>4.2773589922872528</c:v>
                </c:pt>
                <c:pt idx="539">
                  <c:v>4.5146057078535531</c:v>
                </c:pt>
                <c:pt idx="540">
                  <c:v>4.7394801046809345</c:v>
                </c:pt>
                <c:pt idx="541">
                  <c:v>4.952174405174862</c:v>
                </c:pt>
                <c:pt idx="542">
                  <c:v>5.1529491605360986</c:v>
                </c:pt>
                <c:pt idx="543">
                  <c:v>5.342120207908577</c:v>
                </c:pt>
                <c:pt idx="544">
                  <c:v>5.5200466267531683</c:v>
                </c:pt>
                <c:pt idx="545">
                  <c:v>5.6871198645367285</c:v>
                </c:pt>
                <c:pt idx="546">
                  <c:v>5.8437541161722413</c:v>
                </c:pt>
                <c:pt idx="547">
                  <c:v>5.9903779734296148</c:v>
                </c:pt>
                <c:pt idx="548">
                  <c:v>6.1274273091218223</c:v>
                </c:pt>
                <c:pt idx="549">
                  <c:v>6.2553393245656119</c:v>
                </c:pt>
                <c:pt idx="550">
                  <c:v>6.3745476653692332</c:v>
                </c:pt>
                <c:pt idx="551">
                  <c:v>6.485478497579118</c:v>
                </c:pt>
                <c:pt idx="552">
                  <c:v>6.5885474312671501</c:v>
                </c:pt>
                <c:pt idx="553">
                  <c:v>6.6841571796375492</c:v>
                </c:pt>
                <c:pt idx="554">
                  <c:v>6.7726958468671086</c:v>
                </c:pt>
                <c:pt idx="555">
                  <c:v>6.8545357456900389</c:v>
                </c:pt>
                <c:pt idx="556">
                  <c:v>6.9300326550460829</c:v>
                </c:pt>
                <c:pt idx="557">
                  <c:v>6.9995254380629151</c:v>
                </c:pt>
                <c:pt idx="558">
                  <c:v>7.0633359506203721</c:v>
                </c:pt>
                <c:pt idx="559">
                  <c:v>7.121769180322314</c:v>
                </c:pt>
                <c:pt idx="560">
                  <c:v>7.1751135646146071</c:v>
                </c:pt>
                <c:pt idx="561">
                  <c:v>7.2236414448851658</c:v>
                </c:pt>
                <c:pt idx="562">
                  <c:v>7.2676096205995915</c:v>
                </c:pt>
                <c:pt idx="563">
                  <c:v>7.3072599738591828</c:v>
                </c:pt>
                <c:pt idx="564">
                  <c:v>7.3428201402518329</c:v>
                </c:pt>
                <c:pt idx="565">
                  <c:v>7.3745042065600384</c:v>
                </c:pt>
                <c:pt idx="566">
                  <c:v>7.4025134198667395</c:v>
                </c:pt>
                <c:pt idx="567">
                  <c:v>7.4270368959372099</c:v>
                </c:pt>
                <c:pt idx="568">
                  <c:v>7.4482523175317912</c:v>
                </c:pt>
                <c:pt idx="569">
                  <c:v>7.4663266155951833</c:v>
                </c:pt>
                <c:pt idx="570">
                  <c:v>7.4814166281421146</c:v>
                </c:pt>
                <c:pt idx="571">
                  <c:v>7.4936697331797211</c:v>
                </c:pt>
                <c:pt idx="572">
                  <c:v>7.5032244532293149</c:v>
                </c:pt>
                <c:pt idx="573">
                  <c:v>7.5102110299835427</c:v>
                </c:pt>
                <c:pt idx="574">
                  <c:v>7.5147519684013062</c:v>
                </c:pt>
                <c:pt idx="575">
                  <c:v>7.5169625501386577</c:v>
                </c:pt>
                <c:pt idx="576">
                  <c:v>7.5169513166698909</c:v>
                </c:pt>
                <c:pt idx="577">
                  <c:v>7.5148205227953468</c:v>
                </c:pt>
                <c:pt idx="578">
                  <c:v>7.5106665614825641</c:v>
                </c:pt>
                <c:pt idx="579">
                  <c:v>7.5045803611638666</c:v>
                </c:pt>
                <c:pt idx="580">
                  <c:v>7.4966477567308258</c:v>
                </c:pt>
                <c:pt idx="581">
                  <c:v>7.4869498355371693</c:v>
                </c:pt>
                <c:pt idx="582">
                  <c:v>7.4755632597562389</c:v>
                </c:pt>
                <c:pt idx="583">
                  <c:v>7.4625605664458616</c:v>
                </c:pt>
                <c:pt idx="584">
                  <c:v>7.4480104466586372</c:v>
                </c:pt>
                <c:pt idx="585">
                  <c:v>7.4319780049051127</c:v>
                </c:pt>
                <c:pt idx="586">
                  <c:v>7.414525000235054</c:v>
                </c:pt>
                <c:pt idx="587">
                  <c:v>7.3957100701517078</c:v>
                </c:pt>
                <c:pt idx="588">
                  <c:v>7.3755889385182805</c:v>
                </c:pt>
                <c:pt idx="589">
                  <c:v>7.3542146085569788</c:v>
                </c:pt>
                <c:pt idx="590">
                  <c:v>7.3316375419805286</c:v>
                </c:pt>
                <c:pt idx="591">
                  <c:v>7.3079058252354141</c:v>
                </c:pt>
                <c:pt idx="592">
                  <c:v>7.2830653237761185</c:v>
                </c:pt>
                <c:pt idx="593">
                  <c:v>7.2571598252311853</c:v>
                </c:pt>
                <c:pt idx="594">
                  <c:v>7.2302311722653094</c:v>
                </c:pt>
                <c:pt idx="595">
                  <c:v>7.2023193858874732</c:v>
                </c:pt>
                <c:pt idx="596">
                  <c:v>7.1734627799034998</c:v>
                </c:pt>
                <c:pt idx="597">
                  <c:v>7.1436980671623616</c:v>
                </c:pt>
                <c:pt idx="598">
                  <c:v>7.1130604581994419</c:v>
                </c:pt>
                <c:pt idx="599">
                  <c:v>7.0815837528364165</c:v>
                </c:pt>
                <c:pt idx="600">
                  <c:v>7.0493004252567912</c:v>
                </c:pt>
                <c:pt idx="601">
                  <c:v>7.0162417030379611</c:v>
                </c:pt>
                <c:pt idx="602">
                  <c:v>6.9824376405851938</c:v>
                </c:pt>
                <c:pt idx="603">
                  <c:v>6.947917187379856</c:v>
                </c:pt>
                <c:pt idx="604">
                  <c:v>6.9127082514234921</c:v>
                </c:pt>
                <c:pt idx="605">
                  <c:v>6.8768377582307618</c:v>
                </c:pt>
                <c:pt idx="606">
                  <c:v>6.8403317056978405</c:v>
                </c:pt>
                <c:pt idx="607">
                  <c:v>6.8032152151483931</c:v>
                </c:pt>
                <c:pt idx="608">
                  <c:v>6.7655125788364456</c:v>
                </c:pt>
                <c:pt idx="609">
                  <c:v>6.7272473041646368</c:v>
                </c:pt>
                <c:pt idx="610">
                  <c:v>6.6884421548567801</c:v>
                </c:pt>
                <c:pt idx="611">
                  <c:v>6.6491191893058827</c:v>
                </c:pt>
                <c:pt idx="612">
                  <c:v>6.6092997963020936</c:v>
                </c:pt>
                <c:pt idx="613">
                  <c:v>6.5690047283298316</c:v>
                </c:pt>
                <c:pt idx="614">
                  <c:v>6.5282541326091845</c:v>
                </c:pt>
                <c:pt idx="615">
                  <c:v>6.4870675800436555</c:v>
                </c:pt>
                <c:pt idx="616">
                  <c:v>6.4454640922243094</c:v>
                </c:pt>
                <c:pt idx="617">
                  <c:v>6.4034621666292129</c:v>
                </c:pt>
                <c:pt idx="618">
                  <c:v>6.3610798001468734</c:v>
                </c:pt>
                <c:pt idx="619">
                  <c:v>6.3183345110428464</c:v>
                </c:pt>
                <c:pt idx="620">
                  <c:v>6.2752433594800401</c:v>
                </c:pt>
                <c:pt idx="621">
                  <c:v>6.2318229666949954</c:v>
                </c:pt>
                <c:pt idx="622">
                  <c:v>6.188089532925213</c:v>
                </c:pt>
                <c:pt idx="623">
                  <c:v>6.1440588541754444</c:v>
                </c:pt>
                <c:pt idx="624">
                  <c:v>6.0997463379047137</c:v>
                </c:pt>
                <c:pt idx="625">
                  <c:v>6.0551670177098273</c:v>
                </c:pt>
                <c:pt idx="626">
                  <c:v>6.0103355670757477</c:v>
                </c:pt>
                <c:pt idx="627">
                  <c:v>5.9652663122581204</c:v>
                </c:pt>
                <c:pt idx="628">
                  <c:v>5.9199732443586957</c:v>
                </c:pt>
                <c:pt idx="629">
                  <c:v>5.8744700306499436</c:v>
                </c:pt>
                <c:pt idx="630">
                  <c:v>5.8287700252012957</c:v>
                </c:pt>
                <c:pt idx="631">
                  <c:v>5.7828862788556759</c:v>
                </c:pt>
                <c:pt idx="632">
                  <c:v>5.7368315486015895</c:v>
                </c:pt>
                <c:pt idx="633">
                  <c:v>5.6906183063829232</c:v>
                </c:pt>
                <c:pt idx="634">
                  <c:v>5.6442587473855355</c:v>
                </c:pt>
                <c:pt idx="635">
                  <c:v>5.5977647978371863</c:v>
                </c:pt>
                <c:pt idx="636">
                  <c:v>5.5511481223546246</c:v>
                </c:pt>
                <c:pt idx="637">
                  <c:v>5.5044201308694749</c:v>
                </c:pt>
                <c:pt idx="638">
                  <c:v>5.4575919851622849</c:v>
                </c:pt>
                <c:pt idx="639">
                  <c:v>5.4106746050321171</c:v>
                </c:pt>
                <c:pt idx="640">
                  <c:v>5.3636786741271836</c:v>
                </c:pt>
                <c:pt idx="641">
                  <c:v>5.3166146454602536</c:v>
                </c:pt>
                <c:pt idx="642">
                  <c:v>5.269492746630986</c:v>
                </c:pt>
                <c:pt idx="643">
                  <c:v>5.2223229847757757</c:v>
                </c:pt>
                <c:pt idx="644">
                  <c:v>5.1751151512643627</c:v>
                </c:pt>
                <c:pt idx="645">
                  <c:v>5.1278788261610417</c:v>
                </c:pt>
                <c:pt idx="646">
                  <c:v>5.0806233824672198</c:v>
                </c:pt>
                <c:pt idx="647">
                  <c:v>5.0333579901608436</c:v>
                </c:pt>
                <c:pt idx="648">
                  <c:v>4.9860916200471816</c:v>
                </c:pt>
                <c:pt idx="649">
                  <c:v>4.9388330474344855</c:v>
                </c:pt>
                <c:pt idx="650">
                  <c:v>4.8915908556470837</c:v>
                </c:pt>
                <c:pt idx="651">
                  <c:v>4.8443734393877156</c:v>
                </c:pt>
                <c:pt idx="652">
                  <c:v>4.7971890079599024</c:v>
                </c:pt>
                <c:pt idx="653">
                  <c:v>4.7500455883606829</c:v>
                </c:pt>
                <c:pt idx="654">
                  <c:v>4.7029510282531053</c:v>
                </c:pt>
                <c:pt idx="655">
                  <c:v>4.6559129988273353</c:v>
                </c:pt>
                <c:pt idx="656">
                  <c:v>4.6089389975586137</c:v>
                </c:pt>
                <c:pt idx="657">
                  <c:v>4.5620363508697146</c:v>
                </c:pt>
                <c:pt idx="658">
                  <c:v>4.515212216705037</c:v>
                </c:pt>
                <c:pt idx="659">
                  <c:v>4.4684735870229435</c:v>
                </c:pt>
                <c:pt idx="660">
                  <c:v>4.4218272902125237</c:v>
                </c:pt>
                <c:pt idx="661">
                  <c:v>4.3752799934405369</c:v>
                </c:pt>
                <c:pt idx="662">
                  <c:v>4.3288382049337946</c:v>
                </c:pt>
                <c:pt idx="663">
                  <c:v>4.2825082762019981</c:v>
                </c:pt>
                <c:pt idx="664">
                  <c:v>4.2362964042055804</c:v>
                </c:pt>
                <c:pt idx="665">
                  <c:v>4.1902086334728104</c:v>
                </c:pt>
                <c:pt idx="666">
                  <c:v>4.1442508581701416</c:v>
                </c:pt>
                <c:pt idx="667">
                  <c:v>4.09842882412938</c:v>
                </c:pt>
                <c:pt idx="668">
                  <c:v>4.0527481308351705</c:v>
                </c:pt>
                <c:pt idx="669">
                  <c:v>4.0072142333757972</c:v>
                </c:pt>
                <c:pt idx="670">
                  <c:v>3.9618324443602901</c:v>
                </c:pt>
                <c:pt idx="671">
                  <c:v>3.9166079358044401</c:v>
                </c:pt>
                <c:pt idx="672">
                  <c:v>3.8715457409882159</c:v>
                </c:pt>
                <c:pt idx="673">
                  <c:v>3.8266507562867886</c:v>
                </c:pt>
                <c:pt idx="674">
                  <c:v>3.7819277429773068</c:v>
                </c:pt>
                <c:pt idx="675">
                  <c:v>3.7373813290232905</c:v>
                </c:pt>
                <c:pt idx="676">
                  <c:v>3.6930160108383543</c:v>
                </c:pt>
                <c:pt idx="677">
                  <c:v>3.648836155030958</c:v>
                </c:pt>
                <c:pt idx="678">
                  <c:v>3.6048460001314879</c:v>
                </c:pt>
                <c:pt idx="679">
                  <c:v>3.5610496583031575</c:v>
                </c:pt>
                <c:pt idx="680">
                  <c:v>3.5174511170377931</c:v>
                </c:pt>
                <c:pt idx="681">
                  <c:v>3.474054240837666</c:v>
                </c:pt>
                <c:pt idx="682">
                  <c:v>3.4308627728843444</c:v>
                </c:pt>
                <c:pt idx="683">
                  <c:v>3.3878803366954031</c:v>
                </c:pt>
                <c:pt idx="684">
                  <c:v>3.3451104377698737</c:v>
                </c:pt>
                <c:pt idx="685">
                  <c:v>3.302556465222998</c:v>
                </c:pt>
                <c:pt idx="686">
                  <c:v>3.2602216934110446</c:v>
                </c:pt>
                <c:pt idx="687">
                  <c:v>3.2181092835466805</c:v>
                </c:pt>
                <c:pt idx="688">
                  <c:v>3.1762222853053377</c:v>
                </c:pt>
                <c:pt idx="689">
                  <c:v>3.1345636384230566</c:v>
                </c:pt>
                <c:pt idx="690">
                  <c:v>3.0931361742861441</c:v>
                </c:pt>
                <c:pt idx="691">
                  <c:v>3.051942617512899</c:v>
                </c:pt>
                <c:pt idx="692">
                  <c:v>3.0109855875277223</c:v>
                </c:pt>
                <c:pt idx="693">
                  <c:v>2.9702676001277615</c:v>
                </c:pt>
                <c:pt idx="694">
                  <c:v>2.9297910690422704</c:v>
                </c:pt>
                <c:pt idx="695">
                  <c:v>2.889558307484811</c:v>
                </c:pt>
                <c:pt idx="696">
                  <c:v>2.8495715296983439</c:v>
                </c:pt>
                <c:pt idx="697">
                  <c:v>2.8098328524932903</c:v>
                </c:pt>
                <c:pt idx="698">
                  <c:v>2.7703442967785712</c:v>
                </c:pt>
                <c:pt idx="699">
                  <c:v>2.7311077890855779</c:v>
                </c:pt>
                <c:pt idx="700">
                  <c:v>2.6921251630850973</c:v>
                </c:pt>
                <c:pt idx="701">
                  <c:v>2.653398161097102</c:v>
                </c:pt>
                <c:pt idx="702">
                  <c:v>2.6149284355932823</c:v>
                </c:pt>
                <c:pt idx="703">
                  <c:v>2.5767175506922833</c:v>
                </c:pt>
                <c:pt idx="704">
                  <c:v>2.5387669836475029</c:v>
                </c:pt>
                <c:pt idx="705">
                  <c:v>2.5010781263273172</c:v>
                </c:pt>
                <c:pt idx="706">
                  <c:v>2.5010407934623391</c:v>
                </c:pt>
                <c:pt idx="707">
                  <c:v>2.5010034608578193</c:v>
                </c:pt>
                <c:pt idx="708">
                  <c:v>2.5009661285137552</c:v>
                </c:pt>
                <c:pt idx="709">
                  <c:v>2.5009287964301503</c:v>
                </c:pt>
                <c:pt idx="710">
                  <c:v>2.5008914646069984</c:v>
                </c:pt>
                <c:pt idx="711">
                  <c:v>2.5008541330443084</c:v>
                </c:pt>
                <c:pt idx="712">
                  <c:v>2.5008168017420838</c:v>
                </c:pt>
                <c:pt idx="713">
                  <c:v>2.5007794707003193</c:v>
                </c:pt>
                <c:pt idx="714">
                  <c:v>2.5007421399190157</c:v>
                </c:pt>
                <c:pt idx="715">
                  <c:v>2.5007048093981759</c:v>
                </c:pt>
                <c:pt idx="716">
                  <c:v>2.5006674791378041</c:v>
                </c:pt>
                <c:pt idx="717">
                  <c:v>2.5006301491379004</c:v>
                </c:pt>
                <c:pt idx="718">
                  <c:v>2.5005928193984612</c:v>
                </c:pt>
                <c:pt idx="719">
                  <c:v>2.5005554899194937</c:v>
                </c:pt>
                <c:pt idx="720">
                  <c:v>2.5005181607009934</c:v>
                </c:pt>
                <c:pt idx="721">
                  <c:v>2.5004808317429719</c:v>
                </c:pt>
                <c:pt idx="722">
                  <c:v>2.500443503045422</c:v>
                </c:pt>
                <c:pt idx="723">
                  <c:v>2.5004061746083428</c:v>
                </c:pt>
                <c:pt idx="724">
                  <c:v>2.500368846431738</c:v>
                </c:pt>
                <c:pt idx="725">
                  <c:v>2.5003315185156145</c:v>
                </c:pt>
                <c:pt idx="726">
                  <c:v>2.5002941908599654</c:v>
                </c:pt>
                <c:pt idx="727">
                  <c:v>2.5002568634647977</c:v>
                </c:pt>
                <c:pt idx="728">
                  <c:v>2.500219536330107</c:v>
                </c:pt>
                <c:pt idx="729">
                  <c:v>2.5001822094559012</c:v>
                </c:pt>
                <c:pt idx="730">
                  <c:v>2.5001448828421822</c:v>
                </c:pt>
                <c:pt idx="731">
                  <c:v>2.5001075564889428</c:v>
                </c:pt>
                <c:pt idx="732">
                  <c:v>2.5000702303961875</c:v>
                </c:pt>
                <c:pt idx="733">
                  <c:v>2.5000329045639242</c:v>
                </c:pt>
                <c:pt idx="734">
                  <c:v>2.4999955789921451</c:v>
                </c:pt>
                <c:pt idx="735">
                  <c:v>2.4999582536808536</c:v>
                </c:pt>
                <c:pt idx="736">
                  <c:v>2.499920928630055</c:v>
                </c:pt>
                <c:pt idx="737">
                  <c:v>2.4998836038397485</c:v>
                </c:pt>
                <c:pt idx="738">
                  <c:v>2.4998462793099314</c:v>
                </c:pt>
                <c:pt idx="739">
                  <c:v>2.49980895504061</c:v>
                </c:pt>
                <c:pt idx="740">
                  <c:v>2.499771631031785</c:v>
                </c:pt>
                <c:pt idx="741">
                  <c:v>2.4997343072834557</c:v>
                </c:pt>
                <c:pt idx="742">
                  <c:v>2.4996969837956238</c:v>
                </c:pt>
                <c:pt idx="743">
                  <c:v>2.4996596605682901</c:v>
                </c:pt>
                <c:pt idx="744">
                  <c:v>2.499622337601461</c:v>
                </c:pt>
                <c:pt idx="745">
                  <c:v>2.499585014895124</c:v>
                </c:pt>
                <c:pt idx="746">
                  <c:v>2.4995476924492994</c:v>
                </c:pt>
                <c:pt idx="747">
                  <c:v>2.4995103702639749</c:v>
                </c:pt>
                <c:pt idx="748">
                  <c:v>2.4994730483391541</c:v>
                </c:pt>
                <c:pt idx="749">
                  <c:v>2.4994357266748439</c:v>
                </c:pt>
                <c:pt idx="750">
                  <c:v>2.4993984052710392</c:v>
                </c:pt>
                <c:pt idx="751">
                  <c:v>2.4993610841277381</c:v>
                </c:pt>
                <c:pt idx="752">
                  <c:v>2.4993237632449521</c:v>
                </c:pt>
                <c:pt idx="753">
                  <c:v>2.4992864426226777</c:v>
                </c:pt>
                <c:pt idx="754">
                  <c:v>2.4992491222609114</c:v>
                </c:pt>
                <c:pt idx="755">
                  <c:v>2.4992118021596594</c:v>
                </c:pt>
                <c:pt idx="756">
                  <c:v>2.4991744823189279</c:v>
                </c:pt>
                <c:pt idx="757">
                  <c:v>2.499137162738708</c:v>
                </c:pt>
                <c:pt idx="758">
                  <c:v>2.4990998434190042</c:v>
                </c:pt>
                <c:pt idx="759">
                  <c:v>2.4990625243598226</c:v>
                </c:pt>
                <c:pt idx="760">
                  <c:v>2.4990252055611588</c:v>
                </c:pt>
                <c:pt idx="761">
                  <c:v>2.4989878870230182</c:v>
                </c:pt>
                <c:pt idx="762">
                  <c:v>2.4989505687453963</c:v>
                </c:pt>
                <c:pt idx="763">
                  <c:v>2.4989132507283021</c:v>
                </c:pt>
                <c:pt idx="764">
                  <c:v>2.4988759329717265</c:v>
                </c:pt>
                <c:pt idx="765">
                  <c:v>2.498838615475683</c:v>
                </c:pt>
                <c:pt idx="766">
                  <c:v>2.4988012982401653</c:v>
                </c:pt>
                <c:pt idx="767">
                  <c:v>2.4987639812651716</c:v>
                </c:pt>
                <c:pt idx="768">
                  <c:v>2.4987266645507136</c:v>
                </c:pt>
                <c:pt idx="769">
                  <c:v>2.4986893480967831</c:v>
                </c:pt>
                <c:pt idx="770">
                  <c:v>2.4986520319033803</c:v>
                </c:pt>
                <c:pt idx="771">
                  <c:v>2.4986147159705183</c:v>
                </c:pt>
                <c:pt idx="772">
                  <c:v>2.498577400298192</c:v>
                </c:pt>
                <c:pt idx="773">
                  <c:v>2.4985400848863932</c:v>
                </c:pt>
                <c:pt idx="774">
                  <c:v>2.4985027697351407</c:v>
                </c:pt>
                <c:pt idx="775">
                  <c:v>2.4984654548444141</c:v>
                </c:pt>
                <c:pt idx="776">
                  <c:v>2.498428140214239</c:v>
                </c:pt>
                <c:pt idx="777">
                  <c:v>2.4983908258445977</c:v>
                </c:pt>
                <c:pt idx="778">
                  <c:v>2.4983535117355009</c:v>
                </c:pt>
                <c:pt idx="779">
                  <c:v>2.4983161978869477</c:v>
                </c:pt>
                <c:pt idx="780">
                  <c:v>2.4982788842989363</c:v>
                </c:pt>
                <c:pt idx="781">
                  <c:v>2.4982415709714685</c:v>
                </c:pt>
                <c:pt idx="782">
                  <c:v>2.498204257904554</c:v>
                </c:pt>
                <c:pt idx="783">
                  <c:v>2.4981669450981832</c:v>
                </c:pt>
                <c:pt idx="784">
                  <c:v>2.4981296325523585</c:v>
                </c:pt>
                <c:pt idx="785">
                  <c:v>2.4980923202670908</c:v>
                </c:pt>
                <c:pt idx="786">
                  <c:v>2.4980550082423711</c:v>
                </c:pt>
                <c:pt idx="787">
                  <c:v>2.498017696478203</c:v>
                </c:pt>
                <c:pt idx="788">
                  <c:v>2.4979803849745927</c:v>
                </c:pt>
                <c:pt idx="789">
                  <c:v>2.4979430737315385</c:v>
                </c:pt>
                <c:pt idx="790">
                  <c:v>2.4979057627490375</c:v>
                </c:pt>
                <c:pt idx="791">
                  <c:v>2.4978684520270935</c:v>
                </c:pt>
                <c:pt idx="792">
                  <c:v>2.4978311415657126</c:v>
                </c:pt>
                <c:pt idx="793">
                  <c:v>2.4977938313648886</c:v>
                </c:pt>
                <c:pt idx="794">
                  <c:v>2.4977565214246304</c:v>
                </c:pt>
                <c:pt idx="795">
                  <c:v>2.4977192117449256</c:v>
                </c:pt>
                <c:pt idx="796">
                  <c:v>2.4976819023257937</c:v>
                </c:pt>
                <c:pt idx="797">
                  <c:v>2.4976445931672231</c:v>
                </c:pt>
                <c:pt idx="798">
                  <c:v>2.4976072842692192</c:v>
                </c:pt>
                <c:pt idx="799">
                  <c:v>2.4975699756317828</c:v>
                </c:pt>
                <c:pt idx="800">
                  <c:v>2.497532667254915</c:v>
                </c:pt>
                <c:pt idx="801">
                  <c:v>2.4974953591386164</c:v>
                </c:pt>
                <c:pt idx="802">
                  <c:v>2.4974580512828926</c:v>
                </c:pt>
                <c:pt idx="803">
                  <c:v>2.4974207436877363</c:v>
                </c:pt>
                <c:pt idx="804">
                  <c:v>2.4973834363531591</c:v>
                </c:pt>
                <c:pt idx="805">
                  <c:v>2.4973461292791521</c:v>
                </c:pt>
                <c:pt idx="806">
                  <c:v>2.4973088224657278</c:v>
                </c:pt>
                <c:pt idx="807">
                  <c:v>2.4972715159128711</c:v>
                </c:pt>
                <c:pt idx="808">
                  <c:v>2.4972342096206006</c:v>
                </c:pt>
                <c:pt idx="809">
                  <c:v>2.4971969035889101</c:v>
                </c:pt>
                <c:pt idx="810">
                  <c:v>2.4971595978177943</c:v>
                </c:pt>
                <c:pt idx="811">
                  <c:v>2.4971222923072638</c:v>
                </c:pt>
                <c:pt idx="812">
                  <c:v>2.4970849870573124</c:v>
                </c:pt>
                <c:pt idx="813">
                  <c:v>2.4970476820679526</c:v>
                </c:pt>
                <c:pt idx="814">
                  <c:v>2.4970103773391772</c:v>
                </c:pt>
                <c:pt idx="815">
                  <c:v>2.4969730728709854</c:v>
                </c:pt>
                <c:pt idx="816">
                  <c:v>2.4969357686633886</c:v>
                </c:pt>
                <c:pt idx="817">
                  <c:v>2.4968984647163763</c:v>
                </c:pt>
                <c:pt idx="818">
                  <c:v>2.4968611610299538</c:v>
                </c:pt>
                <c:pt idx="819">
                  <c:v>2.4968238576041273</c:v>
                </c:pt>
                <c:pt idx="820">
                  <c:v>2.4967865544388932</c:v>
                </c:pt>
                <c:pt idx="821">
                  <c:v>2.4967492515342515</c:v>
                </c:pt>
                <c:pt idx="822">
                  <c:v>2.4967119488902076</c:v>
                </c:pt>
                <c:pt idx="823">
                  <c:v>2.4966746465067589</c:v>
                </c:pt>
                <c:pt idx="824">
                  <c:v>2.4966373443839096</c:v>
                </c:pt>
                <c:pt idx="825">
                  <c:v>2.4966000425216555</c:v>
                </c:pt>
                <c:pt idx="826">
                  <c:v>2.4965627409200053</c:v>
                </c:pt>
                <c:pt idx="827">
                  <c:v>2.4965254395789582</c:v>
                </c:pt>
                <c:pt idx="828">
                  <c:v>2.4964881384985125</c:v>
                </c:pt>
                <c:pt idx="829">
                  <c:v>2.4964508376786698</c:v>
                </c:pt>
                <c:pt idx="830">
                  <c:v>2.4964135371194365</c:v>
                </c:pt>
                <c:pt idx="831">
                  <c:v>2.496376236820808</c:v>
                </c:pt>
                <c:pt idx="832">
                  <c:v>2.4963389367827853</c:v>
                </c:pt>
                <c:pt idx="833">
                  <c:v>2.4963016370053719</c:v>
                </c:pt>
                <c:pt idx="834">
                  <c:v>2.4962643374885705</c:v>
                </c:pt>
                <c:pt idx="835">
                  <c:v>2.4962270382323783</c:v>
                </c:pt>
                <c:pt idx="836">
                  <c:v>2.4961897392368027</c:v>
                </c:pt>
                <c:pt idx="837">
                  <c:v>2.4961524405018389</c:v>
                </c:pt>
                <c:pt idx="838">
                  <c:v>2.496115142027489</c:v>
                </c:pt>
                <c:pt idx="839">
                  <c:v>2.496077843813759</c:v>
                </c:pt>
                <c:pt idx="840">
                  <c:v>2.4960405458606436</c:v>
                </c:pt>
                <c:pt idx="841">
                  <c:v>2.4960032481681482</c:v>
                </c:pt>
                <c:pt idx="842">
                  <c:v>2.495965950736271</c:v>
                </c:pt>
                <c:pt idx="843">
                  <c:v>2.4959286535650174</c:v>
                </c:pt>
                <c:pt idx="844">
                  <c:v>2.4958913566543908</c:v>
                </c:pt>
                <c:pt idx="845">
                  <c:v>2.4958540600043815</c:v>
                </c:pt>
                <c:pt idx="846">
                  <c:v>2.4958167636149966</c:v>
                </c:pt>
                <c:pt idx="847">
                  <c:v>2.4957794674862415</c:v>
                </c:pt>
                <c:pt idx="848">
                  <c:v>2.4957421716181116</c:v>
                </c:pt>
                <c:pt idx="849">
                  <c:v>2.4957048760106115</c:v>
                </c:pt>
                <c:pt idx="850">
                  <c:v>2.4956675806637412</c:v>
                </c:pt>
                <c:pt idx="851">
                  <c:v>2.4956302855775032</c:v>
                </c:pt>
                <c:pt idx="852">
                  <c:v>2.4955929907518968</c:v>
                </c:pt>
                <c:pt idx="853">
                  <c:v>2.4955556961869219</c:v>
                </c:pt>
                <c:pt idx="854">
                  <c:v>2.4955184018825847</c:v>
                </c:pt>
                <c:pt idx="855">
                  <c:v>2.4954811078388799</c:v>
                </c:pt>
                <c:pt idx="856">
                  <c:v>2.4954438140558119</c:v>
                </c:pt>
                <c:pt idx="857">
                  <c:v>2.4954065205333844</c:v>
                </c:pt>
                <c:pt idx="858">
                  <c:v>2.4953692272715955</c:v>
                </c:pt>
                <c:pt idx="859">
                  <c:v>2.4953319342704461</c:v>
                </c:pt>
                <c:pt idx="860">
                  <c:v>2.4952946415299406</c:v>
                </c:pt>
                <c:pt idx="861">
                  <c:v>2.49525734905008</c:v>
                </c:pt>
                <c:pt idx="862">
                  <c:v>2.4952200568308607</c:v>
                </c:pt>
                <c:pt idx="863">
                  <c:v>2.4951827648722853</c:v>
                </c:pt>
                <c:pt idx="864">
                  <c:v>2.4951454731743619</c:v>
                </c:pt>
                <c:pt idx="865">
                  <c:v>2.4951081817370868</c:v>
                </c:pt>
                <c:pt idx="866">
                  <c:v>2.4950708905604584</c:v>
                </c:pt>
                <c:pt idx="867">
                  <c:v>2.4950335996444775</c:v>
                </c:pt>
                <c:pt idx="868">
                  <c:v>2.4949963089891503</c:v>
                </c:pt>
                <c:pt idx="869">
                  <c:v>2.4949590185944821</c:v>
                </c:pt>
                <c:pt idx="870">
                  <c:v>2.4949217284604606</c:v>
                </c:pt>
                <c:pt idx="871">
                  <c:v>2.4948844385870981</c:v>
                </c:pt>
                <c:pt idx="872">
                  <c:v>2.4948471489743875</c:v>
                </c:pt>
                <c:pt idx="873">
                  <c:v>2.4948098596223405</c:v>
                </c:pt>
                <c:pt idx="874">
                  <c:v>2.4947725705309542</c:v>
                </c:pt>
                <c:pt idx="875">
                  <c:v>2.4947352817002244</c:v>
                </c:pt>
                <c:pt idx="876">
                  <c:v>2.4946979931301572</c:v>
                </c:pt>
                <c:pt idx="877">
                  <c:v>2.4946607048207499</c:v>
                </c:pt>
                <c:pt idx="878">
                  <c:v>2.4946234167720078</c:v>
                </c:pt>
                <c:pt idx="879">
                  <c:v>2.4945861289839319</c:v>
                </c:pt>
                <c:pt idx="880">
                  <c:v>2.4945488414565222</c:v>
                </c:pt>
                <c:pt idx="881">
                  <c:v>2.494511554189784</c:v>
                </c:pt>
                <c:pt idx="882">
                  <c:v>2.4944742671837092</c:v>
                </c:pt>
                <c:pt idx="883">
                  <c:v>2.4944369804383051</c:v>
                </c:pt>
                <c:pt idx="884">
                  <c:v>2.4943996939535698</c:v>
                </c:pt>
                <c:pt idx="885">
                  <c:v>2.494362407729513</c:v>
                </c:pt>
                <c:pt idx="886">
                  <c:v>2.4943251217661251</c:v>
                </c:pt>
                <c:pt idx="887">
                  <c:v>2.4942878360634166</c:v>
                </c:pt>
                <c:pt idx="888">
                  <c:v>2.4942505506213806</c:v>
                </c:pt>
                <c:pt idx="889">
                  <c:v>2.4942132654400195</c:v>
                </c:pt>
                <c:pt idx="890">
                  <c:v>2.4941759805193424</c:v>
                </c:pt>
                <c:pt idx="891">
                  <c:v>2.4941386958593412</c:v>
                </c:pt>
                <c:pt idx="892">
                  <c:v>2.4941014114600248</c:v>
                </c:pt>
                <c:pt idx="893">
                  <c:v>2.4940641273213888</c:v>
                </c:pt>
                <c:pt idx="894">
                  <c:v>2.4940268434434358</c:v>
                </c:pt>
                <c:pt idx="895">
                  <c:v>2.4939895598261659</c:v>
                </c:pt>
                <c:pt idx="896">
                  <c:v>2.4939522764695834</c:v>
                </c:pt>
                <c:pt idx="897">
                  <c:v>2.4939149933736884</c:v>
                </c:pt>
                <c:pt idx="898">
                  <c:v>2.4938777105384808</c:v>
                </c:pt>
                <c:pt idx="899">
                  <c:v>2.4938404279639643</c:v>
                </c:pt>
                <c:pt idx="900">
                  <c:v>2.4938031456501379</c:v>
                </c:pt>
                <c:pt idx="901">
                  <c:v>2.4937658635970035</c:v>
                </c:pt>
                <c:pt idx="902">
                  <c:v>2.4937285818045591</c:v>
                </c:pt>
                <c:pt idx="903">
                  <c:v>2.4936913002728138</c:v>
                </c:pt>
                <c:pt idx="904">
                  <c:v>2.4936540190017631</c:v>
                </c:pt>
                <c:pt idx="905">
                  <c:v>2.4936167379914087</c:v>
                </c:pt>
                <c:pt idx="906">
                  <c:v>2.493579457241748</c:v>
                </c:pt>
                <c:pt idx="907">
                  <c:v>2.4935421767527899</c:v>
                </c:pt>
                <c:pt idx="908">
                  <c:v>2.4935048965245326</c:v>
                </c:pt>
                <c:pt idx="909">
                  <c:v>2.4934676165569769</c:v>
                </c:pt>
                <c:pt idx="910">
                  <c:v>2.4934303368501247</c:v>
                </c:pt>
                <c:pt idx="911">
                  <c:v>2.4933930574039742</c:v>
                </c:pt>
                <c:pt idx="912">
                  <c:v>2.4933557782185298</c:v>
                </c:pt>
                <c:pt idx="913">
                  <c:v>2.4933184992937925</c:v>
                </c:pt>
                <c:pt idx="914">
                  <c:v>2.4932812206297612</c:v>
                </c:pt>
                <c:pt idx="915">
                  <c:v>2.4932439422264423</c:v>
                </c:pt>
                <c:pt idx="916">
                  <c:v>2.4932066640838277</c:v>
                </c:pt>
                <c:pt idx="917">
                  <c:v>2.49316938620193</c:v>
                </c:pt>
                <c:pt idx="918">
                  <c:v>2.4931321085807445</c:v>
                </c:pt>
                <c:pt idx="919">
                  <c:v>2.4930948312202705</c:v>
                </c:pt>
                <c:pt idx="920">
                  <c:v>2.4930575541205133</c:v>
                </c:pt>
                <c:pt idx="921">
                  <c:v>2.4930202772814694</c:v>
                </c:pt>
                <c:pt idx="922">
                  <c:v>2.4929830007031457</c:v>
                </c:pt>
                <c:pt idx="923">
                  <c:v>2.4929457243855362</c:v>
                </c:pt>
                <c:pt idx="924">
                  <c:v>2.4929084483286506</c:v>
                </c:pt>
                <c:pt idx="925">
                  <c:v>2.4928711725324852</c:v>
                </c:pt>
                <c:pt idx="926">
                  <c:v>2.4928338969970412</c:v>
                </c:pt>
                <c:pt idx="927">
                  <c:v>2.492796621722321</c:v>
                </c:pt>
                <c:pt idx="928">
                  <c:v>2.4927593467083273</c:v>
                </c:pt>
                <c:pt idx="929">
                  <c:v>2.4927220719550567</c:v>
                </c:pt>
                <c:pt idx="930">
                  <c:v>2.4926847974625144</c:v>
                </c:pt>
                <c:pt idx="931">
                  <c:v>2.4926475232307004</c:v>
                </c:pt>
                <c:pt idx="932">
                  <c:v>2.4926102492596156</c:v>
                </c:pt>
                <c:pt idx="933">
                  <c:v>2.4925729755492618</c:v>
                </c:pt>
                <c:pt idx="934">
                  <c:v>2.492535702099639</c:v>
                </c:pt>
                <c:pt idx="935">
                  <c:v>2.4924984289107499</c:v>
                </c:pt>
                <c:pt idx="936">
                  <c:v>2.4924611559825944</c:v>
                </c:pt>
                <c:pt idx="937">
                  <c:v>2.4924238833151779</c:v>
                </c:pt>
                <c:pt idx="938">
                  <c:v>2.4923866109084987</c:v>
                </c:pt>
                <c:pt idx="939">
                  <c:v>2.4923493387625522</c:v>
                </c:pt>
                <c:pt idx="940">
                  <c:v>2.4923120668773491</c:v>
                </c:pt>
                <c:pt idx="941">
                  <c:v>2.4922747952528859</c:v>
                </c:pt>
                <c:pt idx="942">
                  <c:v>2.4922375238891625</c:v>
                </c:pt>
                <c:pt idx="943">
                  <c:v>2.4922002527861808</c:v>
                </c:pt>
                <c:pt idx="944">
                  <c:v>2.4921629819439444</c:v>
                </c:pt>
                <c:pt idx="945">
                  <c:v>2.4921257113624593</c:v>
                </c:pt>
                <c:pt idx="946">
                  <c:v>2.492088441041715</c:v>
                </c:pt>
                <c:pt idx="947">
                  <c:v>2.4920511709817168</c:v>
                </c:pt>
                <c:pt idx="948">
                  <c:v>2.49201390118247</c:v>
                </c:pt>
                <c:pt idx="949">
                  <c:v>2.4919766316439729</c:v>
                </c:pt>
                <c:pt idx="950">
                  <c:v>2.4919393623662298</c:v>
                </c:pt>
                <c:pt idx="951">
                  <c:v>2.4919020933492346</c:v>
                </c:pt>
                <c:pt idx="952">
                  <c:v>2.491864824592998</c:v>
                </c:pt>
                <c:pt idx="953">
                  <c:v>2.4918275560975145</c:v>
                </c:pt>
                <c:pt idx="954">
                  <c:v>2.4917902878627851</c:v>
                </c:pt>
                <c:pt idx="955">
                  <c:v>2.4917530198888143</c:v>
                </c:pt>
                <c:pt idx="956">
                  <c:v>2.4917157521756046</c:v>
                </c:pt>
                <c:pt idx="957">
                  <c:v>2.491678484723149</c:v>
                </c:pt>
                <c:pt idx="958">
                  <c:v>2.49164121753146</c:v>
                </c:pt>
                <c:pt idx="959">
                  <c:v>2.4916039506005285</c:v>
                </c:pt>
                <c:pt idx="960">
                  <c:v>2.4915666839303627</c:v>
                </c:pt>
                <c:pt idx="961">
                  <c:v>2.4915294175209635</c:v>
                </c:pt>
                <c:pt idx="962">
                  <c:v>2.4914921513723254</c:v>
                </c:pt>
                <c:pt idx="963">
                  <c:v>2.4914548854844591</c:v>
                </c:pt>
                <c:pt idx="964">
                  <c:v>2.4914176198573621</c:v>
                </c:pt>
                <c:pt idx="965">
                  <c:v>2.4913803544910316</c:v>
                </c:pt>
                <c:pt idx="966">
                  <c:v>2.4913430893854684</c:v>
                </c:pt>
                <c:pt idx="967">
                  <c:v>2.4913058245406807</c:v>
                </c:pt>
                <c:pt idx="968">
                  <c:v>2.4912685599566666</c:v>
                </c:pt>
                <c:pt idx="969">
                  <c:v>2.4912312956334297</c:v>
                </c:pt>
                <c:pt idx="970">
                  <c:v>2.4911940315709629</c:v>
                </c:pt>
                <c:pt idx="971">
                  <c:v>2.491156767769275</c:v>
                </c:pt>
                <c:pt idx="972">
                  <c:v>2.491119504228366</c:v>
                </c:pt>
                <c:pt idx="973">
                  <c:v>2.4910822409482334</c:v>
                </c:pt>
                <c:pt idx="974">
                  <c:v>2.4910449779288832</c:v>
                </c:pt>
                <c:pt idx="975">
                  <c:v>2.4910077151703147</c:v>
                </c:pt>
                <c:pt idx="976">
                  <c:v>2.4909704526725278</c:v>
                </c:pt>
                <c:pt idx="977">
                  <c:v>2.4909331904355287</c:v>
                </c:pt>
                <c:pt idx="978">
                  <c:v>2.4908959284593095</c:v>
                </c:pt>
                <c:pt idx="979">
                  <c:v>2.4908586667438817</c:v>
                </c:pt>
                <c:pt idx="980">
                  <c:v>2.4908214052892381</c:v>
                </c:pt>
                <c:pt idx="981">
                  <c:v>2.4907841440953842</c:v>
                </c:pt>
                <c:pt idx="982">
                  <c:v>2.4907468831623207</c:v>
                </c:pt>
                <c:pt idx="983">
                  <c:v>2.4907096224900496</c:v>
                </c:pt>
                <c:pt idx="984">
                  <c:v>2.4906723620785671</c:v>
                </c:pt>
                <c:pt idx="985">
                  <c:v>2.4906351019278805</c:v>
                </c:pt>
                <c:pt idx="986">
                  <c:v>2.4905978420379915</c:v>
                </c:pt>
                <c:pt idx="987">
                  <c:v>2.490560582408893</c:v>
                </c:pt>
                <c:pt idx="988">
                  <c:v>2.4905233230405983</c:v>
                </c:pt>
                <c:pt idx="989">
                  <c:v>2.4904860639330977</c:v>
                </c:pt>
                <c:pt idx="990">
                  <c:v>2.4904488050863947</c:v>
                </c:pt>
                <c:pt idx="991">
                  <c:v>2.4904115465004999</c:v>
                </c:pt>
                <c:pt idx="992">
                  <c:v>2.4903742881754027</c:v>
                </c:pt>
                <c:pt idx="993">
                  <c:v>2.4903370301111076</c:v>
                </c:pt>
                <c:pt idx="994">
                  <c:v>2.4902997723076199</c:v>
                </c:pt>
                <c:pt idx="995">
                  <c:v>2.490262514764936</c:v>
                </c:pt>
                <c:pt idx="996">
                  <c:v>2.4902252574830603</c:v>
                </c:pt>
                <c:pt idx="997">
                  <c:v>2.4901880004619903</c:v>
                </c:pt>
                <c:pt idx="998">
                  <c:v>2.4901507437017347</c:v>
                </c:pt>
                <c:pt idx="999">
                  <c:v>2.490113487202283</c:v>
                </c:pt>
                <c:pt idx="1000">
                  <c:v>2.490076230963651</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Calculs!$AH$4:$AH$1004</c:f>
              <c:numCache>
                <c:formatCode>0.00</c:formatCode>
                <c:ptCount val="1001"/>
                <c:pt idx="0">
                  <c:v>0</c:v>
                </c:pt>
                <c:pt idx="1">
                  <c:v>9.6609640570497604</c:v>
                </c:pt>
                <c:pt idx="2">
                  <c:v>28.911504893474948</c:v>
                </c:pt>
                <c:pt idx="3">
                  <c:v>48.197480903996912</c:v>
                </c:pt>
                <c:pt idx="4">
                  <c:v>67.499210370460688</c:v>
                </c:pt>
                <c:pt idx="5">
                  <c:v>86.822125514465782</c:v>
                </c:pt>
                <c:pt idx="6">
                  <c:v>96.400661046425341</c:v>
                </c:pt>
                <c:pt idx="7">
                  <c:v>96.21717909920396</c:v>
                </c:pt>
                <c:pt idx="8">
                  <c:v>96.032771997776507</c:v>
                </c:pt>
                <c:pt idx="9">
                  <c:v>95.847443163481501</c:v>
                </c:pt>
                <c:pt idx="10">
                  <c:v>95.661196052260962</c:v>
                </c:pt>
                <c:pt idx="11">
                  <c:v>95.474034154382437</c:v>
                </c:pt>
                <c:pt idx="12">
                  <c:v>95.285960994157989</c:v>
                </c:pt>
                <c:pt idx="13">
                  <c:v>95.096980129660182</c:v>
                </c:pt>
                <c:pt idx="14">
                  <c:v>94.907095152435218</c:v>
                </c:pt>
                <c:pt idx="15">
                  <c:v>94.71630968721324</c:v>
                </c:pt>
                <c:pt idx="16">
                  <c:v>94.524627391615695</c:v>
                </c:pt>
                <c:pt idx="17">
                  <c:v>94.332051955859924</c:v>
                </c:pt>
                <c:pt idx="18">
                  <c:v>94.138587102461187</c:v>
                </c:pt>
                <c:pt idx="19">
                  <c:v>93.944236585931733</c:v>
                </c:pt>
                <c:pt idx="20">
                  <c:v>93.749004192477457</c:v>
                </c:pt>
                <c:pt idx="21">
                  <c:v>93.552893739691768</c:v>
                </c:pt>
                <c:pt idx="22">
                  <c:v>93.355909076246917</c:v>
                </c:pt>
                <c:pt idx="23">
                  <c:v>93.158054081583003</c:v>
                </c:pt>
                <c:pt idx="24">
                  <c:v>92.959332665594161</c:v>
                </c:pt>
                <c:pt idx="25">
                  <c:v>92.759748768312562</c:v>
                </c:pt>
                <c:pt idx="26">
                  <c:v>92.559306359590039</c:v>
                </c:pt>
                <c:pt idx="27">
                  <c:v>92.358009438777231</c:v>
                </c:pt>
                <c:pt idx="28">
                  <c:v>92.155862034400442</c:v>
                </c:pt>
                <c:pt idx="29">
                  <c:v>91.952868203836488</c:v>
                </c:pt>
                <c:pt idx="30">
                  <c:v>91.749032032984971</c:v>
                </c:pt>
                <c:pt idx="31">
                  <c:v>91.544357635938766</c:v>
                </c:pt>
                <c:pt idx="32">
                  <c:v>91.338849154652095</c:v>
                </c:pt>
                <c:pt idx="33">
                  <c:v>91.132510758606742</c:v>
                </c:pt>
                <c:pt idx="34">
                  <c:v>90.925346644476178</c:v>
                </c:pt>
                <c:pt idx="35">
                  <c:v>90.717361035787818</c:v>
                </c:pt>
                <c:pt idx="36">
                  <c:v>90.508558060146129</c:v>
                </c:pt>
                <c:pt idx="37">
                  <c:v>90.298941851203423</c:v>
                </c:pt>
                <c:pt idx="38">
                  <c:v>90.088516694048565</c:v>
                </c:pt>
                <c:pt idx="39">
                  <c:v>89.877286899674843</c:v>
                </c:pt>
                <c:pt idx="40">
                  <c:v>89.66525680461497</c:v>
                </c:pt>
                <c:pt idx="41">
                  <c:v>89.452430770574978</c:v>
                </c:pt>
                <c:pt idx="42">
                  <c:v>89.238813184067851</c:v>
                </c:pt>
                <c:pt idx="43">
                  <c:v>89.024408456046729</c:v>
                </c:pt>
                <c:pt idx="44">
                  <c:v>88.809221021537724</c:v>
                </c:pt>
                <c:pt idx="45">
                  <c:v>88.593255339272289</c:v>
                </c:pt>
                <c:pt idx="46">
                  <c:v>88.376515891319031</c:v>
                </c:pt>
                <c:pt idx="47">
                  <c:v>88.159007182714959</c:v>
                </c:pt>
                <c:pt idx="48">
                  <c:v>87.940733741096295</c:v>
                </c:pt>
                <c:pt idx="49">
                  <c:v>87.721700116328506</c:v>
                </c:pt>
                <c:pt idx="50">
                  <c:v>87.501910880135782</c:v>
                </c:pt>
                <c:pt idx="51">
                  <c:v>87.332768452570576</c:v>
                </c:pt>
                <c:pt idx="52">
                  <c:v>87.214349919175589</c:v>
                </c:pt>
                <c:pt idx="53">
                  <c:v>87.095287622132574</c:v>
                </c:pt>
                <c:pt idx="54">
                  <c:v>86.975583687345818</c:v>
                </c:pt>
                <c:pt idx="55">
                  <c:v>86.85524026175402</c:v>
                </c:pt>
                <c:pt idx="56">
                  <c:v>86.73425951317985</c:v>
                </c:pt>
                <c:pt idx="57">
                  <c:v>86.612643630177814</c:v>
                </c:pt>
                <c:pt idx="58">
                  <c:v>86.490394821881537</c:v>
                </c:pt>
                <c:pt idx="59">
                  <c:v>86.367515317849254</c:v>
                </c:pt>
                <c:pt idx="60">
                  <c:v>86.244007367908665</c:v>
                </c:pt>
                <c:pt idx="61">
                  <c:v>86.119873242000111</c:v>
                </c:pt>
                <c:pt idx="62">
                  <c:v>85.995115230018982</c:v>
                </c:pt>
                <c:pt idx="63">
                  <c:v>85.869735641656774</c:v>
                </c:pt>
                <c:pt idx="64">
                  <c:v>85.743736806240818</c:v>
                </c:pt>
                <c:pt idx="65">
                  <c:v>85.617121072573198</c:v>
                </c:pt>
                <c:pt idx="66">
                  <c:v>85.489890808768209</c:v>
                </c:pt>
                <c:pt idx="67">
                  <c:v>85.362048402088874</c:v>
                </c:pt>
                <c:pt idx="68">
                  <c:v>85.233596258782157</c:v>
                </c:pt>
                <c:pt idx="69">
                  <c:v>85.104536803913192</c:v>
                </c:pt>
                <c:pt idx="70">
                  <c:v>84.974872481198275</c:v>
                </c:pt>
                <c:pt idx="71">
                  <c:v>84.844605752836927</c:v>
                </c:pt>
                <c:pt idx="72">
                  <c:v>84.713739099342718</c:v>
                </c:pt>
                <c:pt idx="73">
                  <c:v>84.582275019373029</c:v>
                </c:pt>
                <c:pt idx="74">
                  <c:v>84.450216029557865</c:v>
                </c:pt>
                <c:pt idx="75">
                  <c:v>84.317564664327435</c:v>
                </c:pt>
                <c:pt idx="76">
                  <c:v>84.184323475739021</c:v>
                </c:pt>
                <c:pt idx="77">
                  <c:v>84.050495033302425</c:v>
                </c:pt>
                <c:pt idx="78">
                  <c:v>83.916081923804768</c:v>
                </c:pt>
                <c:pt idx="79">
                  <c:v>83.781086751134083</c:v>
                </c:pt>
                <c:pt idx="80">
                  <c:v>83.645512136102056</c:v>
                </c:pt>
                <c:pt idx="81">
                  <c:v>83.509360716265846</c:v>
                </c:pt>
                <c:pt idx="82">
                  <c:v>83.372635145748831</c:v>
                </c:pt>
                <c:pt idx="83">
                  <c:v>83.235338095060598</c:v>
                </c:pt>
                <c:pt idx="84">
                  <c:v>83.097472250915914</c:v>
                </c:pt>
                <c:pt idx="85">
                  <c:v>82.95904031605302</c:v>
                </c:pt>
                <c:pt idx="86">
                  <c:v>82.820045009050745</c:v>
                </c:pt>
                <c:pt idx="87">
                  <c:v>82.680489064145149</c:v>
                </c:pt>
                <c:pt idx="88">
                  <c:v>82.540375231045005</c:v>
                </c:pt>
                <c:pt idx="89">
                  <c:v>82.399706274746777</c:v>
                </c:pt>
                <c:pt idx="90">
                  <c:v>82.258484975348622</c:v>
                </c:pt>
                <c:pt idx="91">
                  <c:v>82.116714127863759</c:v>
                </c:pt>
                <c:pt idx="92">
                  <c:v>81.97439654203292</c:v>
                </c:pt>
                <c:pt idx="93">
                  <c:v>81.831535042136309</c:v>
                </c:pt>
                <c:pt idx="94">
                  <c:v>81.688132466804717</c:v>
                </c:pt>
                <c:pt idx="95">
                  <c:v>81.544191668829995</c:v>
                </c:pt>
                <c:pt idx="96">
                  <c:v>81.399715514974829</c:v>
                </c:pt>
                <c:pt idx="97">
                  <c:v>81.254706885781943</c:v>
                </c:pt>
                <c:pt idx="98">
                  <c:v>81.109168675382634</c:v>
                </c:pt>
                <c:pt idx="99">
                  <c:v>80.963103791304732</c:v>
                </c:pt>
                <c:pt idx="100">
                  <c:v>80.816515154279969</c:v>
                </c:pt>
                <c:pt idx="101">
                  <c:v>80.645718964909548</c:v>
                </c:pt>
                <c:pt idx="102">
                  <c:v>80.450695225946546</c:v>
                </c:pt>
                <c:pt idx="103">
                  <c:v>80.255131159020863</c:v>
                </c:pt>
                <c:pt idx="104">
                  <c:v>80.059030840986821</c:v>
                </c:pt>
                <c:pt idx="105">
                  <c:v>79.862398358623139</c:v>
                </c:pt>
                <c:pt idx="106">
                  <c:v>79.665237808351094</c:v>
                </c:pt>
                <c:pt idx="107">
                  <c:v>79.467553295952925</c:v>
                </c:pt>
                <c:pt idx="108">
                  <c:v>79.269348936290186</c:v>
                </c:pt>
                <c:pt idx="109">
                  <c:v>79.070628853022527</c:v>
                </c:pt>
                <c:pt idx="110">
                  <c:v>78.871397178326475</c:v>
                </c:pt>
                <c:pt idx="111">
                  <c:v>78.671658052614433</c:v>
                </c:pt>
                <c:pt idx="112">
                  <c:v>78.471415624254121</c:v>
                </c:pt>
                <c:pt idx="113">
                  <c:v>78.270674049288004</c:v>
                </c:pt>
                <c:pt idx="114">
                  <c:v>78.069437491153451</c:v>
                </c:pt>
                <c:pt idx="115">
                  <c:v>77.867710120402805</c:v>
                </c:pt>
                <c:pt idx="116">
                  <c:v>77.665496114424144</c:v>
                </c:pt>
                <c:pt idx="117">
                  <c:v>77.462799657162321</c:v>
                </c:pt>
                <c:pt idx="118">
                  <c:v>77.259624938840517</c:v>
                </c:pt>
                <c:pt idx="119">
                  <c:v>77.055976155682117</c:v>
                </c:pt>
                <c:pt idx="120">
                  <c:v>76.851857509633248</c:v>
                </c:pt>
                <c:pt idx="121">
                  <c:v>76.647273208085821</c:v>
                </c:pt>
                <c:pt idx="122">
                  <c:v>76.442227463601</c:v>
                </c:pt>
                <c:pt idx="123">
                  <c:v>76.236724493633432</c:v>
                </c:pt>
                <c:pt idx="124">
                  <c:v>76.03076852025589</c:v>
                </c:pt>
                <c:pt idx="125">
                  <c:v>75.824363769884826</c:v>
                </c:pt>
                <c:pt idx="126">
                  <c:v>75.617514473006366</c:v>
                </c:pt>
                <c:pt idx="127">
                  <c:v>75.410224863903068</c:v>
                </c:pt>
                <c:pt idx="128">
                  <c:v>75.202499180381508</c:v>
                </c:pt>
                <c:pt idx="129">
                  <c:v>74.994341663500379</c:v>
                </c:pt>
                <c:pt idx="130">
                  <c:v>74.785756557299734</c:v>
                </c:pt>
                <c:pt idx="131">
                  <c:v>74.57674810853068</c:v>
                </c:pt>
                <c:pt idx="132">
                  <c:v>74.367320566386169</c:v>
                </c:pt>
                <c:pt idx="133">
                  <c:v>74.157478182232481</c:v>
                </c:pt>
                <c:pt idx="134">
                  <c:v>73.947225209341681</c:v>
                </c:pt>
                <c:pt idx="135">
                  <c:v>73.736565902624974</c:v>
                </c:pt>
                <c:pt idx="136">
                  <c:v>73.525504518367043</c:v>
                </c:pt>
                <c:pt idx="137">
                  <c:v>73.314045313961216</c:v>
                </c:pt>
                <c:pt idx="138">
                  <c:v>73.10219254764587</c:v>
                </c:pt>
                <c:pt idx="139">
                  <c:v>72.889950478241559</c:v>
                </c:pt>
                <c:pt idx="140">
                  <c:v>72.677323364889403</c:v>
                </c:pt>
                <c:pt idx="141">
                  <c:v>72.464315466790495</c:v>
                </c:pt>
                <c:pt idx="142">
                  <c:v>72.250931042946291</c:v>
                </c:pt>
                <c:pt idx="143">
                  <c:v>72.037174351900305</c:v>
                </c:pt>
                <c:pt idx="144">
                  <c:v>71.823049651480758</c:v>
                </c:pt>
                <c:pt idx="145">
                  <c:v>71.608561198544507</c:v>
                </c:pt>
                <c:pt idx="146">
                  <c:v>71.393713248722094</c:v>
                </c:pt>
                <c:pt idx="147">
                  <c:v>71.178510056164043</c:v>
                </c:pt>
                <c:pt idx="148">
                  <c:v>70.962955873288408</c:v>
                </c:pt>
                <c:pt idx="149">
                  <c:v>70.747054950529503</c:v>
                </c:pt>
                <c:pt idx="150">
                  <c:v>70.530811536087867</c:v>
                </c:pt>
                <c:pt idx="151">
                  <c:v>70.322283954874962</c:v>
                </c:pt>
                <c:pt idx="152">
                  <c:v>70.121480433273476</c:v>
                </c:pt>
                <c:pt idx="153">
                  <c:v>69.920348782282304</c:v>
                </c:pt>
                <c:pt idx="154">
                  <c:v>69.718892888730082</c:v>
                </c:pt>
                <c:pt idx="155">
                  <c:v>69.517116637644577</c:v>
                </c:pt>
                <c:pt idx="156">
                  <c:v>69.315023912033183</c:v>
                </c:pt>
                <c:pt idx="157">
                  <c:v>69.11261859266456</c:v>
                </c:pt>
                <c:pt idx="158">
                  <c:v>68.909904557851362</c:v>
                </c:pt>
                <c:pt idx="159">
                  <c:v>68.706885683234177</c:v>
                </c:pt>
                <c:pt idx="160">
                  <c:v>68.50356584156664</c:v>
                </c:pt>
                <c:pt idx="161">
                  <c:v>68.299948902501725</c:v>
                </c:pt>
                <c:pt idx="162">
                  <c:v>68.096038732379171</c:v>
                </c:pt>
                <c:pt idx="163">
                  <c:v>67.891839194014381</c:v>
                </c:pt>
                <c:pt idx="164">
                  <c:v>67.687354146488332</c:v>
                </c:pt>
                <c:pt idx="165">
                  <c:v>67.482587444938758</c:v>
                </c:pt>
                <c:pt idx="166">
                  <c:v>67.27754294035276</c:v>
                </c:pt>
                <c:pt idx="167">
                  <c:v>67.0722244793606</c:v>
                </c:pt>
                <c:pt idx="168">
                  <c:v>66.866635904030815</c:v>
                </c:pt>
                <c:pt idx="169">
                  <c:v>66.660781051666703</c:v>
                </c:pt>
                <c:pt idx="170">
                  <c:v>66.45466375460407</c:v>
                </c:pt>
                <c:pt idx="171">
                  <c:v>66.248287840010434</c:v>
                </c:pt>
                <c:pt idx="172">
                  <c:v>66.041657129685376</c:v>
                </c:pt>
                <c:pt idx="173">
                  <c:v>65.834775439862682</c:v>
                </c:pt>
                <c:pt idx="174">
                  <c:v>65.627646581013465</c:v>
                </c:pt>
                <c:pt idx="175">
                  <c:v>65.420274357650783</c:v>
                </c:pt>
                <c:pt idx="176">
                  <c:v>65.212662568135968</c:v>
                </c:pt>
                <c:pt idx="177">
                  <c:v>65.004815004486005</c:v>
                </c:pt>
                <c:pt idx="178">
                  <c:v>64.79673545218256</c:v>
                </c:pt>
                <c:pt idx="179">
                  <c:v>64.588427689982453</c:v>
                </c:pt>
                <c:pt idx="180">
                  <c:v>64.379895489729591</c:v>
                </c:pt>
                <c:pt idx="181">
                  <c:v>64.171142616168311</c:v>
                </c:pt>
                <c:pt idx="182">
                  <c:v>63.962172826758291</c:v>
                </c:pt>
                <c:pt idx="183">
                  <c:v>63.75298987149101</c:v>
                </c:pt>
                <c:pt idx="184">
                  <c:v>63.543597492707612</c:v>
                </c:pt>
                <c:pt idx="185">
                  <c:v>63.333999424918304</c:v>
                </c:pt>
                <c:pt idx="186">
                  <c:v>63.124199394623432</c:v>
                </c:pt>
                <c:pt idx="187">
                  <c:v>62.914201120135893</c:v>
                </c:pt>
                <c:pt idx="188">
                  <c:v>62.704008311405268</c:v>
                </c:pt>
                <c:pt idx="189">
                  <c:v>62.493624669843463</c:v>
                </c:pt>
                <c:pt idx="190">
                  <c:v>62.283053888151926</c:v>
                </c:pt>
                <c:pt idx="191">
                  <c:v>62.072299650150377</c:v>
                </c:pt>
                <c:pt idx="192">
                  <c:v>61.861365630607281</c:v>
                </c:pt>
                <c:pt idx="193">
                  <c:v>61.650255495071811</c:v>
                </c:pt>
                <c:pt idx="194">
                  <c:v>61.438972899707409</c:v>
                </c:pt>
                <c:pt idx="195">
                  <c:v>61.227521491127028</c:v>
                </c:pt>
                <c:pt idx="196">
                  <c:v>61.015904906229949</c:v>
                </c:pt>
                <c:pt idx="197">
                  <c:v>60.804126772040249</c:v>
                </c:pt>
                <c:pt idx="198">
                  <c:v>60.592190705546876</c:v>
                </c:pt>
                <c:pt idx="199">
                  <c:v>60.380100313545469</c:v>
                </c:pt>
                <c:pt idx="200">
                  <c:v>60.167859192481657</c:v>
                </c:pt>
                <c:pt idx="201">
                  <c:v>59.955470928296108</c:v>
                </c:pt>
                <c:pt idx="202">
                  <c:v>59.742939096271343</c:v>
                </c:pt>
                <c:pt idx="203">
                  <c:v>59.530267260880038</c:v>
                </c:pt>
                <c:pt idx="204">
                  <c:v>59.317458975635063</c:v>
                </c:pt>
                <c:pt idx="205">
                  <c:v>59.104517782941244</c:v>
                </c:pt>
                <c:pt idx="206">
                  <c:v>58.891447213948759</c:v>
                </c:pt>
                <c:pt idx="207">
                  <c:v>58.678250788408221</c:v>
                </c:pt>
                <c:pt idx="208">
                  <c:v>58.46493201452752</c:v>
                </c:pt>
                <c:pt idx="209">
                  <c:v>58.251494388830245</c:v>
                </c:pt>
                <c:pt idx="210">
                  <c:v>58.03794139601591</c:v>
                </c:pt>
                <c:pt idx="211">
                  <c:v>57.824276508821804</c:v>
                </c:pt>
                <c:pt idx="212">
                  <c:v>57.610503187886621</c:v>
                </c:pt>
                <c:pt idx="213">
                  <c:v>57.396624881615757</c:v>
                </c:pt>
                <c:pt idx="214">
                  <c:v>57.182645026048284</c:v>
                </c:pt>
                <c:pt idx="215">
                  <c:v>56.96856704472571</c:v>
                </c:pt>
                <c:pt idx="216">
                  <c:v>56.754394348562407</c:v>
                </c:pt>
                <c:pt idx="217">
                  <c:v>56.54013033571777</c:v>
                </c:pt>
                <c:pt idx="218">
                  <c:v>56.325778391470109</c:v>
                </c:pt>
                <c:pt idx="219">
                  <c:v>56.111341888092241</c:v>
                </c:pt>
                <c:pt idx="220">
                  <c:v>55.896824184728828</c:v>
                </c:pt>
                <c:pt idx="221">
                  <c:v>55.682228627275357</c:v>
                </c:pt>
                <c:pt idx="222">
                  <c:v>55.467558548259021</c:v>
                </c:pt>
                <c:pt idx="223">
                  <c:v>55.252817266721138</c:v>
                </c:pt>
                <c:pt idx="224">
                  <c:v>55.038008088101378</c:v>
                </c:pt>
                <c:pt idx="225">
                  <c:v>54.823134304123727</c:v>
                </c:pt>
                <c:pt idx="226">
                  <c:v>54.608199192684154</c:v>
                </c:pt>
                <c:pt idx="227">
                  <c:v>54.393206017739992</c:v>
                </c:pt>
                <c:pt idx="228">
                  <c:v>54.178158029201086</c:v>
                </c:pt>
                <c:pt idx="229">
                  <c:v>53.963058462822545</c:v>
                </c:pt>
                <c:pt idx="230">
                  <c:v>53.747910540099475</c:v>
                </c:pt>
                <c:pt idx="231">
                  <c:v>53.532717468163057</c:v>
                </c:pt>
                <c:pt idx="232">
                  <c:v>53.317482439678734</c:v>
                </c:pt>
                <c:pt idx="233">
                  <c:v>53.1022086327458</c:v>
                </c:pt>
                <c:pt idx="234">
                  <c:v>52.886899210798859</c:v>
                </c:pt>
                <c:pt idx="235">
                  <c:v>52.67155732251107</c:v>
                </c:pt>
                <c:pt idx="236">
                  <c:v>52.45618610169884</c:v>
                </c:pt>
                <c:pt idx="237">
                  <c:v>52.240788667228543</c:v>
                </c:pt>
                <c:pt idx="238">
                  <c:v>52.025368122924668</c:v>
                </c:pt>
                <c:pt idx="239">
                  <c:v>51.809927557479874</c:v>
                </c:pt>
                <c:pt idx="240">
                  <c:v>51.594470044366638</c:v>
                </c:pt>
                <c:pt idx="241">
                  <c:v>51.378998641750577</c:v>
                </c:pt>
                <c:pt idx="242">
                  <c:v>51.163516392405612</c:v>
                </c:pt>
                <c:pt idx="243">
                  <c:v>50.948026323630621</c:v>
                </c:pt>
                <c:pt idx="244">
                  <c:v>50.732531447167858</c:v>
                </c:pt>
                <c:pt idx="245">
                  <c:v>50.517034759123156</c:v>
                </c:pt>
                <c:pt idx="246">
                  <c:v>50.301539239887624</c:v>
                </c:pt>
                <c:pt idx="247">
                  <c:v>50.086047854061164</c:v>
                </c:pt>
                <c:pt idx="248">
                  <c:v>49.870563550377547</c:v>
                </c:pt>
                <c:pt idx="249">
                  <c:v>49.655089261631254</c:v>
                </c:pt>
                <c:pt idx="250">
                  <c:v>49.439627904605857</c:v>
                </c:pt>
                <c:pt idx="251">
                  <c:v>49.189502004701602</c:v>
                </c:pt>
                <c:pt idx="252">
                  <c:v>48.904725485999151</c:v>
                </c:pt>
                <c:pt idx="253">
                  <c:v>48.620014524662665</c:v>
                </c:pt>
                <c:pt idx="254">
                  <c:v>48.335373118027505</c:v>
                </c:pt>
                <c:pt idx="255">
                  <c:v>48.050805235381027</c:v>
                </c:pt>
                <c:pt idx="256">
                  <c:v>47.766314817881543</c:v>
                </c:pt>
                <c:pt idx="257">
                  <c:v>47.481905778480431</c:v>
                </c:pt>
                <c:pt idx="258">
                  <c:v>47.197582001847046</c:v>
                </c:pt>
                <c:pt idx="259">
                  <c:v>46.913347344296696</c:v>
                </c:pt>
                <c:pt idx="260">
                  <c:v>46.629205633721554</c:v>
                </c:pt>
                <c:pt idx="261">
                  <c:v>46.345160669524454</c:v>
                </c:pt>
                <c:pt idx="262">
                  <c:v>46.061216222555643</c:v>
                </c:pt>
                <c:pt idx="263">
                  <c:v>45.777376035052356</c:v>
                </c:pt>
                <c:pt idx="264">
                  <c:v>45.493643820581326</c:v>
                </c:pt>
                <c:pt idx="265">
                  <c:v>45.210023263984155</c:v>
                </c:pt>
                <c:pt idx="266">
                  <c:v>44.926518021325421</c:v>
                </c:pt>
                <c:pt idx="267">
                  <c:v>44.643131719843694</c:v>
                </c:pt>
                <c:pt idx="268">
                  <c:v>44.359867957905308</c:v>
                </c:pt>
                <c:pt idx="269">
                  <c:v>44.076730304960947</c:v>
                </c:pt>
                <c:pt idx="270">
                  <c:v>43.793722301504864</c:v>
                </c:pt>
                <c:pt idx="271">
                  <c:v>43.510847459037038</c:v>
                </c:pt>
                <c:pt idx="272">
                  <c:v>43.228109260027843</c:v>
                </c:pt>
                <c:pt idx="273">
                  <c:v>42.94551115788552</c:v>
                </c:pt>
                <c:pt idx="274">
                  <c:v>42.663056576926323</c:v>
                </c:pt>
                <c:pt idx="275">
                  <c:v>42.380748912347265</c:v>
                </c:pt>
                <c:pt idx="276">
                  <c:v>42.098591530201567</c:v>
                </c:pt>
                <c:pt idx="277">
                  <c:v>41.816587767376603</c:v>
                </c:pt>
                <c:pt idx="278">
                  <c:v>41.534740931574568</c:v>
                </c:pt>
                <c:pt idx="279">
                  <c:v>41.253054301295577</c:v>
                </c:pt>
                <c:pt idx="280">
                  <c:v>40.971531125823489</c:v>
                </c:pt>
                <c:pt idx="281">
                  <c:v>40.690174625214034</c:v>
                </c:pt>
                <c:pt idx="282">
                  <c:v>40.40898799028561</c:v>
                </c:pt>
                <c:pt idx="283">
                  <c:v>40.127974382612472</c:v>
                </c:pt>
                <c:pt idx="284">
                  <c:v>39.847136934520414</c:v>
                </c:pt>
                <c:pt idx="285">
                  <c:v>39.566478749084887</c:v>
                </c:pt>
                <c:pt idx="286">
                  <c:v>39.286002900131471</c:v>
                </c:pt>
                <c:pt idx="287">
                  <c:v>39.005712432238838</c:v>
                </c:pt>
                <c:pt idx="288">
                  <c:v>38.725610360743929</c:v>
                </c:pt>
                <c:pt idx="289">
                  <c:v>38.445699671749679</c:v>
                </c:pt>
                <c:pt idx="290">
                  <c:v>38.165983322134856</c:v>
                </c:pt>
                <c:pt idx="291">
                  <c:v>37.886464239566287</c:v>
                </c:pt>
                <c:pt idx="292">
                  <c:v>37.607145322513411</c:v>
                </c:pt>
                <c:pt idx="293">
                  <c:v>37.328029440264942</c:v>
                </c:pt>
                <c:pt idx="294">
                  <c:v>37.049119432947876</c:v>
                </c:pt>
                <c:pt idx="295">
                  <c:v>36.770418111548693</c:v>
                </c:pt>
                <c:pt idx="296">
                  <c:v>36.491928257936607</c:v>
                </c:pt>
                <c:pt idx="297">
                  <c:v>36.213652624889157</c:v>
                </c:pt>
                <c:pt idx="298">
                  <c:v>35.555313128979918</c:v>
                </c:pt>
                <c:pt idx="299">
                  <c:v>34.517184967349607</c:v>
                </c:pt>
                <c:pt idx="300">
                  <c:v>33.480024004350241</c:v>
                </c:pt>
                <c:pt idx="301">
                  <c:v>32.443851335779662</c:v>
                </c:pt>
                <c:pt idx="302">
                  <c:v>31.40868769827587</c:v>
                </c:pt>
                <c:pt idx="303">
                  <c:v>30.374553469603992</c:v>
                </c:pt>
                <c:pt idx="304">
                  <c:v>29.34146866900419</c:v>
                </c:pt>
                <c:pt idx="305">
                  <c:v>28.309452957599678</c:v>
                </c:pt>
                <c:pt idx="306">
                  <c:v>27.278525638863741</c:v>
                </c:pt>
                <c:pt idx="307">
                  <c:v>26.248705659144704</c:v>
                </c:pt>
                <c:pt idx="308">
                  <c:v>25.220011608247912</c:v>
                </c:pt>
                <c:pt idx="309">
                  <c:v>24.192461720073531</c:v>
                </c:pt>
                <c:pt idx="310">
                  <c:v>23.166073873309411</c:v>
                </c:pt>
                <c:pt idx="311">
                  <c:v>22.140865592177601</c:v>
                </c:pt>
                <c:pt idx="312">
                  <c:v>21.116854047233932</c:v>
                </c:pt>
                <c:pt idx="313">
                  <c:v>20.094056056219078</c:v>
                </c:pt>
                <c:pt idx="314">
                  <c:v>19.072488084960575</c:v>
                </c:pt>
                <c:pt idx="315">
                  <c:v>18.052166248324458</c:v>
                </c:pt>
                <c:pt idx="316">
                  <c:v>17.033106311215445</c:v>
                </c:pt>
                <c:pt idx="317">
                  <c:v>16.015323689624843</c:v>
                </c:pt>
                <c:pt idx="318">
                  <c:v>14.998833451724897</c:v>
                </c:pt>
                <c:pt idx="319">
                  <c:v>13.983650319008664</c:v>
                </c:pt>
                <c:pt idx="320">
                  <c:v>12.969788667474365</c:v>
                </c:pt>
                <c:pt idx="321">
                  <c:v>12.108438579247538</c:v>
                </c:pt>
                <c:pt idx="322">
                  <c:v>11.399429097646184</c:v>
                </c:pt>
                <c:pt idx="323">
                  <c:v>10.691369223406204</c:v>
                </c:pt>
                <c:pt idx="324">
                  <c:v>9.9842649597613722</c:v>
                </c:pt>
                <c:pt idx="325">
                  <c:v>9.2781221440235946</c:v>
                </c:pt>
                <c:pt idx="326">
                  <c:v>8.5729464483807352</c:v>
                </c:pt>
                <c:pt idx="327">
                  <c:v>7.868743380706003</c:v>
                </c:pt>
                <c:pt idx="328">
                  <c:v>7.1655182853785782</c:v>
                </c:pt>
                <c:pt idx="329">
                  <c:v>6.4632763441150702</c:v>
                </c:pt>
                <c:pt idx="330">
                  <c:v>5.7620225768114866</c:v>
                </c:pt>
                <c:pt idx="331">
                  <c:v>5.0617618423954012</c:v>
                </c:pt>
                <c:pt idx="332">
                  <c:v>4.3624988396878761</c:v>
                </c:pt>
                <c:pt idx="333">
                  <c:v>3.6642381082749367</c:v>
                </c:pt>
                <c:pt idx="334">
                  <c:v>2.966984029388076</c:v>
                </c:pt>
                <c:pt idx="335">
                  <c:v>2.2707408267936686</c:v>
                </c:pt>
                <c:pt idx="336">
                  <c:v>1.5755125676907717</c:v>
                </c:pt>
                <c:pt idx="337">
                  <c:v>0.8813031636170956</c:v>
                </c:pt>
                <c:pt idx="338">
                  <c:v>0.18811637136271361</c:v>
                </c:pt>
                <c:pt idx="339">
                  <c:v>-0.50404420610862521</c:v>
                </c:pt>
                <c:pt idx="340">
                  <c:v>-1.1951751187311792</c:v>
                </c:pt>
                <c:pt idx="341">
                  <c:v>-1.8852730684019594</c:v>
                </c:pt>
                <c:pt idx="342">
                  <c:v>-2.5743349080390026</c:v>
                </c:pt>
                <c:pt idx="343">
                  <c:v>-3.2623576406334474</c:v>
                </c:pt>
                <c:pt idx="344">
                  <c:v>-3.9493384182956852</c:v>
                </c:pt>
                <c:pt idx="345">
                  <c:v>-4.6352745412959546</c:v>
                </c:pt>
                <c:pt idx="346">
                  <c:v>-5.3201634570996772</c:v>
                </c:pt>
                <c:pt idx="347">
                  <c:v>-6.0040027593977676</c:v>
                </c:pt>
                <c:pt idx="348">
                  <c:v>-6.6704905972807529</c:v>
                </c:pt>
                <c:pt idx="349">
                  <c:v>-7.3196505003130028</c:v>
                </c:pt>
                <c:pt idx="350">
                  <c:v>-7.9678071230000311</c:v>
                </c:pt>
                <c:pt idx="351">
                  <c:v>-8.6149590249843584</c:v>
                </c:pt>
                <c:pt idx="352">
                  <c:v>-9.2611048931844699</c:v>
                </c:pt>
                <c:pt idx="353">
                  <c:v>-9.9062435408903635</c:v>
                </c:pt>
                <c:pt idx="354">
                  <c:v>-10.550373906856869</c:v>
                </c:pt>
                <c:pt idx="355">
                  <c:v>-11.193495054395184</c:v>
                </c:pt>
                <c:pt idx="356">
                  <c:v>-11.835606170462791</c:v>
                </c:pt>
                <c:pt idx="357">
                  <c:v>-12.476706564751909</c:v>
                </c:pt>
                <c:pt idx="358">
                  <c:v>-13.116795668776852</c:v>
                </c:pt>
                <c:pt idx="359">
                  <c:v>-13.755873034960393</c:v>
                </c:pt>
                <c:pt idx="360">
                  <c:v>-14.054962621511368</c:v>
                </c:pt>
                <c:pt idx="361">
                  <c:v>-14.014638025765171</c:v>
                </c:pt>
                <c:pt idx="362">
                  <c:v>-13.974446486696749</c:v>
                </c:pt>
                <c:pt idx="363">
                  <c:v>-13.934387431426904</c:v>
                </c:pt>
                <c:pt idx="364">
                  <c:v>-13.894460290206252</c:v>
                </c:pt>
                <c:pt idx="365">
                  <c:v>-13.854664496394726</c:v>
                </c:pt>
                <c:pt idx="366">
                  <c:v>-13.814999486441131</c:v>
                </c:pt>
                <c:pt idx="367">
                  <c:v>-13.775464699862939</c:v>
                </c:pt>
                <c:pt idx="368">
                  <c:v>-13.736059579226216</c:v>
                </c:pt>
                <c:pt idx="369">
                  <c:v>-13.696783570125705</c:v>
                </c:pt>
                <c:pt idx="370">
                  <c:v>-13.657636121165018</c:v>
                </c:pt>
                <c:pt idx="371">
                  <c:v>-13.61861668393704</c:v>
                </c:pt>
                <c:pt idx="372">
                  <c:v>-13.579724713004481</c:v>
                </c:pt>
                <c:pt idx="373">
                  <c:v>-13.540959665880511</c:v>
                </c:pt>
                <c:pt idx="374">
                  <c:v>-13.502321003009609</c:v>
                </c:pt>
                <c:pt idx="375">
                  <c:v>-13.46380818774853</c:v>
                </c:pt>
                <c:pt idx="376">
                  <c:v>-13.425420686347428</c:v>
                </c:pt>
                <c:pt idx="377">
                  <c:v>-13.387157967931085</c:v>
                </c:pt>
                <c:pt idx="378">
                  <c:v>-13.349019504480358</c:v>
                </c:pt>
                <c:pt idx="379">
                  <c:v>-13.311004770813657</c:v>
                </c:pt>
                <c:pt idx="380">
                  <c:v>-13.273113244568719</c:v>
                </c:pt>
                <c:pt idx="381">
                  <c:v>-13.235344406184321</c:v>
                </c:pt>
                <c:pt idx="382">
                  <c:v>-13.19769773888231</c:v>
                </c:pt>
                <c:pt idx="383">
                  <c:v>-13.160172728649663</c:v>
                </c:pt>
                <c:pt idx="384">
                  <c:v>-13.122768864220731</c:v>
                </c:pt>
                <c:pt idx="385">
                  <c:v>-13.085485637059595</c:v>
                </c:pt>
                <c:pt idx="386">
                  <c:v>-13.048322541342547</c:v>
                </c:pt>
                <c:pt idx="387">
                  <c:v>-13.011279073940724</c:v>
                </c:pt>
                <c:pt idx="388">
                  <c:v>-12.974354734402869</c:v>
                </c:pt>
                <c:pt idx="389">
                  <c:v>-12.937549024938207</c:v>
                </c:pt>
                <c:pt idx="390">
                  <c:v>-12.900861450399459</c:v>
                </c:pt>
                <c:pt idx="391">
                  <c:v>-12.864291518265981</c:v>
                </c:pt>
                <c:pt idx="392">
                  <c:v>-12.827838738627035</c:v>
                </c:pt>
                <c:pt idx="393">
                  <c:v>-12.791502624165153</c:v>
                </c:pt>
                <c:pt idx="394">
                  <c:v>-12.755282690139691</c:v>
                </c:pt>
                <c:pt idx="395">
                  <c:v>-12.719178454370432</c:v>
                </c:pt>
                <c:pt idx="396">
                  <c:v>-12.683189437221364</c:v>
                </c:pt>
                <c:pt idx="397">
                  <c:v>-12.647315161584539</c:v>
                </c:pt>
                <c:pt idx="398">
                  <c:v>-12.611555152864089</c:v>
                </c:pt>
                <c:pt idx="399">
                  <c:v>-12.575908938960318</c:v>
                </c:pt>
                <c:pt idx="400">
                  <c:v>-12.540376050253974</c:v>
                </c:pt>
                <c:pt idx="401">
                  <c:v>-12.504956019590562</c:v>
                </c:pt>
                <c:pt idx="402">
                  <c:v>-12.154513065811054</c:v>
                </c:pt>
                <c:pt idx="403">
                  <c:v>-11.815037592051711</c:v>
                </c:pt>
                <c:pt idx="404">
                  <c:v>-11.486088538745367</c:v>
                </c:pt>
                <c:pt idx="405">
                  <c:v>-11.167247247177379</c:v>
                </c:pt>
                <c:pt idx="406">
                  <c:v>-10.858116104637148</c:v>
                </c:pt>
                <c:pt idx="407">
                  <c:v>-10.558317284694011</c:v>
                </c:pt>
                <c:pt idx="408">
                  <c:v>-10.267491575018798</c:v>
                </c:pt>
                <c:pt idx="409">
                  <c:v>-9.9852972858465119</c:v>
                </c:pt>
                <c:pt idx="410">
                  <c:v>-9.7114092327840247</c:v>
                </c:pt>
                <c:pt idx="411">
                  <c:v>-9.4455177882154793</c:v>
                </c:pt>
                <c:pt idx="412">
                  <c:v>-9.1873279960546448</c:v>
                </c:pt>
                <c:pt idx="413">
                  <c:v>-8.9365587450424346</c:v>
                </c:pt>
                <c:pt idx="414">
                  <c:v>-8.6929419961944063</c:v>
                </c:pt>
                <c:pt idx="415">
                  <c:v>-8.4562220603718856</c:v>
                </c:pt>
                <c:pt idx="416">
                  <c:v>-8.22615492228487</c:v>
                </c:pt>
                <c:pt idx="417">
                  <c:v>-8.0025076075388295</c:v>
                </c:pt>
                <c:pt idx="418">
                  <c:v>-7.7850575896137428</c:v>
                </c:pt>
                <c:pt idx="419">
                  <c:v>-7.5735922339153197</c:v>
                </c:pt>
                <c:pt idx="420">
                  <c:v>-7.3679082762671584</c:v>
                </c:pt>
                <c:pt idx="421">
                  <c:v>-7.167811333421688</c:v>
                </c:pt>
                <c:pt idx="422">
                  <c:v>-6.9731154433579023</c:v>
                </c:pt>
                <c:pt idx="423">
                  <c:v>-6.7836426333081654</c:v>
                </c:pt>
                <c:pt idx="424">
                  <c:v>-6.5992225136152216</c:v>
                </c:pt>
                <c:pt idx="425">
                  <c:v>-6.4196918956660092</c:v>
                </c:pt>
                <c:pt idx="426">
                  <c:v>-6.2448944322820106</c:v>
                </c:pt>
                <c:pt idx="427">
                  <c:v>-6.0746802790680103</c:v>
                </c:pt>
                <c:pt idx="428">
                  <c:v>-5.9089057753326637</c:v>
                </c:pt>
                <c:pt idx="429">
                  <c:v>-5.7474331432972763</c:v>
                </c:pt>
                <c:pt idx="430">
                  <c:v>-5.5901302044031613</c:v>
                </c:pt>
                <c:pt idx="431">
                  <c:v>-5.43687011161468</c:v>
                </c:pt>
                <c:pt idx="432">
                  <c:v>-5.2875310966946847</c:v>
                </c:pt>
                <c:pt idx="433">
                  <c:v>-5.1419962315023531</c:v>
                </c:pt>
                <c:pt idx="434">
                  <c:v>-5.0001532024308926</c:v>
                </c:pt>
                <c:pt idx="435">
                  <c:v>-4.8618940971648854</c:v>
                </c:pt>
                <c:pt idx="436">
                  <c:v>-4.7271152029942236</c:v>
                </c:pt>
                <c:pt idx="437">
                  <c:v>-4.5957168159747139</c:v>
                </c:pt>
                <c:pt idx="438">
                  <c:v>-4.4676030602741301</c:v>
                </c:pt>
                <c:pt idx="439">
                  <c:v>-4.3426817170877614</c:v>
                </c:pt>
                <c:pt idx="440">
                  <c:v>-4.2208640625492224</c:v>
                </c:pt>
                <c:pt idx="441">
                  <c:v>-4.1020647141008668</c:v>
                </c:pt>
                <c:pt idx="442">
                  <c:v>-3.9862014848239595</c:v>
                </c:pt>
                <c:pt idx="443">
                  <c:v>-3.8731952452618805</c:v>
                </c:pt>
                <c:pt idx="444">
                  <c:v>-3.7629697923002565</c:v>
                </c:pt>
                <c:pt idx="445">
                  <c:v>-3.6554517246964471</c:v>
                </c:pt>
                <c:pt idx="446">
                  <c:v>-3.5505703248772029</c:v>
                </c:pt>
                <c:pt idx="447">
                  <c:v>-3.4482574466477947</c:v>
                </c:pt>
                <c:pt idx="448">
                  <c:v>-3.348447408478739</c:v>
                </c:pt>
                <c:pt idx="449">
                  <c:v>-3.2510768920573581</c:v>
                </c:pt>
                <c:pt idx="450">
                  <c:v>-3.1560848458111432</c:v>
                </c:pt>
                <c:pt idx="451">
                  <c:v>-3.0634123931281576</c:v>
                </c:pt>
                <c:pt idx="452">
                  <c:v>-2.9730027450167684</c:v>
                </c:pt>
                <c:pt idx="453">
                  <c:v>-2.8848011169629126</c:v>
                </c:pt>
                <c:pt idx="454">
                  <c:v>-2.7987546497578109</c:v>
                </c:pt>
                <c:pt idx="455">
                  <c:v>-2.7148123340829069</c:v>
                </c:pt>
                <c:pt idx="456">
                  <c:v>-2.6329249386516151</c:v>
                </c:pt>
                <c:pt idx="457">
                  <c:v>-2.5530449417194951</c:v>
                </c:pt>
                <c:pt idx="458">
                  <c:v>-2.475126465785622</c:v>
                </c:pt>
                <c:pt idx="459">
                  <c:v>-2.3991252153184277</c:v>
                </c:pt>
                <c:pt idx="460">
                  <c:v>-2.3249984173490286</c:v>
                </c:pt>
                <c:pt idx="461">
                  <c:v>-2.2527047647841725</c:v>
                </c:pt>
                <c:pt idx="462">
                  <c:v>-2.182204362299514</c:v>
                </c:pt>
                <c:pt idx="463">
                  <c:v>-2.113458674681858</c:v>
                </c:pt>
                <c:pt idx="464">
                  <c:v>-2.0464304774965134</c:v>
                </c:pt>
                <c:pt idx="465">
                  <c:v>-1.981083809962866</c:v>
                </c:pt>
                <c:pt idx="466">
                  <c:v>-1.9173839299278168</c:v>
                </c:pt>
                <c:pt idx="467">
                  <c:v>-1.8552972708328512</c:v>
                </c:pt>
                <c:pt idx="468">
                  <c:v>-1.7947914005762571</c:v>
                </c:pt>
                <c:pt idx="469">
                  <c:v>-1.7358349821773082</c:v>
                </c:pt>
                <c:pt idx="470">
                  <c:v>-1.6783977361543259</c:v>
                </c:pt>
                <c:pt idx="471">
                  <c:v>-1.622450404533182</c:v>
                </c:pt>
                <c:pt idx="472">
                  <c:v>-1.5679647164072055</c:v>
                </c:pt>
                <c:pt idx="473">
                  <c:v>-1.5149133549735858</c:v>
                </c:pt>
                <c:pt idx="474">
                  <c:v>-1.4632699259752073</c:v>
                </c:pt>
                <c:pt idx="475">
                  <c:v>-1.4130089274804232</c:v>
                </c:pt>
                <c:pt idx="476">
                  <c:v>-1.3641057209366594</c:v>
                </c:pt>
                <c:pt idx="477">
                  <c:v>-1.3165365034368472</c:v>
                </c:pt>
                <c:pt idx="478">
                  <c:v>-1.2702782811406026</c:v>
                </c:pt>
                <c:pt idx="479">
                  <c:v>-1.2253088437947746</c:v>
                </c:pt>
                <c:pt idx="480">
                  <c:v>-1.181606740300494</c:v>
                </c:pt>
                <c:pt idx="481">
                  <c:v>-1.1391512552761784</c:v>
                </c:pt>
                <c:pt idx="482">
                  <c:v>-1.0979223865680825</c:v>
                </c:pt>
                <c:pt idx="483">
                  <c:v>-1.0579008236619325</c:v>
                </c:pt>
                <c:pt idx="484">
                  <c:v>-1.0190679269509997</c:v>
                </c:pt>
                <c:pt idx="485">
                  <c:v>-0.98140570781754821</c:v>
                </c:pt>
                <c:pt idx="486">
                  <c:v>-0.94489680948607879</c:v>
                </c:pt>
                <c:pt idx="487">
                  <c:v>-0.90952448860804969</c:v>
                </c:pt>
                <c:pt idx="488">
                  <c:v>-0.87527259753890807</c:v>
                </c:pt>
                <c:pt idx="489">
                  <c:v>-0.8421255672692014</c:v>
                </c:pt>
                <c:pt idx="490">
                  <c:v>-0.81006839097235506</c:v>
                </c:pt>
                <c:pt idx="491">
                  <c:v>-0.77908660813233432</c:v>
                </c:pt>
                <c:pt idx="492">
                  <c:v>-0.74916628921488093</c:v>
                </c:pt>
                <c:pt idx="493">
                  <c:v>-0.72029402084632077</c:v>
                </c:pt>
                <c:pt idx="494">
                  <c:v>-0.69245689146408862</c:v>
                </c:pt>
                <c:pt idx="495">
                  <c:v>-0.6656424774030868</c:v>
                </c:pt>
                <c:pt idx="496">
                  <c:v>-0.63983882938182013</c:v>
                </c:pt>
                <c:pt idx="497">
                  <c:v>-0.61503445935190049</c:v>
                </c:pt>
                <c:pt idx="498">
                  <c:v>-0.59121832767402005</c:v>
                </c:pt>
                <c:pt idx="499">
                  <c:v>-0.56837983058286123</c:v>
                </c:pt>
                <c:pt idx="500">
                  <c:v>-0.54650878790264423</c:v>
                </c:pt>
                <c:pt idx="501">
                  <c:v>-0.52559543097414207</c:v>
                </c:pt>
                <c:pt idx="502">
                  <c:v>-0.50563039075305738</c:v>
                </c:pt>
                <c:pt idx="503">
                  <c:v>-0.48660468603866996</c:v>
                </c:pt>
                <c:pt idx="504">
                  <c:v>-0.46850971179069523</c:v>
                </c:pt>
                <c:pt idx="505">
                  <c:v>-0.45133722749141564</c:v>
                </c:pt>
                <c:pt idx="506">
                  <c:v>-0.43507934550940075</c:v>
                </c:pt>
                <c:pt idx="507">
                  <c:v>-0.4197285194206592</c:v>
                </c:pt>
                <c:pt idx="508">
                  <c:v>-0.40527753224293805</c:v>
                </c:pt>
                <c:pt idx="509">
                  <c:v>-0.39171948453924632</c:v>
                </c:pt>
                <c:pt idx="510">
                  <c:v>-0.37904778234767628</c:v>
                </c:pt>
                <c:pt idx="511">
                  <c:v>-0.36725612489636111</c:v>
                </c:pt>
                <c:pt idx="512">
                  <c:v>-0.35633849206510532</c:v>
                </c:pt>
                <c:pt idx="513">
                  <c:v>-0.34628913155901109</c:v>
                </c:pt>
                <c:pt idx="514">
                  <c:v>-0.33710254576441334</c:v>
                </c:pt>
                <c:pt idx="515">
                  <c:v>-0.32877347826374281</c:v>
                </c:pt>
                <c:pt idx="516">
                  <c:v>-0.32129689999361055</c:v>
                </c:pt>
                <c:pt idx="517">
                  <c:v>-0.31466799503942966</c:v>
                </c:pt>
                <c:pt idx="518">
                  <c:v>-0.30888214607016845</c:v>
                </c:pt>
                <c:pt idx="519">
                  <c:v>-0.30393491942817785</c:v>
                </c:pt>
                <c:pt idx="520">
                  <c:v>-0.29982204990115441</c:v>
                </c:pt>
                <c:pt idx="521">
                  <c:v>-0.29653942521580751</c:v>
                </c:pt>
                <c:pt idx="522">
                  <c:v>-0.29408307030519837</c:v>
                </c:pt>
                <c:pt idx="523">
                  <c:v>-0.29244913141350065</c:v>
                </c:pt>
                <c:pt idx="524">
                  <c:v>-0.2916338601124811</c:v>
                </c:pt>
                <c:pt idx="525">
                  <c:v>-0.29163359731281352</c:v>
                </c:pt>
                <c:pt idx="526">
                  <c:v>-0.29244475735988285</c:v>
                </c:pt>
                <c:pt idx="527">
                  <c:v>-0.29406381230767475</c:v>
                </c:pt>
                <c:pt idx="528">
                  <c:v>-0.29648727646540896</c:v>
                </c:pt>
                <c:pt idx="529">
                  <c:v>-0.2997116913097348</c:v>
                </c:pt>
                <c:pt idx="530">
                  <c:v>-0.30373361085066153</c:v>
                </c:pt>
                <c:pt idx="531">
                  <c:v>-0.30854958753224426</c:v>
                </c:pt>
                <c:pt idx="532">
                  <c:v>-0.31415615873979813</c:v>
                </c:pt>
                <c:pt idx="533">
                  <c:v>-0.32054983397460396</c:v>
                </c:pt>
                <c:pt idx="534">
                  <c:v>-0.32772708274524937</c:v>
                </c:pt>
                <c:pt idx="535">
                  <c:v>-0.33568432321250913</c:v>
                </c:pt>
                <c:pt idx="536">
                  <c:v>-0.34441791161252133</c:v>
                </c:pt>
                <c:pt idx="537">
                  <c:v>-0.35392413247144161</c:v>
                </c:pt>
                <c:pt idx="538">
                  <c:v>-0.36419918961408237</c:v>
                </c:pt>
                <c:pt idx="539">
                  <c:v>-0.37523919795959171</c:v>
                </c:pt>
                <c:pt idx="540">
                  <c:v>-0.3870401760890726</c:v>
                </c:pt>
                <c:pt idx="541">
                  <c:v>-0.39959803956333539</c:v>
                </c:pt>
                <c:pt idx="542">
                  <c:v>-0.41290859496364624</c:v>
                </c:pt>
                <c:pt idx="543">
                  <c:v>-0.42696753462433124</c:v>
                </c:pt>
                <c:pt idx="544">
                  <c:v>-0.44177043202330524</c:v>
                </c:pt>
                <c:pt idx="545">
                  <c:v>-0.45731273779486314</c:v>
                </c:pt>
                <c:pt idx="546">
                  <c:v>-0.47358977632825849</c:v>
                </c:pt>
                <c:pt idx="547">
                  <c:v>-0.49059674291552141</c:v>
                </c:pt>
                <c:pt idx="548">
                  <c:v>-0.50832870141251885</c:v>
                </c:pt>
                <c:pt idx="549">
                  <c:v>-0.52678058237825176</c:v>
                </c:pt>
                <c:pt idx="550">
                  <c:v>-0.54594718165874712</c:v>
                </c:pt>
                <c:pt idx="551">
                  <c:v>-0.56582315938348349</c:v>
                </c:pt>
                <c:pt idx="552">
                  <c:v>-0.58640303934403826</c:v>
                </c:pt>
                <c:pt idx="553">
                  <c:v>-0.60768120872646114</c:v>
                </c:pt>
                <c:pt idx="554">
                  <c:v>-0.62965191817073118</c:v>
                </c:pt>
                <c:pt idx="555">
                  <c:v>-0.6523092821324884</c:v>
                </c:pt>
                <c:pt idx="556">
                  <c:v>-0.67564727952398829</c:v>
                </c:pt>
                <c:pt idx="557">
                  <c:v>-0.69965975461295904</c:v>
                </c:pt>
                <c:pt idx="558">
                  <c:v>-0.72434041815962857</c:v>
                </c:pt>
                <c:pt idx="559">
                  <c:v>-0.74968284877370972</c:v>
                </c:pt>
                <c:pt idx="560">
                  <c:v>-0.77568049447454723</c:v>
                </c:pt>
                <c:pt idx="561">
                  <c:v>-0.80232667443891603</c:v>
                </c:pt>
                <c:pt idx="562">
                  <c:v>-0.82961458092217422</c:v>
                </c:pt>
                <c:pt idx="563">
                  <c:v>-0.85753728133956131</c:v>
                </c:pt>
                <c:pt idx="564">
                  <c:v>-0.88608772049543594</c:v>
                </c:pt>
                <c:pt idx="565">
                  <c:v>-0.91525872294916555</c:v>
                </c:pt>
                <c:pt idx="566">
                  <c:v>-0.94504299550719961</c:v>
                </c:pt>
                <c:pt idx="567">
                  <c:v>-0.9754331298316089</c:v>
                </c:pt>
                <c:pt idx="568">
                  <c:v>-1.0064216051560615</c:v>
                </c:pt>
                <c:pt idx="569">
                  <c:v>-1.0380007911008109</c:v>
                </c:pt>
                <c:pt idx="570">
                  <c:v>-1.0701629505788233</c:v>
                </c:pt>
                <c:pt idx="571">
                  <c:v>-1.1029002427856927</c:v>
                </c:pt>
                <c:pt idx="572">
                  <c:v>-1.1362047262664086</c:v>
                </c:pt>
                <c:pt idx="573">
                  <c:v>-1.1700683620524983</c:v>
                </c:pt>
                <c:pt idx="574">
                  <c:v>-1.2044830168633873</c:v>
                </c:pt>
                <c:pt idx="575">
                  <c:v>-1.2394404663661975</c:v>
                </c:pt>
                <c:pt idx="576">
                  <c:v>-1.2749323984884757</c:v>
                </c:pt>
                <c:pt idx="577">
                  <c:v>-1.3109504167786488</c:v>
                </c:pt>
                <c:pt idx="578">
                  <c:v>-1.3474860438092315</c:v>
                </c:pt>
                <c:pt idx="579">
                  <c:v>-1.3845307246180534</c:v>
                </c:pt>
                <c:pt idx="580">
                  <c:v>-1.4220758301829859</c:v>
                </c:pt>
                <c:pt idx="581">
                  <c:v>-1.4601126609258297</c:v>
                </c:pt>
                <c:pt idx="582">
                  <c:v>-1.4986324502412169</c:v>
                </c:pt>
                <c:pt idx="583">
                  <c:v>-1.5376263680465356</c:v>
                </c:pt>
                <c:pt idx="584">
                  <c:v>-1.5770855243490389</c:v>
                </c:pt>
                <c:pt idx="585">
                  <c:v>-1.6170009728264454</c:v>
                </c:pt>
                <c:pt idx="586">
                  <c:v>-1.6573637144174742</c:v>
                </c:pt>
                <c:pt idx="587">
                  <c:v>-1.6981647009188694</c:v>
                </c:pt>
                <c:pt idx="588">
                  <c:v>-1.7393948385856015</c:v>
                </c:pt>
                <c:pt idx="589">
                  <c:v>-1.7810449917310338</c:v>
                </c:pt>
                <c:pt idx="590">
                  <c:v>-1.8231059863239574</c:v>
                </c:pt>
                <c:pt idx="591">
                  <c:v>-1.8655686135794822</c:v>
                </c:pt>
                <c:pt idx="592">
                  <c:v>-1.9084236335409013</c:v>
                </c:pt>
                <c:pt idx="593">
                  <c:v>-1.9516617786496961</c:v>
                </c:pt>
                <c:pt idx="594">
                  <c:v>-1.9952737573009665</c:v>
                </c:pt>
                <c:pt idx="595">
                  <c:v>-2.0392502573816751</c:v>
                </c:pt>
                <c:pt idx="596">
                  <c:v>-2.0835819497891217</c:v>
                </c:pt>
                <c:pt idx="597">
                  <c:v>-2.1282594919272153</c:v>
                </c:pt>
                <c:pt idx="598">
                  <c:v>-2.1732735311781344</c:v>
                </c:pt>
                <c:pt idx="599">
                  <c:v>-2.218614708347098</c:v>
                </c:pt>
                <c:pt idx="600">
                  <c:v>-2.264273661077989</c:v>
                </c:pt>
                <c:pt idx="601">
                  <c:v>-2.3102410272377121</c:v>
                </c:pt>
                <c:pt idx="602">
                  <c:v>-2.3565074482671884</c:v>
                </c:pt>
                <c:pt idx="603">
                  <c:v>-2.4030635724970071</c:v>
                </c:pt>
                <c:pt idx="604">
                  <c:v>-2.4499000584257935</c:v>
                </c:pt>
                <c:pt idx="605">
                  <c:v>-2.4970075779594549</c:v>
                </c:pt>
                <c:pt idx="606">
                  <c:v>-2.5443768196095173</c:v>
                </c:pt>
                <c:pt idx="607">
                  <c:v>-2.5919984916488557</c:v>
                </c:pt>
                <c:pt idx="608">
                  <c:v>-2.6398633252231773</c:v>
                </c:pt>
                <c:pt idx="609">
                  <c:v>-2.6879620774166892</c:v>
                </c:pt>
                <c:pt idx="610">
                  <c:v>-2.7362855342704684</c:v>
                </c:pt>
                <c:pt idx="611">
                  <c:v>-2.7848245137521053</c:v>
                </c:pt>
                <c:pt idx="612">
                  <c:v>-2.8335698686752613</c:v>
                </c:pt>
                <c:pt idx="613">
                  <c:v>-2.8825124895678669</c:v>
                </c:pt>
                <c:pt idx="614">
                  <c:v>-2.9316433074877342</c:v>
                </c:pt>
                <c:pt idx="615">
                  <c:v>-2.9809532967844317</c:v>
                </c:pt>
                <c:pt idx="616">
                  <c:v>-3.0304334778063544</c:v>
                </c:pt>
                <c:pt idx="617">
                  <c:v>-3.0800749195519583</c:v>
                </c:pt>
                <c:pt idx="618">
                  <c:v>-3.1298687422642182</c:v>
                </c:pt>
                <c:pt idx="619">
                  <c:v>-3.1798061199674263</c:v>
                </c:pt>
                <c:pt idx="620">
                  <c:v>-3.2298782829454944</c:v>
                </c:pt>
                <c:pt idx="621">
                  <c:v>-3.2800765201610509</c:v>
                </c:pt>
                <c:pt idx="622">
                  <c:v>-3.3303921816145685</c:v>
                </c:pt>
                <c:pt idx="623">
                  <c:v>-3.3808166806429711</c:v>
                </c:pt>
                <c:pt idx="624">
                  <c:v>-3.4313414961570925</c:v>
                </c:pt>
                <c:pt idx="625">
                  <c:v>-3.4819581748175152</c:v>
                </c:pt>
                <c:pt idx="626">
                  <c:v>-3.5326583331483232</c:v>
                </c:pt>
                <c:pt idx="627">
                  <c:v>-3.5834336595883984</c:v>
                </c:pt>
                <c:pt idx="628">
                  <c:v>-3.6342759164799197</c:v>
                </c:pt>
                <c:pt idx="629">
                  <c:v>-3.685176941993793</c:v>
                </c:pt>
                <c:pt idx="630">
                  <c:v>-3.736128651991804</c:v>
                </c:pt>
                <c:pt idx="631">
                  <c:v>-3.7871230418253248</c:v>
                </c:pt>
                <c:pt idx="632">
                  <c:v>-3.8381521880704859</c:v>
                </c:pt>
                <c:pt idx="633">
                  <c:v>-3.8892082501997294</c:v>
                </c:pt>
                <c:pt idx="634">
                  <c:v>-3.9402834721897722</c:v>
                </c:pt>
                <c:pt idx="635">
                  <c:v>-3.991370184066025</c:v>
                </c:pt>
                <c:pt idx="636">
                  <c:v>-4.0424608033835367</c:v>
                </c:pt>
                <c:pt idx="637">
                  <c:v>-4.0935478366446638</c:v>
                </c:pt>
                <c:pt idx="638">
                  <c:v>-4.144623880653608</c:v>
                </c:pt>
                <c:pt idx="639">
                  <c:v>-4.1956816238081025</c:v>
                </c:pt>
                <c:pt idx="640">
                  <c:v>-4.2467138473285067</c:v>
                </c:pt>
                <c:pt idx="641">
                  <c:v>-4.2977134264246644</c:v>
                </c:pt>
                <c:pt idx="642">
                  <c:v>-4.3486733314008568</c:v>
                </c:pt>
                <c:pt idx="643">
                  <c:v>-4.3995866286993337</c:v>
                </c:pt>
                <c:pt idx="644">
                  <c:v>-4.4504464818827696</c:v>
                </c:pt>
                <c:pt idx="645">
                  <c:v>-4.5012461525562601</c:v>
                </c:pt>
                <c:pt idx="646">
                  <c:v>-4.5519790012292791</c:v>
                </c:pt>
                <c:pt idx="647">
                  <c:v>-4.6026384881182159</c:v>
                </c:pt>
                <c:pt idx="648">
                  <c:v>-4.6532181738900888</c:v>
                </c:pt>
                <c:pt idx="649">
                  <c:v>-4.7037117203480356</c:v>
                </c:pt>
                <c:pt idx="650">
                  <c:v>-4.754112891059278</c:v>
                </c:pt>
                <c:pt idx="651">
                  <c:v>-4.8044155519262199</c:v>
                </c:pt>
                <c:pt idx="652">
                  <c:v>-4.854613671701431</c:v>
                </c:pt>
                <c:pt idx="653">
                  <c:v>-4.9047013224472469</c:v>
                </c:pt>
                <c:pt idx="654">
                  <c:v>-4.9546726799407441</c:v>
                </c:pt>
                <c:pt idx="655">
                  <c:v>-5.0045220240249426</c:v>
                </c:pt>
                <c:pt idx="656">
                  <c:v>-5.054243738906985</c:v>
                </c:pt>
                <c:pt idx="657">
                  <c:v>-5.1038323134042187</c:v>
                </c:pt>
                <c:pt idx="658">
                  <c:v>-5.1532823411389641</c:v>
                </c:pt>
                <c:pt idx="659">
                  <c:v>-5.2025885206829301</c:v>
                </c:pt>
                <c:pt idx="660">
                  <c:v>-5.2517456556521251</c:v>
                </c:pt>
                <c:pt idx="661">
                  <c:v>-5.3007486547532183</c:v>
                </c:pt>
                <c:pt idx="662">
                  <c:v>-5.3495925317822612</c:v>
                </c:pt>
                <c:pt idx="663">
                  <c:v>-5.3982724055767619</c:v>
                </c:pt>
                <c:pt idx="664">
                  <c:v>-5.4467834999220042</c:v>
                </c:pt>
                <c:pt idx="665">
                  <c:v>-5.4951211434126943</c:v>
                </c:pt>
                <c:pt idx="666">
                  <c:v>-5.5432807692708002</c:v>
                </c:pt>
                <c:pt idx="667">
                  <c:v>-5.5912579151206927</c:v>
                </c:pt>
                <c:pt idx="668">
                  <c:v>-5.6390482227225069</c:v>
                </c:pt>
                <c:pt idx="669">
                  <c:v>-5.6866474376647949</c:v>
                </c:pt>
                <c:pt idx="670">
                  <c:v>-5.7340514090174697</c:v>
                </c:pt>
                <c:pt idx="671">
                  <c:v>-5.7812560889460558</c:v>
                </c:pt>
                <c:pt idx="672">
                  <c:v>-5.8282575322882764</c:v>
                </c:pt>
                <c:pt idx="673">
                  <c:v>-5.8750518960940479</c:v>
                </c:pt>
                <c:pt idx="674">
                  <c:v>-5.9216354391298589</c:v>
                </c:pt>
                <c:pt idx="675">
                  <c:v>-5.9680045213485995</c:v>
                </c:pt>
                <c:pt idx="676">
                  <c:v>-6.0141556033258965</c:v>
                </c:pt>
                <c:pt idx="677">
                  <c:v>-6.0600852456639256</c:v>
                </c:pt>
                <c:pt idx="678">
                  <c:v>-6.1057901083638484</c:v>
                </c:pt>
                <c:pt idx="679">
                  <c:v>-6.1512669501677442</c:v>
                </c:pt>
                <c:pt idx="680">
                  <c:v>-6.1965126278712388</c:v>
                </c:pt>
                <c:pt idx="681">
                  <c:v>-6.2415240956077218</c:v>
                </c:pt>
                <c:pt idx="682">
                  <c:v>-6.2862984041052439</c:v>
                </c:pt>
                <c:pt idx="683">
                  <c:v>-6.3308326999170834</c:v>
                </c:pt>
                <c:pt idx="684">
                  <c:v>-6.3751242246269744</c:v>
                </c:pt>
                <c:pt idx="685">
                  <c:v>-6.4191703140300591</c:v>
                </c:pt>
                <c:pt idx="686">
                  <c:v>-6.4629683972904788</c:v>
                </c:pt>
                <c:pt idx="687">
                  <c:v>-6.5065159960766215</c:v>
                </c:pt>
                <c:pt idx="688">
                  <c:v>-6.5498107236750425</c:v>
                </c:pt>
                <c:pt idx="689">
                  <c:v>-6.5928502840839514</c:v>
                </c:pt>
                <c:pt idx="690">
                  <c:v>-6.6356324710872556</c:v>
                </c:pt>
                <c:pt idx="691">
                  <c:v>-6.6781551673101438</c:v>
                </c:pt>
                <c:pt idx="692">
                  <c:v>-6.7204163432570692</c:v>
                </c:pt>
                <c:pt idx="693">
                  <c:v>-6.7624140563331094</c:v>
                </c:pt>
                <c:pt idx="694">
                  <c:v>-6.8041464498496076</c:v>
                </c:pt>
                <c:pt idx="695">
                  <c:v>-6.8456117520149631</c:v>
                </c:pt>
                <c:pt idx="696">
                  <c:v>-6.8868082749114921</c:v>
                </c:pt>
                <c:pt idx="697">
                  <c:v>-6.9277344134592127</c:v>
                </c:pt>
                <c:pt idx="698">
                  <c:v>-6.9683886443674012</c:v>
                </c:pt>
                <c:pt idx="699">
                  <c:v>-7.0087695250748228</c:v>
                </c:pt>
                <c:pt idx="700">
                  <c:v>-7.0488756926793696</c:v>
                </c:pt>
                <c:pt idx="701">
                  <c:v>-7.0887058628579913</c:v>
                </c:pt>
                <c:pt idx="702">
                  <c:v>-7.1282588287777306</c:v>
                </c:pt>
                <c:pt idx="703">
                  <c:v>-7.1675334599985856</c:v>
                </c:pt>
                <c:pt idx="704">
                  <c:v>-7.2065287013690265</c:v>
                </c:pt>
                <c:pt idx="705">
                  <c:v>-7.2452435719148847</c:v>
                </c:pt>
                <c:pt idx="706">
                  <c:v>-7.2452819185922124</c:v>
                </c:pt>
                <c:pt idx="707">
                  <c:v>-7.2453202649909292</c:v>
                </c:pt>
                <c:pt idx="708">
                  <c:v>-7.2453586111110377</c:v>
                </c:pt>
                <c:pt idx="709">
                  <c:v>-7.2453969569525363</c:v>
                </c:pt>
                <c:pt idx="710">
                  <c:v>-7.2454353025154292</c:v>
                </c:pt>
                <c:pt idx="711">
                  <c:v>-7.2454736477997095</c:v>
                </c:pt>
                <c:pt idx="712">
                  <c:v>-7.2455119928053753</c:v>
                </c:pt>
                <c:pt idx="713">
                  <c:v>-7.2455503375324319</c:v>
                </c:pt>
                <c:pt idx="714">
                  <c:v>-7.245588681980875</c:v>
                </c:pt>
                <c:pt idx="715">
                  <c:v>-7.2456270261507054</c:v>
                </c:pt>
                <c:pt idx="716">
                  <c:v>-7.2456653700419205</c:v>
                </c:pt>
                <c:pt idx="717">
                  <c:v>-7.2457037136545202</c:v>
                </c:pt>
                <c:pt idx="718">
                  <c:v>-7.2457420569885045</c:v>
                </c:pt>
                <c:pt idx="719">
                  <c:v>-7.2457804000438699</c:v>
                </c:pt>
                <c:pt idx="720">
                  <c:v>-7.2458187428206209</c:v>
                </c:pt>
                <c:pt idx="721">
                  <c:v>-7.2458570853187476</c:v>
                </c:pt>
                <c:pt idx="722">
                  <c:v>-7.2458954275382572</c:v>
                </c:pt>
                <c:pt idx="723">
                  <c:v>-7.245933769479147</c:v>
                </c:pt>
                <c:pt idx="724">
                  <c:v>-7.245972111141417</c:v>
                </c:pt>
                <c:pt idx="725">
                  <c:v>-7.2460104525250619</c:v>
                </c:pt>
                <c:pt idx="726">
                  <c:v>-7.2460487936300852</c:v>
                </c:pt>
                <c:pt idx="727">
                  <c:v>-7.2460871344564834</c:v>
                </c:pt>
                <c:pt idx="728">
                  <c:v>-7.246125475004261</c:v>
                </c:pt>
                <c:pt idx="729">
                  <c:v>-7.2461638152734116</c:v>
                </c:pt>
                <c:pt idx="730">
                  <c:v>-7.24620215526393</c:v>
                </c:pt>
                <c:pt idx="731">
                  <c:v>-7.2462404949758268</c:v>
                </c:pt>
                <c:pt idx="732">
                  <c:v>-7.2462788344090958</c:v>
                </c:pt>
                <c:pt idx="733">
                  <c:v>-7.2463171735637308</c:v>
                </c:pt>
                <c:pt idx="734">
                  <c:v>-7.2463555124397399</c:v>
                </c:pt>
                <c:pt idx="735">
                  <c:v>-7.2463938510371193</c:v>
                </c:pt>
                <c:pt idx="736">
                  <c:v>-7.2464321893558656</c:v>
                </c:pt>
                <c:pt idx="737">
                  <c:v>-7.2464705273959797</c:v>
                </c:pt>
                <c:pt idx="738">
                  <c:v>-7.2465088651574625</c:v>
                </c:pt>
                <c:pt idx="739">
                  <c:v>-7.2465472026403113</c:v>
                </c:pt>
                <c:pt idx="740">
                  <c:v>-7.2465855398445234</c:v>
                </c:pt>
                <c:pt idx="741">
                  <c:v>-7.2466238767701014</c:v>
                </c:pt>
                <c:pt idx="742">
                  <c:v>-7.246662213417042</c:v>
                </c:pt>
                <c:pt idx="743">
                  <c:v>-7.2467005497853476</c:v>
                </c:pt>
                <c:pt idx="744">
                  <c:v>-7.2467388858750104</c:v>
                </c:pt>
                <c:pt idx="745">
                  <c:v>-7.2467772216860427</c:v>
                </c:pt>
                <c:pt idx="746">
                  <c:v>-7.2468155572184276</c:v>
                </c:pt>
                <c:pt idx="747">
                  <c:v>-7.2468538924721724</c:v>
                </c:pt>
                <c:pt idx="748">
                  <c:v>-7.2468922274472787</c:v>
                </c:pt>
                <c:pt idx="749">
                  <c:v>-7.2469305621437394</c:v>
                </c:pt>
                <c:pt idx="750">
                  <c:v>-7.2469688965615582</c:v>
                </c:pt>
                <c:pt idx="751">
                  <c:v>-7.2470072307007367</c:v>
                </c:pt>
                <c:pt idx="752">
                  <c:v>-7.247045564561267</c:v>
                </c:pt>
                <c:pt idx="753">
                  <c:v>-7.2470838981431527</c:v>
                </c:pt>
                <c:pt idx="754">
                  <c:v>-7.2471222314463919</c:v>
                </c:pt>
                <c:pt idx="755">
                  <c:v>-7.2471605644709856</c:v>
                </c:pt>
                <c:pt idx="756">
                  <c:v>-7.2471988972169274</c:v>
                </c:pt>
                <c:pt idx="757">
                  <c:v>-7.2472372296842229</c:v>
                </c:pt>
                <c:pt idx="758">
                  <c:v>-7.2472755618728693</c:v>
                </c:pt>
                <c:pt idx="759">
                  <c:v>-7.2473138937828638</c:v>
                </c:pt>
                <c:pt idx="760">
                  <c:v>-7.2473522254142058</c:v>
                </c:pt>
                <c:pt idx="761">
                  <c:v>-7.2473905567668968</c:v>
                </c:pt>
                <c:pt idx="762">
                  <c:v>-7.2474288878409361</c:v>
                </c:pt>
                <c:pt idx="763">
                  <c:v>-7.2474672186363165</c:v>
                </c:pt>
                <c:pt idx="764">
                  <c:v>-7.2475055491530487</c:v>
                </c:pt>
                <c:pt idx="765">
                  <c:v>-7.2475438793911193</c:v>
                </c:pt>
                <c:pt idx="766">
                  <c:v>-7.2475822093505364</c:v>
                </c:pt>
                <c:pt idx="767">
                  <c:v>-7.2476205390312982</c:v>
                </c:pt>
                <c:pt idx="768">
                  <c:v>-7.2476588684333967</c:v>
                </c:pt>
                <c:pt idx="769">
                  <c:v>-7.2476971975568398</c:v>
                </c:pt>
                <c:pt idx="770">
                  <c:v>-7.2477355264016259</c:v>
                </c:pt>
                <c:pt idx="771">
                  <c:v>-7.2477738549677468</c:v>
                </c:pt>
                <c:pt idx="772">
                  <c:v>-7.2478121832552027</c:v>
                </c:pt>
                <c:pt idx="773">
                  <c:v>-7.247850511264005</c:v>
                </c:pt>
                <c:pt idx="774">
                  <c:v>-7.2478888389941352</c:v>
                </c:pt>
                <c:pt idx="775">
                  <c:v>-7.2479271664456117</c:v>
                </c:pt>
                <c:pt idx="776">
                  <c:v>-7.2479654936184144</c:v>
                </c:pt>
                <c:pt idx="777">
                  <c:v>-7.2480038205125572</c:v>
                </c:pt>
                <c:pt idx="778">
                  <c:v>-7.2480421471280296</c:v>
                </c:pt>
                <c:pt idx="779">
                  <c:v>-7.2480804734648361</c:v>
                </c:pt>
                <c:pt idx="780">
                  <c:v>-7.2481187995229766</c:v>
                </c:pt>
                <c:pt idx="781">
                  <c:v>-7.2481571253024475</c:v>
                </c:pt>
                <c:pt idx="782">
                  <c:v>-7.2481954508032445</c:v>
                </c:pt>
                <c:pt idx="783">
                  <c:v>-7.2482337760253754</c:v>
                </c:pt>
                <c:pt idx="784">
                  <c:v>-7.2482721009688342</c:v>
                </c:pt>
                <c:pt idx="785">
                  <c:v>-7.248310425633619</c:v>
                </c:pt>
                <c:pt idx="786">
                  <c:v>-7.2483487500197317</c:v>
                </c:pt>
                <c:pt idx="787">
                  <c:v>-7.2483870741271703</c:v>
                </c:pt>
                <c:pt idx="788">
                  <c:v>-7.2484253979559341</c:v>
                </c:pt>
                <c:pt idx="789">
                  <c:v>-7.2484637215060195</c:v>
                </c:pt>
                <c:pt idx="790">
                  <c:v>-7.2485020447774309</c:v>
                </c:pt>
                <c:pt idx="791">
                  <c:v>-7.2485403677701665</c:v>
                </c:pt>
                <c:pt idx="792">
                  <c:v>-7.248578690484222</c:v>
                </c:pt>
                <c:pt idx="793">
                  <c:v>-7.2486170129195981</c:v>
                </c:pt>
                <c:pt idx="794">
                  <c:v>-7.2486553350762915</c:v>
                </c:pt>
                <c:pt idx="795">
                  <c:v>-7.2486936569543126</c:v>
                </c:pt>
                <c:pt idx="796">
                  <c:v>-7.2487319785536455</c:v>
                </c:pt>
                <c:pt idx="797">
                  <c:v>-7.2487702998742982</c:v>
                </c:pt>
                <c:pt idx="798">
                  <c:v>-7.248808620916269</c:v>
                </c:pt>
                <c:pt idx="799">
                  <c:v>-7.2488469416795533</c:v>
                </c:pt>
                <c:pt idx="800">
                  <c:v>-7.248885262164154</c:v>
                </c:pt>
                <c:pt idx="801">
                  <c:v>-7.24892358237007</c:v>
                </c:pt>
                <c:pt idx="802">
                  <c:v>-7.2489619022972978</c:v>
                </c:pt>
                <c:pt idx="803">
                  <c:v>-7.2490002219458392</c:v>
                </c:pt>
                <c:pt idx="804">
                  <c:v>-7.2490385413156897</c:v>
                </c:pt>
                <c:pt idx="805">
                  <c:v>-7.2490768604068565</c:v>
                </c:pt>
                <c:pt idx="806">
                  <c:v>-7.2491151792193271</c:v>
                </c:pt>
                <c:pt idx="807">
                  <c:v>-7.2491534977531131</c:v>
                </c:pt>
                <c:pt idx="808">
                  <c:v>-7.2491918160082029</c:v>
                </c:pt>
                <c:pt idx="809">
                  <c:v>-7.249230133984601</c:v>
                </c:pt>
                <c:pt idx="810">
                  <c:v>-7.2492684516823092</c:v>
                </c:pt>
                <c:pt idx="811">
                  <c:v>-7.249306769101322</c:v>
                </c:pt>
                <c:pt idx="812">
                  <c:v>-7.249345086241644</c:v>
                </c:pt>
                <c:pt idx="813">
                  <c:v>-7.2493834031032645</c:v>
                </c:pt>
                <c:pt idx="814">
                  <c:v>-7.2494217196861905</c:v>
                </c:pt>
                <c:pt idx="815">
                  <c:v>-7.2494600359904195</c:v>
                </c:pt>
                <c:pt idx="816">
                  <c:v>-7.2494983520159471</c:v>
                </c:pt>
                <c:pt idx="817">
                  <c:v>-7.2495366677627784</c:v>
                </c:pt>
                <c:pt idx="818">
                  <c:v>-7.2495749832309118</c:v>
                </c:pt>
                <c:pt idx="819">
                  <c:v>-7.249613298420341</c:v>
                </c:pt>
                <c:pt idx="820">
                  <c:v>-7.2496516133310713</c:v>
                </c:pt>
                <c:pt idx="821">
                  <c:v>-7.2496899279630975</c:v>
                </c:pt>
                <c:pt idx="822">
                  <c:v>-7.2497282423164213</c:v>
                </c:pt>
                <c:pt idx="823">
                  <c:v>-7.2497665563910401</c:v>
                </c:pt>
                <c:pt idx="824">
                  <c:v>-7.2498048701869546</c:v>
                </c:pt>
                <c:pt idx="825">
                  <c:v>-7.2498431837041677</c:v>
                </c:pt>
                <c:pt idx="826">
                  <c:v>-7.2498814969426686</c:v>
                </c:pt>
                <c:pt idx="827">
                  <c:v>-7.2499198099024635</c:v>
                </c:pt>
                <c:pt idx="828">
                  <c:v>-7.2499581225835525</c:v>
                </c:pt>
                <c:pt idx="829">
                  <c:v>-7.249996434985932</c:v>
                </c:pt>
                <c:pt idx="830">
                  <c:v>-7.2500347471095976</c:v>
                </c:pt>
                <c:pt idx="831">
                  <c:v>-7.2500730589545554</c:v>
                </c:pt>
                <c:pt idx="832">
                  <c:v>-7.2501113705208047</c:v>
                </c:pt>
                <c:pt idx="833">
                  <c:v>-7.2501496818083382</c:v>
                </c:pt>
                <c:pt idx="834">
                  <c:v>-7.2501879928171586</c:v>
                </c:pt>
                <c:pt idx="835">
                  <c:v>-7.2502263035472687</c:v>
                </c:pt>
                <c:pt idx="836">
                  <c:v>-7.2502646139986595</c:v>
                </c:pt>
                <c:pt idx="837">
                  <c:v>-7.2503029241713355</c:v>
                </c:pt>
                <c:pt idx="838">
                  <c:v>-7.2503412340652984</c:v>
                </c:pt>
                <c:pt idx="839">
                  <c:v>-7.2503795436805403</c:v>
                </c:pt>
                <c:pt idx="840">
                  <c:v>-7.2504178530170664</c:v>
                </c:pt>
                <c:pt idx="841">
                  <c:v>-7.2504561620748733</c:v>
                </c:pt>
                <c:pt idx="842">
                  <c:v>-7.2504944708539609</c:v>
                </c:pt>
                <c:pt idx="843">
                  <c:v>-7.2505327793543257</c:v>
                </c:pt>
                <c:pt idx="844">
                  <c:v>-7.2505710875759659</c:v>
                </c:pt>
                <c:pt idx="845">
                  <c:v>-7.2506093955188895</c:v>
                </c:pt>
                <c:pt idx="846">
                  <c:v>-7.2506477031830912</c:v>
                </c:pt>
                <c:pt idx="847">
                  <c:v>-7.2506860105685638</c:v>
                </c:pt>
                <c:pt idx="848">
                  <c:v>-7.2507243176753153</c:v>
                </c:pt>
                <c:pt idx="849">
                  <c:v>-7.2507626245033396</c:v>
                </c:pt>
                <c:pt idx="850">
                  <c:v>-7.2508009310526385</c:v>
                </c:pt>
                <c:pt idx="851">
                  <c:v>-7.2508392373232091</c:v>
                </c:pt>
                <c:pt idx="852">
                  <c:v>-7.2508775433150507</c:v>
                </c:pt>
                <c:pt idx="853">
                  <c:v>-7.2509158490281651</c:v>
                </c:pt>
                <c:pt idx="854">
                  <c:v>-7.2509541544625478</c:v>
                </c:pt>
                <c:pt idx="855">
                  <c:v>-7.250992459618204</c:v>
                </c:pt>
                <c:pt idx="856">
                  <c:v>-7.2510307644951277</c:v>
                </c:pt>
                <c:pt idx="857">
                  <c:v>-7.2510690690933188</c:v>
                </c:pt>
                <c:pt idx="858">
                  <c:v>-7.2511073734127756</c:v>
                </c:pt>
                <c:pt idx="859">
                  <c:v>-7.2511456774535006</c:v>
                </c:pt>
                <c:pt idx="860">
                  <c:v>-7.2511839812154895</c:v>
                </c:pt>
                <c:pt idx="861">
                  <c:v>-7.2512222846987431</c:v>
                </c:pt>
                <c:pt idx="862">
                  <c:v>-7.2512605879032614</c:v>
                </c:pt>
                <c:pt idx="863">
                  <c:v>-7.2512988908290437</c:v>
                </c:pt>
                <c:pt idx="864">
                  <c:v>-7.2513371934760835</c:v>
                </c:pt>
                <c:pt idx="865">
                  <c:v>-7.2513754958443863</c:v>
                </c:pt>
                <c:pt idx="866">
                  <c:v>-7.2514137979339504</c:v>
                </c:pt>
                <c:pt idx="867">
                  <c:v>-7.2514520997447747</c:v>
                </c:pt>
                <c:pt idx="868">
                  <c:v>-7.2514904012768602</c:v>
                </c:pt>
                <c:pt idx="869">
                  <c:v>-7.2515287025301944</c:v>
                </c:pt>
                <c:pt idx="870">
                  <c:v>-7.2515670035047952</c:v>
                </c:pt>
                <c:pt idx="871">
                  <c:v>-7.2516053042006483</c:v>
                </c:pt>
                <c:pt idx="872">
                  <c:v>-7.251643604617759</c:v>
                </c:pt>
                <c:pt idx="873">
                  <c:v>-7.2516819047561212</c:v>
                </c:pt>
                <c:pt idx="874">
                  <c:v>-7.2517202046157356</c:v>
                </c:pt>
                <c:pt idx="875">
                  <c:v>-7.2517585041966051</c:v>
                </c:pt>
                <c:pt idx="876">
                  <c:v>-7.2517968034987268</c:v>
                </c:pt>
                <c:pt idx="877">
                  <c:v>-7.2518351025221017</c:v>
                </c:pt>
                <c:pt idx="878">
                  <c:v>-7.2518734012667245</c:v>
                </c:pt>
                <c:pt idx="879">
                  <c:v>-7.2519116997325979</c:v>
                </c:pt>
                <c:pt idx="880">
                  <c:v>-7.2519499979197199</c:v>
                </c:pt>
                <c:pt idx="881">
                  <c:v>-7.2519882958280872</c:v>
                </c:pt>
                <c:pt idx="882">
                  <c:v>-7.2520265934577042</c:v>
                </c:pt>
                <c:pt idx="883">
                  <c:v>-7.252064890808569</c:v>
                </c:pt>
                <c:pt idx="884">
                  <c:v>-7.2521031878806781</c:v>
                </c:pt>
                <c:pt idx="885">
                  <c:v>-7.2521414846740306</c:v>
                </c:pt>
                <c:pt idx="886">
                  <c:v>-7.2521797811886293</c:v>
                </c:pt>
                <c:pt idx="887">
                  <c:v>-7.2522180774244687</c:v>
                </c:pt>
                <c:pt idx="888">
                  <c:v>-7.2522563733815506</c:v>
                </c:pt>
                <c:pt idx="889">
                  <c:v>-7.252294669059876</c:v>
                </c:pt>
                <c:pt idx="890">
                  <c:v>-7.2523329644594376</c:v>
                </c:pt>
                <c:pt idx="891">
                  <c:v>-7.2523712595802436</c:v>
                </c:pt>
                <c:pt idx="892">
                  <c:v>-7.2524095544222851</c:v>
                </c:pt>
                <c:pt idx="893">
                  <c:v>-7.2524478489855646</c:v>
                </c:pt>
                <c:pt idx="894">
                  <c:v>-7.2524861432700813</c:v>
                </c:pt>
                <c:pt idx="895">
                  <c:v>-7.2525244372758388</c:v>
                </c:pt>
                <c:pt idx="896">
                  <c:v>-7.2525627310028273</c:v>
                </c:pt>
                <c:pt idx="897">
                  <c:v>-7.2526010244510504</c:v>
                </c:pt>
                <c:pt idx="898">
                  <c:v>-7.2526393176205097</c:v>
                </c:pt>
                <c:pt idx="899">
                  <c:v>-7.2526776105112001</c:v>
                </c:pt>
                <c:pt idx="900">
                  <c:v>-7.2527159031231241</c:v>
                </c:pt>
                <c:pt idx="901">
                  <c:v>-7.2527541954562782</c:v>
                </c:pt>
                <c:pt idx="902">
                  <c:v>-7.2527924875106624</c:v>
                </c:pt>
                <c:pt idx="903">
                  <c:v>-7.2528307792862767</c:v>
                </c:pt>
                <c:pt idx="904">
                  <c:v>-7.2528690707831203</c:v>
                </c:pt>
                <c:pt idx="905">
                  <c:v>-7.2529073620011912</c:v>
                </c:pt>
                <c:pt idx="906">
                  <c:v>-7.2529456529404923</c:v>
                </c:pt>
                <c:pt idx="907">
                  <c:v>-7.2529839436010199</c:v>
                </c:pt>
                <c:pt idx="908">
                  <c:v>-7.2530222339827706</c:v>
                </c:pt>
                <c:pt idx="909">
                  <c:v>-7.2530605240857451</c:v>
                </c:pt>
                <c:pt idx="910">
                  <c:v>-7.2530988139099453</c:v>
                </c:pt>
                <c:pt idx="911">
                  <c:v>-7.2531371034553693</c:v>
                </c:pt>
                <c:pt idx="912">
                  <c:v>-7.2531753927220164</c:v>
                </c:pt>
                <c:pt idx="913">
                  <c:v>-7.253213681709882</c:v>
                </c:pt>
                <c:pt idx="914">
                  <c:v>-7.2532519704189706</c:v>
                </c:pt>
                <c:pt idx="915">
                  <c:v>-7.2532902588492778</c:v>
                </c:pt>
                <c:pt idx="916">
                  <c:v>-7.2533285470008062</c:v>
                </c:pt>
                <c:pt idx="917">
                  <c:v>-7.2533668348735505</c:v>
                </c:pt>
                <c:pt idx="918">
                  <c:v>-7.2534051224675116</c:v>
                </c:pt>
                <c:pt idx="919">
                  <c:v>-7.2534434097826921</c:v>
                </c:pt>
                <c:pt idx="920">
                  <c:v>-7.2534816968190849</c:v>
                </c:pt>
                <c:pt idx="921">
                  <c:v>-7.2535199835766955</c:v>
                </c:pt>
                <c:pt idx="922">
                  <c:v>-7.2535582700555183</c:v>
                </c:pt>
                <c:pt idx="923">
                  <c:v>-7.253596556255558</c:v>
                </c:pt>
                <c:pt idx="924">
                  <c:v>-7.2536348421768064</c:v>
                </c:pt>
                <c:pt idx="925">
                  <c:v>-7.253673127819269</c:v>
                </c:pt>
                <c:pt idx="926">
                  <c:v>-7.2537114131829394</c:v>
                </c:pt>
                <c:pt idx="927">
                  <c:v>-7.2537496982678222</c:v>
                </c:pt>
                <c:pt idx="928">
                  <c:v>-7.2537879830739111</c:v>
                </c:pt>
                <c:pt idx="929">
                  <c:v>-7.2538262676012133</c:v>
                </c:pt>
                <c:pt idx="930">
                  <c:v>-7.2538645518497198</c:v>
                </c:pt>
                <c:pt idx="931">
                  <c:v>-7.2539028358194342</c:v>
                </c:pt>
                <c:pt idx="932">
                  <c:v>-7.253941119510352</c:v>
                </c:pt>
                <c:pt idx="933">
                  <c:v>-7.2539794029224769</c:v>
                </c:pt>
                <c:pt idx="934">
                  <c:v>-7.254017686055807</c:v>
                </c:pt>
                <c:pt idx="935">
                  <c:v>-7.2540559689103379</c:v>
                </c:pt>
                <c:pt idx="936">
                  <c:v>-7.2540942514860749</c:v>
                </c:pt>
                <c:pt idx="937">
                  <c:v>-7.2541325337830092</c:v>
                </c:pt>
                <c:pt idx="938">
                  <c:v>-7.2541708158011442</c:v>
                </c:pt>
                <c:pt idx="939">
                  <c:v>-7.2542090975404827</c:v>
                </c:pt>
                <c:pt idx="940">
                  <c:v>-7.2542473790010176</c:v>
                </c:pt>
                <c:pt idx="941">
                  <c:v>-7.2542856601827506</c:v>
                </c:pt>
                <c:pt idx="942">
                  <c:v>-7.2543239410856852</c:v>
                </c:pt>
                <c:pt idx="943">
                  <c:v>-7.2543622217098163</c:v>
                </c:pt>
                <c:pt idx="944">
                  <c:v>-7.2544005020551401</c:v>
                </c:pt>
                <c:pt idx="945">
                  <c:v>-7.2544387821216576</c:v>
                </c:pt>
                <c:pt idx="946">
                  <c:v>-7.2544770619093724</c:v>
                </c:pt>
                <c:pt idx="947">
                  <c:v>-7.2545153414182826</c:v>
                </c:pt>
                <c:pt idx="948">
                  <c:v>-7.2545536206483829</c:v>
                </c:pt>
                <c:pt idx="949">
                  <c:v>-7.2545918995996752</c:v>
                </c:pt>
                <c:pt idx="950">
                  <c:v>-7.2546301782721567</c:v>
                </c:pt>
                <c:pt idx="951">
                  <c:v>-7.2546684566658319</c:v>
                </c:pt>
                <c:pt idx="952">
                  <c:v>-7.2547067347806919</c:v>
                </c:pt>
                <c:pt idx="953">
                  <c:v>-7.2547450126167421</c:v>
                </c:pt>
                <c:pt idx="954">
                  <c:v>-7.2547832901739833</c:v>
                </c:pt>
                <c:pt idx="955">
                  <c:v>-7.2548215674524092</c:v>
                </c:pt>
                <c:pt idx="956">
                  <c:v>-7.2548598444520191</c:v>
                </c:pt>
                <c:pt idx="957">
                  <c:v>-7.2548981211728183</c:v>
                </c:pt>
                <c:pt idx="958">
                  <c:v>-7.2549363976147996</c:v>
                </c:pt>
                <c:pt idx="959">
                  <c:v>-7.2549746737779666</c:v>
                </c:pt>
                <c:pt idx="960">
                  <c:v>-7.2550129496623166</c:v>
                </c:pt>
                <c:pt idx="961">
                  <c:v>-7.2550512252678452</c:v>
                </c:pt>
                <c:pt idx="962">
                  <c:v>-7.2550895005945577</c:v>
                </c:pt>
                <c:pt idx="963">
                  <c:v>-7.2551277756424488</c:v>
                </c:pt>
                <c:pt idx="964">
                  <c:v>-7.2551660504115176</c:v>
                </c:pt>
                <c:pt idx="965">
                  <c:v>-7.2552043249017686</c:v>
                </c:pt>
                <c:pt idx="966">
                  <c:v>-7.255242599113199</c:v>
                </c:pt>
                <c:pt idx="967">
                  <c:v>-7.2552808730458045</c:v>
                </c:pt>
                <c:pt idx="968">
                  <c:v>-7.255319146699585</c:v>
                </c:pt>
                <c:pt idx="969">
                  <c:v>-7.2553574200745388</c:v>
                </c:pt>
                <c:pt idx="970">
                  <c:v>-7.2553956931706711</c:v>
                </c:pt>
                <c:pt idx="971">
                  <c:v>-7.255433965987975</c:v>
                </c:pt>
                <c:pt idx="972">
                  <c:v>-7.2554722385264538</c:v>
                </c:pt>
                <c:pt idx="973">
                  <c:v>-7.2555105107861033</c:v>
                </c:pt>
                <c:pt idx="974">
                  <c:v>-7.2555487827669261</c:v>
                </c:pt>
                <c:pt idx="975">
                  <c:v>-7.2555870544689176</c:v>
                </c:pt>
                <c:pt idx="976">
                  <c:v>-7.2556253258920798</c:v>
                </c:pt>
                <c:pt idx="977">
                  <c:v>-7.2556635970364081</c:v>
                </c:pt>
                <c:pt idx="978">
                  <c:v>-7.255701867901907</c:v>
                </c:pt>
                <c:pt idx="979">
                  <c:v>-7.2557401384885702</c:v>
                </c:pt>
                <c:pt idx="980">
                  <c:v>-7.2557784087964015</c:v>
                </c:pt>
                <c:pt idx="981">
                  <c:v>-7.2558166788254006</c:v>
                </c:pt>
                <c:pt idx="982">
                  <c:v>-7.2558549485755615</c:v>
                </c:pt>
                <c:pt idx="983">
                  <c:v>-7.2558932180468876</c:v>
                </c:pt>
                <c:pt idx="984">
                  <c:v>-7.2559314872393772</c:v>
                </c:pt>
                <c:pt idx="985">
                  <c:v>-7.2559697561530285</c:v>
                </c:pt>
                <c:pt idx="986">
                  <c:v>-7.2560080247878398</c:v>
                </c:pt>
                <c:pt idx="987">
                  <c:v>-7.2560462931438146</c:v>
                </c:pt>
                <c:pt idx="988">
                  <c:v>-7.2560845612209466</c:v>
                </c:pt>
                <c:pt idx="989">
                  <c:v>-7.2561228290192386</c:v>
                </c:pt>
                <c:pt idx="990">
                  <c:v>-7.2561610965386922</c:v>
                </c:pt>
                <c:pt idx="991">
                  <c:v>-7.256199363779297</c:v>
                </c:pt>
                <c:pt idx="992">
                  <c:v>-7.2562376307410617</c:v>
                </c:pt>
                <c:pt idx="993">
                  <c:v>-7.2562758974239818</c:v>
                </c:pt>
                <c:pt idx="994">
                  <c:v>-7.2563141638280557</c:v>
                </c:pt>
                <c:pt idx="995">
                  <c:v>-7.2563524299532869</c:v>
                </c:pt>
                <c:pt idx="996">
                  <c:v>-7.2563906957996673</c:v>
                </c:pt>
                <c:pt idx="997">
                  <c:v>-7.2564289613672033</c:v>
                </c:pt>
                <c:pt idx="998">
                  <c:v>-7.2564672266558876</c:v>
                </c:pt>
                <c:pt idx="999">
                  <c:v>-7.2565054916657274</c:v>
                </c:pt>
                <c:pt idx="1000">
                  <c:v>-7.2565437563967103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Calculs!$J$4:$J$1004</c:f>
              <c:numCache>
                <c:formatCode>0.00</c:formatCode>
                <c:ptCount val="1001"/>
                <c:pt idx="0">
                  <c:v>0</c:v>
                </c:pt>
                <c:pt idx="1">
                  <c:v>0</c:v>
                </c:pt>
                <c:pt idx="2">
                  <c:v>1.6712889627143861E-4</c:v>
                </c:pt>
                <c:pt idx="3">
                  <c:v>8.3595619595319345E-4</c:v>
                </c:pt>
                <c:pt idx="4">
                  <c:v>2.3414998920477373E-3</c:v>
                </c:pt>
                <c:pt idx="5">
                  <c:v>5.0190986824947773E-3</c:v>
                </c:pt>
                <c:pt idx="6">
                  <c:v>9.1196746125128576E-3</c:v>
                </c:pt>
                <c:pt idx="7">
                  <c:v>1.47247954227278E-2</c:v>
                </c:pt>
                <c:pt idx="8">
                  <c:v>2.1831267103116676E-2</c:v>
                </c:pt>
                <c:pt idx="9">
                  <c:v>3.0435879608468237E-2</c:v>
                </c:pt>
                <c:pt idx="10">
                  <c:v>4.0535406918094104E-2</c:v>
                </c:pt>
                <c:pt idx="11">
                  <c:v>5.2126607096138422E-2</c:v>
                </c:pt>
                <c:pt idx="12">
                  <c:v>6.5206222352481108E-2</c:v>
                </c:pt>
                <c:pt idx="13">
                  <c:v>7.9770979104229853E-2</c:v>
                </c:pt>
                <c:pt idx="14">
                  <c:v>9.5817588037795803E-2</c:v>
                </c:pt>
                <c:pt idx="15">
                  <c:v>0.11334274417154809</c:v>
                </c:pt>
                <c:pt idx="16">
                  <c:v>0.13234312691904193</c:v>
                </c:pt>
                <c:pt idx="17">
                  <c:v>0.15281540015281542</c:v>
                </c:pt>
                <c:pt idx="18">
                  <c:v>0.17475621226874966</c:v>
                </c:pt>
                <c:pt idx="19">
                  <c:v>0.19816219625098724</c:v>
                </c:pt>
                <c:pt idx="20">
                  <c:v>0.2230299697374036</c:v>
                </c:pt>
                <c:pt idx="21">
                  <c:v>0.2493561350856261</c:v>
                </c:pt>
                <c:pt idx="22">
                  <c:v>0.27713727943959549</c:v>
                </c:pt>
                <c:pt idx="23">
                  <c:v>0.30636997479666433</c:v>
                </c:pt>
                <c:pt idx="24">
                  <c:v>0.33705077807522704</c:v>
                </c:pt>
                <c:pt idx="25">
                  <c:v>0.36917623118287579</c:v>
                </c:pt>
                <c:pt idx="26">
                  <c:v>0.40274286108507729</c:v>
                </c:pt>
                <c:pt idx="27">
                  <c:v>0.43774717987436434</c:v>
                </c:pt>
                <c:pt idx="28">
                  <c:v>0.47418568484003709</c:v>
                </c:pt>
                <c:pt idx="29">
                  <c:v>0.51205485853836774</c:v>
                </c:pt>
                <c:pt idx="30">
                  <c:v>0.5513511688633036</c:v>
                </c:pt>
                <c:pt idx="31">
                  <c:v>0.59207106911766283</c:v>
                </c:pt>
                <c:pt idx="32">
                  <c:v>0.63421099808481607</c:v>
                </c:pt>
                <c:pt idx="33">
                  <c:v>0.67776738010085014</c:v>
                </c:pt>
                <c:pt idx="34">
                  <c:v>0.7227366251272056</c:v>
                </c:pt>
                <c:pt idx="35">
                  <c:v>0.76919904757813673</c:v>
                </c:pt>
                <c:pt idx="36">
                  <c:v>0.81723770580775223</c:v>
                </c:pt>
                <c:pt idx="37">
                  <c:v>0.86685444038504145</c:v>
                </c:pt>
                <c:pt idx="38">
                  <c:v>0.91805095467500297</c:v>
                </c:pt>
                <c:pt idx="39">
                  <c:v>0.97082878191637989</c:v>
                </c:pt>
                <c:pt idx="40">
                  <c:v>1.0251892930532411</c:v>
                </c:pt>
                <c:pt idx="41">
                  <c:v>1.0811337039605717</c:v>
                </c:pt>
                <c:pt idx="42">
                  <c:v>1.1386630821262183</c:v>
                </c:pt>
                <c:pt idx="43">
                  <c:v>1.1977783528436745</c:v>
                </c:pt>
                <c:pt idx="44">
                  <c:v>1.2584803049634987</c:v>
                </c:pt>
                <c:pt idx="45">
                  <c:v>1.3207695962454222</c:v>
                </c:pt>
                <c:pt idx="46">
                  <c:v>1.3846467583482942</c:v>
                </c:pt>
                <c:pt idx="47">
                  <c:v>1.450112201490759</c:v>
                </c:pt>
                <c:pt idx="48">
                  <c:v>1.517166218811896</c:v>
                </c:pt>
                <c:pt idx="49">
                  <c:v>1.5858089904578572</c:v>
                </c:pt>
                <c:pt idx="50">
                  <c:v>1.6560405874177662</c:v>
                </c:pt>
                <c:pt idx="51">
                  <c:v>1.7278614429166421</c:v>
                </c:pt>
                <c:pt idx="52">
                  <c:v>1.801272827634895</c:v>
                </c:pt>
                <c:pt idx="53">
                  <c:v>1.8762763903903676</c:v>
                </c:pt>
                <c:pt idx="54">
                  <c:v>1.9528736944361902</c:v>
                </c:pt>
                <c:pt idx="55">
                  <c:v>2.0310662199915637</c:v>
                </c:pt>
                <c:pt idx="56">
                  <c:v>2.1108553666376197</c:v>
                </c:pt>
                <c:pt idx="57">
                  <c:v>2.192242455588068</c:v>
                </c:pt>
                <c:pt idx="58">
                  <c:v>2.2752287318434843</c:v>
                </c:pt>
                <c:pt idx="59">
                  <c:v>2.3598153662373171</c:v>
                </c:pt>
                <c:pt idx="60">
                  <c:v>2.4460034573810048</c:v>
                </c:pt>
                <c:pt idx="61">
                  <c:v>2.5337940335149729</c:v>
                </c:pt>
                <c:pt idx="62">
                  <c:v>2.6231880542717181</c:v>
                </c:pt>
                <c:pt idx="63">
                  <c:v>2.7141864123566886</c:v>
                </c:pt>
                <c:pt idx="64">
                  <c:v>2.8067899351522065</c:v>
                </c:pt>
                <c:pt idx="65">
                  <c:v>2.9009993862492731</c:v>
                </c:pt>
                <c:pt idx="66">
                  <c:v>2.9968154669117126</c:v>
                </c:pt>
                <c:pt idx="67">
                  <c:v>3.094238817476787</c:v>
                </c:pt>
                <c:pt idx="68">
                  <c:v>3.1932700186960852</c:v>
                </c:pt>
                <c:pt idx="69">
                  <c:v>3.2939095930202247</c:v>
                </c:pt>
                <c:pt idx="70">
                  <c:v>3.3961580058306384</c:v>
                </c:pt>
                <c:pt idx="71">
                  <c:v>3.5000156666214854</c:v>
                </c:pt>
                <c:pt idx="72">
                  <c:v>3.6054829301345115</c:v>
                </c:pt>
                <c:pt idx="73">
                  <c:v>3.7125600974494879</c:v>
                </c:pt>
                <c:pt idx="74">
                  <c:v>3.8212474170326747</c:v>
                </c:pt>
                <c:pt idx="75">
                  <c:v>3.9315450857455905</c:v>
                </c:pt>
                <c:pt idx="76">
                  <c:v>4.0434532498162188</c:v>
                </c:pt>
                <c:pt idx="77">
                  <c:v>4.1569720057746391</c:v>
                </c:pt>
                <c:pt idx="78">
                  <c:v>4.2721014013549388</c:v>
                </c:pt>
                <c:pt idx="79">
                  <c:v>4.388841436365154</c:v>
                </c:pt>
                <c:pt idx="80">
                  <c:v>4.5071920635268583</c:v>
                </c:pt>
                <c:pt idx="81">
                  <c:v>4.6271531892859352</c:v>
                </c:pt>
                <c:pt idx="82">
                  <c:v>4.7487246745959615</c:v>
                </c:pt>
                <c:pt idx="83">
                  <c:v>4.8719063356755541</c:v>
                </c:pt>
                <c:pt idx="84">
                  <c:v>4.9966979447409363</c:v>
                </c:pt>
                <c:pt idx="85">
                  <c:v>5.1230992307149181</c:v>
                </c:pt>
                <c:pt idx="86">
                  <c:v>5.2511098799134084</c:v>
                </c:pt>
                <c:pt idx="87">
                  <c:v>5.3807295367105121</c:v>
                </c:pt>
                <c:pt idx="88">
                  <c:v>5.5119578041832069</c:v>
                </c:pt>
                <c:pt idx="89">
                  <c:v>5.6447942447365342</c:v>
                </c:pt>
                <c:pt idx="90">
                  <c:v>5.779238380710189</c:v>
                </c:pt>
                <c:pt idx="91">
                  <c:v>5.9152896949673455</c:v>
                </c:pt>
                <c:pt idx="92">
                  <c:v>6.0529476314665045</c:v>
                </c:pt>
                <c:pt idx="93">
                  <c:v>6.1922115958171107</c:v>
                </c:pt>
                <c:pt idx="94">
                  <c:v>6.3330809558196437</c:v>
                </c:pt>
                <c:pt idx="95">
                  <c:v>6.4755550419908552</c:v>
                </c:pt>
                <c:pt idx="96">
                  <c:v>6.6196331480747759</c:v>
                </c:pt>
                <c:pt idx="97">
                  <c:v>6.7653145315401044</c:v>
                </c:pt>
                <c:pt idx="98">
                  <c:v>6.9125984140645409</c:v>
                </c:pt>
                <c:pt idx="99">
                  <c:v>7.0614839820066004</c:v>
                </c:pt>
                <c:pt idx="100">
                  <c:v>7.2119703868654277</c:v>
                </c:pt>
                <c:pt idx="101">
                  <c:v>7.3640565109001397</c:v>
                </c:pt>
                <c:pt idx="102">
                  <c:v>7.5177407316338583</c:v>
                </c:pt>
                <c:pt idx="103">
                  <c:v>7.6730211557039674</c:v>
                </c:pt>
                <c:pt idx="104">
                  <c:v>7.829895853835704</c:v>
                </c:pt>
                <c:pt idx="105">
                  <c:v>7.9883628613067019</c:v>
                </c:pt>
                <c:pt idx="106">
                  <c:v>8.1484201784008885</c:v>
                </c:pt>
                <c:pt idx="107">
                  <c:v>8.3100657708521481</c:v>
                </c:pt>
                <c:pt idx="108">
                  <c:v>8.4732975702781523</c:v>
                </c:pt>
                <c:pt idx="109">
                  <c:v>8.6381134746047188</c:v>
                </c:pt>
                <c:pt idx="110">
                  <c:v>8.8045113484810695</c:v>
                </c:pt>
                <c:pt idx="111">
                  <c:v>8.9724890236863235</c:v>
                </c:pt>
                <c:pt idx="112">
                  <c:v>9.1420442995275462</c:v>
                </c:pt>
                <c:pt idx="113">
                  <c:v>9.313174943229674</c:v>
                </c:pt>
                <c:pt idx="114">
                  <c:v>9.4858786903175947</c:v>
                </c:pt>
                <c:pt idx="115">
                  <c:v>9.6601532449906902</c:v>
                </c:pt>
                <c:pt idx="116">
                  <c:v>9.8359962804900753</c:v>
                </c:pt>
                <c:pt idx="117">
                  <c:v>10.013405439458829</c:v>
                </c:pt>
                <c:pt idx="118">
                  <c:v>10.192378334295439</c:v>
                </c:pt>
                <c:pt idx="119">
                  <c:v>10.372912547500695</c:v>
                </c:pt>
                <c:pt idx="120">
                  <c:v>10.555005632018275</c:v>
                </c:pt>
                <c:pt idx="121">
                  <c:v>10.738655111569216</c:v>
                </c:pt>
                <c:pt idx="122">
                  <c:v>10.923858480980485</c:v>
                </c:pt>
                <c:pt idx="123">
                  <c:v>11.110613206507862</c:v>
                </c:pt>
                <c:pt idx="124">
                  <c:v>11.298916726153292</c:v>
                </c:pt>
                <c:pt idx="125">
                  <c:v>11.488766449976913</c:v>
                </c:pt>
                <c:pt idx="126">
                  <c:v>11.680159760403924</c:v>
                </c:pt>
                <c:pt idx="127">
                  <c:v>11.873094012526462</c:v>
                </c:pt>
                <c:pt idx="128">
                  <c:v>12.067566534400632</c:v>
                </c:pt>
                <c:pt idx="129">
                  <c:v>12.263574627338878</c:v>
                </c:pt>
                <c:pt idx="130">
                  <c:v>12.461115566197794</c:v>
                </c:pt>
                <c:pt idx="131">
                  <c:v>12.660186599661554</c:v>
                </c:pt>
                <c:pt idx="132">
                  <c:v>12.860784950521081</c:v>
                </c:pt>
                <c:pt idx="133">
                  <c:v>13.062907815949082</c:v>
                </c:pt>
                <c:pt idx="134">
                  <c:v>13.266552367771073</c:v>
                </c:pt>
                <c:pt idx="135">
                  <c:v>13.47171575273253</c:v>
                </c:pt>
                <c:pt idx="136">
                  <c:v>13.678395092762248</c:v>
                </c:pt>
                <c:pt idx="137">
                  <c:v>13.886587485232058</c:v>
                </c:pt>
                <c:pt idx="138">
                  <c:v>14.096290003212971</c:v>
                </c:pt>
                <c:pt idx="139">
                  <c:v>14.307499695727882</c:v>
                </c:pt>
                <c:pt idx="140">
                  <c:v>14.520213588000903</c:v>
                </c:pt>
                <c:pt idx="141">
                  <c:v>14.734428681703445</c:v>
                </c:pt>
                <c:pt idx="142">
                  <c:v>14.950141955197127</c:v>
                </c:pt>
                <c:pt idx="143">
                  <c:v>15.167350363773593</c:v>
                </c:pt>
                <c:pt idx="144">
                  <c:v>15.386050839891338</c:v>
                </c:pt>
                <c:pt idx="145">
                  <c:v>15.606240293409607</c:v>
                </c:pt>
                <c:pt idx="146">
                  <c:v>15.82791561181946</c:v>
                </c:pt>
                <c:pt idx="147">
                  <c:v>16.05107366047206</c:v>
                </c:pt>
                <c:pt idx="148">
                  <c:v>16.275711282804277</c:v>
                </c:pt>
                <c:pt idx="149">
                  <c:v>16.501825300561666</c:v>
                </c:pt>
                <c:pt idx="150">
                  <c:v>16.729412514018872</c:v>
                </c:pt>
                <c:pt idx="151">
                  <c:v>16.958469786293477</c:v>
                </c:pt>
                <c:pt idx="152">
                  <c:v>17.188994127918715</c:v>
                </c:pt>
                <c:pt idx="153">
                  <c:v>17.420982613268272</c:v>
                </c:pt>
                <c:pt idx="154">
                  <c:v>17.654432296710976</c:v>
                </c:pt>
                <c:pt idx="155">
                  <c:v>17.88934021280641</c:v>
                </c:pt>
                <c:pt idx="156">
                  <c:v>18.125703376498478</c:v>
                </c:pt>
                <c:pt idx="157">
                  <c:v>18.363518783306979</c:v>
                </c:pt>
                <c:pt idx="158">
                  <c:v>18.602783409517219</c:v>
                </c:pt>
                <c:pt idx="159">
                  <c:v>18.843494212367723</c:v>
                </c:pt>
                <c:pt idx="160">
                  <c:v>19.085648130236066</c:v>
                </c:pt>
                <c:pt idx="161">
                  <c:v>19.329242082822908</c:v>
                </c:pt>
                <c:pt idx="162">
                  <c:v>19.574272971334217</c:v>
                </c:pt>
                <c:pt idx="163">
                  <c:v>19.820737678661782</c:v>
                </c:pt>
                <c:pt idx="164">
                  <c:v>20.068633069561994</c:v>
                </c:pt>
                <c:pt idx="165">
                  <c:v>20.317955990832974</c:v>
                </c:pt>
                <c:pt idx="166">
                  <c:v>20.568703271490072</c:v>
                </c:pt>
                <c:pt idx="167">
                  <c:v>20.820871722939756</c:v>
                </c:pt>
                <c:pt idx="168">
                  <c:v>21.074458139151957</c:v>
                </c:pt>
                <c:pt idx="169">
                  <c:v>21.329459296830855</c:v>
                </c:pt>
                <c:pt idx="170">
                  <c:v>21.585871955584189</c:v>
                </c:pt>
                <c:pt idx="171">
                  <c:v>21.843692858091085</c:v>
                </c:pt>
                <c:pt idx="172">
                  <c:v>22.102918730268442</c:v>
                </c:pt>
                <c:pt idx="173">
                  <c:v>22.363546281435902</c:v>
                </c:pt>
                <c:pt idx="174">
                  <c:v>22.625572204479443</c:v>
                </c:pt>
                <c:pt idx="175">
                  <c:v>22.888993176013603</c:v>
                </c:pt>
                <c:pt idx="176">
                  <c:v>23.153805856542363</c:v>
                </c:pt>
                <c:pt idx="177">
                  <c:v>23.42000689061874</c:v>
                </c:pt>
                <c:pt idx="178">
                  <c:v>23.687592907003076</c:v>
                </c:pt>
                <c:pt idx="179">
                  <c:v>23.956560518820062</c:v>
                </c:pt>
                <c:pt idx="180">
                  <c:v>24.226906323714534</c:v>
                </c:pt>
                <c:pt idx="181">
                  <c:v>24.498626904006034</c:v>
                </c:pt>
                <c:pt idx="182">
                  <c:v>24.771718826842189</c:v>
                </c:pt>
                <c:pt idx="183">
                  <c:v>25.046178644350888</c:v>
                </c:pt>
                <c:pt idx="184">
                  <c:v>25.322002893791321</c:v>
                </c:pt>
                <c:pt idx="185">
                  <c:v>25.599188097703863</c:v>
                </c:pt>
                <c:pt idx="186">
                  <c:v>25.877730764058846</c:v>
                </c:pt>
                <c:pt idx="187">
                  <c:v>26.157627386404222</c:v>
                </c:pt>
                <c:pt idx="188">
                  <c:v>26.438874444012125</c:v>
                </c:pt>
                <c:pt idx="189">
                  <c:v>26.721468402024392</c:v>
                </c:pt>
                <c:pt idx="190">
                  <c:v>27.005405711597003</c:v>
                </c:pt>
                <c:pt idx="191">
                  <c:v>27.290682810043485</c:v>
                </c:pt>
                <c:pt idx="192">
                  <c:v>27.577296120977305</c:v>
                </c:pt>
                <c:pt idx="193">
                  <c:v>27.865242054453248</c:v>
                </c:pt>
                <c:pt idx="194">
                  <c:v>28.154517007107785</c:v>
                </c:pt>
                <c:pt idx="195">
                  <c:v>28.445117362298483</c:v>
                </c:pt>
                <c:pt idx="196">
                  <c:v>28.737039490242424</c:v>
                </c:pt>
                <c:pt idx="197">
                  <c:v>29.030279748153689</c:v>
                </c:pt>
                <c:pt idx="198">
                  <c:v>29.324834480379874</c:v>
                </c:pt>
                <c:pt idx="199">
                  <c:v>29.620700018537704</c:v>
                </c:pt>
                <c:pt idx="200">
                  <c:v>29.917872681647705</c:v>
                </c:pt>
                <c:pt idx="201">
                  <c:v>30.216348776267974</c:v>
                </c:pt>
                <c:pt idx="202">
                  <c:v>30.516124596627055</c:v>
                </c:pt>
                <c:pt idx="203">
                  <c:v>30.817196424755924</c:v>
                </c:pt>
                <c:pt idx="204">
                  <c:v>31.119560530619108</c:v>
                </c:pt>
                <c:pt idx="205">
                  <c:v>31.423213172244918</c:v>
                </c:pt>
                <c:pt idx="206">
                  <c:v>31.728150595854846</c:v>
                </c:pt>
                <c:pt idx="207">
                  <c:v>32.0343690359921</c:v>
                </c:pt>
                <c:pt idx="208">
                  <c:v>32.341864715649315</c:v>
                </c:pt>
                <c:pt idx="209">
                  <c:v>32.650633846395422</c:v>
                </c:pt>
                <c:pt idx="210">
                  <c:v>32.96067262850169</c:v>
                </c:pt>
                <c:pt idx="211">
                  <c:v>33.271977251066993</c:v>
                </c:pt>
                <c:pt idx="212">
                  <c:v>33.584543892142207</c:v>
                </c:pt>
                <c:pt idx="213">
                  <c:v>33.898368718853895</c:v>
                </c:pt>
                <c:pt idx="214">
                  <c:v>34.213447887527124</c:v>
                </c:pt>
                <c:pt idx="215">
                  <c:v>34.529777543807548</c:v>
                </c:pt>
                <c:pt idx="216">
                  <c:v>34.847353822782694</c:v>
                </c:pt>
                <c:pt idx="217">
                  <c:v>35.166172849102495</c:v>
                </c:pt>
                <c:pt idx="218">
                  <c:v>35.486230737099064</c:v>
                </c:pt>
                <c:pt idx="219">
                  <c:v>35.807523590905689</c:v>
                </c:pt>
                <c:pt idx="220">
                  <c:v>36.130047504575103</c:v>
                </c:pt>
                <c:pt idx="221">
                  <c:v>36.453798562197008</c:v>
                </c:pt>
                <c:pt idx="222">
                  <c:v>36.778772838014866</c:v>
                </c:pt>
                <c:pt idx="223">
                  <c:v>37.104966396541933</c:v>
                </c:pt>
                <c:pt idx="224">
                  <c:v>37.432375292676618</c:v>
                </c:pt>
                <c:pt idx="225">
                  <c:v>37.76099557181707</c:v>
                </c:pt>
                <c:pt idx="226">
                  <c:v>38.09082326997509</c:v>
                </c:pt>
                <c:pt idx="227">
                  <c:v>38.421854413889321</c:v>
                </c:pt>
                <c:pt idx="228">
                  <c:v>38.754085021137719</c:v>
                </c:pt>
                <c:pt idx="229">
                  <c:v>39.087511100249351</c:v>
                </c:pt>
                <c:pt idx="230">
                  <c:v>39.422128650815488</c:v>
                </c:pt>
                <c:pt idx="231">
                  <c:v>39.757933663599999</c:v>
                </c:pt>
                <c:pt idx="232">
                  <c:v>40.094922120649073</c:v>
                </c:pt>
                <c:pt idx="233">
                  <c:v>40.433089995400259</c:v>
                </c:pt>
                <c:pt idx="234">
                  <c:v>40.772433252790812</c:v>
                </c:pt>
                <c:pt idx="235">
                  <c:v>41.112947849365391</c:v>
                </c:pt>
                <c:pt idx="236">
                  <c:v>41.454629733383072</c:v>
                </c:pt>
                <c:pt idx="237">
                  <c:v>41.797474844923705</c:v>
                </c:pt>
                <c:pt idx="238">
                  <c:v>42.141479115993612</c:v>
                </c:pt>
                <c:pt idx="239">
                  <c:v>42.486638470630602</c:v>
                </c:pt>
                <c:pt idx="240">
                  <c:v>42.832948825008373</c:v>
                </c:pt>
                <c:pt idx="241">
                  <c:v>43.180406087540227</c:v>
                </c:pt>
                <c:pt idx="242">
                  <c:v>43.529006158982163</c:v>
                </c:pt>
                <c:pt idx="243">
                  <c:v>43.878744932535312</c:v>
                </c:pt>
                <c:pt idx="244">
                  <c:v>44.229618293947738</c:v>
                </c:pt>
                <c:pt idx="245">
                  <c:v>44.581622121615595</c:v>
                </c:pt>
                <c:pt idx="246">
                  <c:v>44.934752286683668</c:v>
                </c:pt>
                <c:pt idx="247">
                  <c:v>45.289004653145248</c:v>
                </c:pt>
                <c:pt idx="248">
                  <c:v>45.644375077941412</c:v>
                </c:pt>
                <c:pt idx="249">
                  <c:v>46.000859411059665</c:v>
                </c:pt>
                <c:pt idx="250">
                  <c:v>46.358453495631956</c:v>
                </c:pt>
                <c:pt idx="251">
                  <c:v>46.717152779300932</c:v>
                </c:pt>
                <c:pt idx="252">
                  <c:v>47.076951925013994</c:v>
                </c:pt>
                <c:pt idx="253">
                  <c:v>47.437845199420309</c:v>
                </c:pt>
                <c:pt idx="254">
                  <c:v>47.799826861856509</c:v>
                </c:pt>
                <c:pt idx="255">
                  <c:v>48.162891164476797</c:v>
                </c:pt>
                <c:pt idx="256">
                  <c:v>48.527032352382051</c:v>
                </c:pt>
                <c:pt idx="257">
                  <c:v>48.892244663747917</c:v>
                </c:pt>
                <c:pt idx="258">
                  <c:v>49.258522329951958</c:v>
                </c:pt>
                <c:pt idx="259">
                  <c:v>49.625859575699785</c:v>
                </c:pt>
                <c:pt idx="260">
                  <c:v>49.994250619150229</c:v>
                </c:pt>
                <c:pt idx="261">
                  <c:v>50.363689672039534</c:v>
                </c:pt>
                <c:pt idx="262">
                  <c:v>50.734170939804571</c:v>
                </c:pt>
                <c:pt idx="263">
                  <c:v>51.105688621705099</c:v>
                </c:pt>
                <c:pt idx="264">
                  <c:v>51.478236910945036</c:v>
                </c:pt>
                <c:pt idx="265">
                  <c:v>51.851809994792795</c:v>
                </c:pt>
                <c:pt idx="266">
                  <c:v>52.226402054700671</c:v>
                </c:pt>
                <c:pt idx="267">
                  <c:v>52.602007266423215</c:v>
                </c:pt>
                <c:pt idx="268">
                  <c:v>52.978619800134737</c:v>
                </c:pt>
                <c:pt idx="269">
                  <c:v>53.356233820545803</c:v>
                </c:pt>
                <c:pt idx="270">
                  <c:v>53.734843487018793</c:v>
                </c:pt>
                <c:pt idx="271">
                  <c:v>54.114442953682556</c:v>
                </c:pt>
                <c:pt idx="272">
                  <c:v>54.495026369546075</c:v>
                </c:pt>
                <c:pt idx="273">
                  <c:v>54.87658787861124</c:v>
                </c:pt>
                <c:pt idx="274">
                  <c:v>55.259121619984647</c:v>
                </c:pt>
                <c:pt idx="275">
                  <c:v>55.642621727988512</c:v>
                </c:pt>
                <c:pt idx="276">
                  <c:v>56.027082332270609</c:v>
                </c:pt>
                <c:pt idx="277">
                  <c:v>56.412497557913333</c:v>
                </c:pt>
                <c:pt idx="278">
                  <c:v>56.798861525541795</c:v>
                </c:pt>
                <c:pt idx="279">
                  <c:v>57.186168351431036</c:v>
                </c:pt>
                <c:pt idx="280">
                  <c:v>57.574412147612293</c:v>
                </c:pt>
                <c:pt idx="281">
                  <c:v>57.963587021978391</c:v>
                </c:pt>
                <c:pt idx="282">
                  <c:v>58.353687078388184</c:v>
                </c:pt>
                <c:pt idx="283">
                  <c:v>58.744706416770107</c:v>
                </c:pt>
                <c:pt idx="284">
                  <c:v>59.136639133224826</c:v>
                </c:pt>
                <c:pt idx="285">
                  <c:v>59.529479320126974</c:v>
                </c:pt>
                <c:pt idx="286">
                  <c:v>59.923221066226006</c:v>
                </c:pt>
                <c:pt idx="287">
                  <c:v>60.31785845674613</c:v>
                </c:pt>
                <c:pt idx="288">
                  <c:v>60.713385573485368</c:v>
                </c:pt>
                <c:pt idx="289">
                  <c:v>61.109796494913709</c:v>
                </c:pt>
                <c:pt idx="290">
                  <c:v>61.507085296270375</c:v>
                </c:pt>
                <c:pt idx="291">
                  <c:v>61.905246049660214</c:v>
                </c:pt>
                <c:pt idx="292">
                  <c:v>62.304272824149173</c:v>
                </c:pt>
                <c:pt idx="293">
                  <c:v>62.704159685858947</c:v>
                </c:pt>
                <c:pt idx="294">
                  <c:v>63.104900698060689</c:v>
                </c:pt>
                <c:pt idx="295">
                  <c:v>63.506489921267871</c:v>
                </c:pt>
                <c:pt idx="296">
                  <c:v>63.908921413328272</c:v>
                </c:pt>
                <c:pt idx="297">
                  <c:v>64.312189229515099</c:v>
                </c:pt>
                <c:pt idx="298">
                  <c:v>64.716283044710352</c:v>
                </c:pt>
                <c:pt idx="299">
                  <c:v>65.121183771590523</c:v>
                </c:pt>
                <c:pt idx="300">
                  <c:v>65.526867937714542</c:v>
                </c:pt>
                <c:pt idx="301">
                  <c:v>65.933312066855507</c:v>
                </c:pt>
                <c:pt idx="302">
                  <c:v>66.340492679578233</c:v>
                </c:pt>
                <c:pt idx="303">
                  <c:v>66.74838629380622</c:v>
                </c:pt>
                <c:pt idx="304">
                  <c:v>67.156969425378009</c:v>
                </c:pt>
                <c:pt idx="305">
                  <c:v>67.566218588592974</c:v>
                </c:pt>
                <c:pt idx="306">
                  <c:v>67.97611029674664</c:v>
                </c:pt>
                <c:pt idx="307">
                  <c:v>68.386621062655436</c:v>
                </c:pt>
                <c:pt idx="308">
                  <c:v>68.797727399170952</c:v>
                </c:pt>
                <c:pt idx="309">
                  <c:v>69.209405819683852</c:v>
                </c:pt>
                <c:pt idx="310">
                  <c:v>69.621632838617202</c:v>
                </c:pt>
                <c:pt idx="311">
                  <c:v>70.034384971909518</c:v>
                </c:pt>
                <c:pt idx="312">
                  <c:v>70.447638737487353</c:v>
                </c:pt>
                <c:pt idx="313">
                  <c:v>70.861370655727583</c:v>
                </c:pt>
                <c:pt idx="314">
                  <c:v>71.275557249909284</c:v>
                </c:pt>
                <c:pt idx="315">
                  <c:v>71.690175046655412</c:v>
                </c:pt>
                <c:pt idx="316">
                  <c:v>72.105200576364055</c:v>
                </c:pt>
                <c:pt idx="317">
                  <c:v>72.52061037362958</c:v>
                </c:pt>
                <c:pt idx="318">
                  <c:v>72.9363809776534</c:v>
                </c:pt>
                <c:pt idx="319">
                  <c:v>73.352488932644619</c:v>
                </c:pt>
                <c:pt idx="320">
                  <c:v>73.768910788210462</c:v>
                </c:pt>
                <c:pt idx="321">
                  <c:v>74.185624861765191</c:v>
                </c:pt>
                <c:pt idx="322">
                  <c:v>74.602613001596424</c:v>
                </c:pt>
                <c:pt idx="323">
                  <c:v>75.019858824138396</c:v>
                </c:pt>
                <c:pt idx="324">
                  <c:v>75.437345950480051</c:v>
                </c:pt>
                <c:pt idx="325">
                  <c:v>75.855058006532573</c:v>
                </c:pt>
                <c:pt idx="326">
                  <c:v>76.272978623192031</c:v>
                </c:pt>
                <c:pt idx="327">
                  <c:v>76.691091436497004</c:v>
                </c:pt>
                <c:pt idx="328">
                  <c:v>77.109380087781418</c:v>
                </c:pt>
                <c:pt idx="329">
                  <c:v>77.527828223822397</c:v>
                </c:pt>
                <c:pt idx="330">
                  <c:v>77.946419496983253</c:v>
                </c:pt>
                <c:pt idx="331">
                  <c:v>78.36513756535166</c:v>
                </c:pt>
                <c:pt idx="332">
                  <c:v>78.783966092872902</c:v>
                </c:pt>
                <c:pt idx="333">
                  <c:v>79.202888749478305</c:v>
                </c:pt>
                <c:pt idx="334">
                  <c:v>79.621889211208867</c:v>
                </c:pt>
                <c:pt idx="335">
                  <c:v>80.040951160334075</c:v>
                </c:pt>
                <c:pt idx="336">
                  <c:v>80.460058285465834</c:v>
                </c:pt>
                <c:pt idx="337">
                  <c:v>80.879194281667736</c:v>
                </c:pt>
                <c:pt idx="338">
                  <c:v>81.298342850559436</c:v>
                </c:pt>
                <c:pt idx="339">
                  <c:v>81.717487700416342</c:v>
                </c:pt>
                <c:pt idx="340">
                  <c:v>82.136612546264502</c:v>
                </c:pt>
                <c:pt idx="341">
                  <c:v>82.555701109970784</c:v>
                </c:pt>
                <c:pt idx="342">
                  <c:v>82.974737120328271</c:v>
                </c:pt>
                <c:pt idx="343">
                  <c:v>83.393704313137022</c:v>
                </c:pt>
                <c:pt idx="344">
                  <c:v>83.812586431280025</c:v>
                </c:pt>
                <c:pt idx="345">
                  <c:v>84.231367224794525</c:v>
                </c:pt>
                <c:pt idx="346">
                  <c:v>84.650030450938644</c:v>
                </c:pt>
                <c:pt idx="347">
                  <c:v>85.06855987425331</c:v>
                </c:pt>
                <c:pt idx="348">
                  <c:v>85.486939459362873</c:v>
                </c:pt>
                <c:pt idx="349">
                  <c:v>85.905153563779479</c:v>
                </c:pt>
                <c:pt idx="350">
                  <c:v>86.323186745000271</c:v>
                </c:pt>
                <c:pt idx="351">
                  <c:v>86.741023567587035</c:v>
                </c:pt>
                <c:pt idx="352">
                  <c:v>87.158648603195985</c:v>
                </c:pt>
                <c:pt idx="353">
                  <c:v>87.576046430603341</c:v>
                </c:pt>
                <c:pt idx="354">
                  <c:v>87.993201635726805</c:v>
                </c:pt>
                <c:pt idx="355">
                  <c:v>88.410098811642769</c:v>
                </c:pt>
                <c:pt idx="356">
                  <c:v>88.826722558599428</c:v>
                </c:pt>
                <c:pt idx="357">
                  <c:v>89.243057484025712</c:v>
                </c:pt>
                <c:pt idx="358">
                  <c:v>89.659088202536068</c:v>
                </c:pt>
                <c:pt idx="359">
                  <c:v>90.074799335931061</c:v>
                </c:pt>
                <c:pt idx="360">
                  <c:v>90.490179547759823</c:v>
                </c:pt>
                <c:pt idx="361">
                  <c:v>90.905225577662023</c:v>
                </c:pt>
                <c:pt idx="362">
                  <c:v>91.3199382019816</c:v>
                </c:pt>
                <c:pt idx="363">
                  <c:v>91.734318194606942</c:v>
                </c:pt>
                <c:pt idx="364">
                  <c:v>92.148366326981559</c:v>
                </c:pt>
                <c:pt idx="365">
                  <c:v>92.562083368114756</c:v>
                </c:pt>
                <c:pt idx="366">
                  <c:v>92.975470084592203</c:v>
                </c:pt>
                <c:pt idx="367">
                  <c:v>93.388527240586484</c:v>
                </c:pt>
                <c:pt idx="368">
                  <c:v>93.801255597867524</c:v>
                </c:pt>
                <c:pt idx="369">
                  <c:v>94.213655915813035</c:v>
                </c:pt>
                <c:pt idx="370">
                  <c:v>94.625728951418836</c:v>
                </c:pt>
                <c:pt idx="371">
                  <c:v>95.037475459309192</c:v>
                </c:pt>
                <c:pt idx="372">
                  <c:v>95.448896191747025</c:v>
                </c:pt>
                <c:pt idx="373">
                  <c:v>95.859991898644125</c:v>
                </c:pt>
                <c:pt idx="374">
                  <c:v>96.27076332757126</c:v>
                </c:pt>
                <c:pt idx="375">
                  <c:v>96.681211223768244</c:v>
                </c:pt>
                <c:pt idx="376">
                  <c:v>97.091336330154022</c:v>
                </c:pt>
                <c:pt idx="377">
                  <c:v>97.501139387336579</c:v>
                </c:pt>
                <c:pt idx="378">
                  <c:v>97.910621133622868</c:v>
                </c:pt>
                <c:pt idx="379">
                  <c:v>98.319782305028696</c:v>
                </c:pt>
                <c:pt idx="380">
                  <c:v>98.7286236352885</c:v>
                </c:pt>
                <c:pt idx="381">
                  <c:v>99.137145855865143</c:v>
                </c:pt>
                <c:pt idx="382">
                  <c:v>99.545349695959587</c:v>
                </c:pt>
                <c:pt idx="383">
                  <c:v>99.953235882520559</c:v>
                </c:pt>
                <c:pt idx="384">
                  <c:v>100.36080514025417</c:v>
                </c:pt>
                <c:pt idx="385">
                  <c:v>100.76805819163344</c:v>
                </c:pt>
                <c:pt idx="386">
                  <c:v>101.1749957569078</c:v>
                </c:pt>
                <c:pt idx="387">
                  <c:v>101.58161855411255</c:v>
                </c:pt>
                <c:pt idx="388">
                  <c:v>101.98792729907828</c:v>
                </c:pt>
                <c:pt idx="389">
                  <c:v>102.39392270544016</c:v>
                </c:pt>
                <c:pt idx="390">
                  <c:v>102.79960548464732</c:v>
                </c:pt>
                <c:pt idx="391">
                  <c:v>103.204976345972</c:v>
                </c:pt>
                <c:pt idx="392">
                  <c:v>103.61003599651887</c:v>
                </c:pt>
                <c:pt idx="393">
                  <c:v>104.0147851412341</c:v>
                </c:pt>
                <c:pt idx="394">
                  <c:v>104.41922448291446</c:v>
                </c:pt>
                <c:pt idx="395">
                  <c:v>104.82335472221644</c:v>
                </c:pt>
                <c:pt idx="396">
                  <c:v>105.2271765576652</c:v>
                </c:pt>
                <c:pt idx="397">
                  <c:v>105.63069068566358</c:v>
                </c:pt>
                <c:pt idx="398">
                  <c:v>106.03389780050097</c:v>
                </c:pt>
                <c:pt idx="399">
                  <c:v>106.43679859436219</c:v>
                </c:pt>
                <c:pt idx="400">
                  <c:v>106.83939375733634</c:v>
                </c:pt>
                <c:pt idx="401">
                  <c:v>110.84858898502381</c:v>
                </c:pt>
                <c:pt idx="402">
                  <c:v>114.82766469833579</c:v>
                </c:pt>
                <c:pt idx="403">
                  <c:v>118.77729162181299</c:v>
                </c:pt>
                <c:pt idx="404">
                  <c:v>122.69812063862327</c:v>
                </c:pt>
                <c:pt idx="405">
                  <c:v>126.59078359731723</c:v>
                </c:pt>
                <c:pt idx="406">
                  <c:v>130.45589407791991</c:v>
                </c:pt>
                <c:pt idx="407">
                  <c:v>134.29404811980623</c:v>
                </c:pt>
                <c:pt idx="408">
                  <c:v>138.10582491363715</c:v>
                </c:pt>
                <c:pt idx="409">
                  <c:v>141.89178745947569</c:v>
                </c:pt>
                <c:pt idx="410">
                  <c:v>145.65248319305687</c:v>
                </c:pt>
                <c:pt idx="411">
                  <c:v>149.38844458205159</c:v>
                </c:pt>
                <c:pt idx="412">
                  <c:v>153.10018969404121</c:v>
                </c:pt>
                <c:pt idx="413">
                  <c:v>156.78822273780472</c:v>
                </c:pt>
                <c:pt idx="414">
                  <c:v>160.45303457941563</c:v>
                </c:pt>
                <c:pt idx="415">
                  <c:v>164.09510323454714</c:v>
                </c:pt>
                <c:pt idx="416">
                  <c:v>167.71489433829439</c:v>
                </c:pt>
                <c:pt idx="417">
                  <c:v>171.31286159373818</c:v>
                </c:pt>
                <c:pt idx="418">
                  <c:v>174.88944720039723</c:v>
                </c:pt>
                <c:pt idx="419">
                  <c:v>178.44508226364331</c:v>
                </c:pt>
                <c:pt idx="420">
                  <c:v>181.98018718608705</c:v>
                </c:pt>
                <c:pt idx="421">
                  <c:v>185.49517204187958</c:v>
                </c:pt>
                <c:pt idx="422">
                  <c:v>188.99043693481721</c:v>
                </c:pt>
                <c:pt idx="423">
                  <c:v>192.46637234108258</c:v>
                </c:pt>
                <c:pt idx="424">
                  <c:v>195.923359437405</c:v>
                </c:pt>
                <c:pt idx="425">
                  <c:v>199.3617704153765</c:v>
                </c:pt>
                <c:pt idx="426">
                  <c:v>202.78196878261571</c:v>
                </c:pt>
                <c:pt idx="427">
                  <c:v>206.18430965143131</c:v>
                </c:pt>
                <c:pt idx="428">
                  <c:v>209.56914001559858</c:v>
                </c:pt>
                <c:pt idx="429">
                  <c:v>212.93679901582706</c:v>
                </c:pt>
                <c:pt idx="430">
                  <c:v>216.28761819446368</c:v>
                </c:pt>
                <c:pt idx="431">
                  <c:v>219.62192173994481</c:v>
                </c:pt>
                <c:pt idx="432">
                  <c:v>222.94002672148173</c:v>
                </c:pt>
                <c:pt idx="433">
                  <c:v>226.242243314436</c:v>
                </c:pt>
                <c:pt idx="434">
                  <c:v>229.52887501681599</c:v>
                </c:pt>
                <c:pt idx="435">
                  <c:v>232.80021885730187</c:v>
                </c:pt>
                <c:pt idx="436">
                  <c:v>236.05656559518314</c:v>
                </c:pt>
                <c:pt idx="437">
                  <c:v>239.29819991257233</c:v>
                </c:pt>
                <c:pt idx="438">
                  <c:v>242.5254005992376</c:v>
                </c:pt>
                <c:pt idx="439">
                  <c:v>245.7384407303791</c:v>
                </c:pt>
                <c:pt idx="440">
                  <c:v>248.93758783765529</c:v>
                </c:pt>
                <c:pt idx="441">
                  <c:v>252.12310407374943</c:v>
                </c:pt>
                <c:pt idx="442">
                  <c:v>255.29524637075025</c:v>
                </c:pt>
                <c:pt idx="443">
                  <c:v>258.45426659260607</c:v>
                </c:pt>
                <c:pt idx="444">
                  <c:v>261.60041168189764</c:v>
                </c:pt>
                <c:pt idx="445">
                  <c:v>264.73392380116115</c:v>
                </c:pt>
                <c:pt idx="446">
                  <c:v>267.85504046898126</c:v>
                </c:pt>
                <c:pt idx="447">
                  <c:v>270.96399469106058</c:v>
                </c:pt>
                <c:pt idx="448">
                  <c:v>274.06101508646219</c:v>
                </c:pt>
                <c:pt idx="449">
                  <c:v>277.14632600920982</c:v>
                </c:pt>
                <c:pt idx="450">
                  <c:v>280.22014766542026</c:v>
                </c:pt>
                <c:pt idx="451">
                  <c:v>283.28269622613379</c:v>
                </c:pt>
                <c:pt idx="452">
                  <c:v>286.33418393599703</c:v>
                </c:pt>
                <c:pt idx="453">
                  <c:v>289.37481921794557</c:v>
                </c:pt>
                <c:pt idx="454">
                  <c:v>292.40480677402445</c:v>
                </c:pt>
                <c:pt idx="455">
                  <c:v>295.42434768247557</c:v>
                </c:pt>
                <c:pt idx="456">
                  <c:v>298.43363949121465</c:v>
                </c:pt>
                <c:pt idx="457">
                  <c:v>301.43287630781128</c:v>
                </c:pt>
                <c:pt idx="458">
                  <c:v>304.42224888607899</c:v>
                </c:pt>
                <c:pt idx="459">
                  <c:v>307.40194470937513</c:v>
                </c:pt>
                <c:pt idx="460">
                  <c:v>310.37214807070274</c:v>
                </c:pt>
                <c:pt idx="461">
                  <c:v>313.33304014970065</c:v>
                </c:pt>
                <c:pt idx="462">
                  <c:v>316.28479908660023</c:v>
                </c:pt>
                <c:pt idx="463">
                  <c:v>319.22760005322226</c:v>
                </c:pt>
                <c:pt idx="464">
                  <c:v>322.16161532107918</c:v>
                </c:pt>
                <c:pt idx="465">
                  <c:v>325.08701432664299</c:v>
                </c:pt>
                <c:pt idx="466">
                  <c:v>328.00396373383222</c:v>
                </c:pt>
                <c:pt idx="467">
                  <c:v>330.912627493765</c:v>
                </c:pt>
                <c:pt idx="468">
                  <c:v>333.81316690181899</c:v>
                </c:pt>
                <c:pt idx="469">
                  <c:v>336.70574065203323</c:v>
                </c:pt>
                <c:pt idx="470">
                  <c:v>339.59050488887965</c:v>
                </c:pt>
                <c:pt idx="471">
                  <c:v>342.46761325642632</c:v>
                </c:pt>
                <c:pt idx="472">
                  <c:v>345.33721694490777</c:v>
                </c:pt>
                <c:pt idx="473">
                  <c:v>348.19946473471123</c:v>
                </c:pt>
                <c:pt idx="474">
                  <c:v>351.05450303778048</c:v>
                </c:pt>
                <c:pt idx="475">
                  <c:v>353.90247593643295</c:v>
                </c:pt>
                <c:pt idx="476">
                  <c:v>356.74352521957758</c:v>
                </c:pt>
                <c:pt idx="477">
                  <c:v>359.57779041631494</c:v>
                </c:pt>
                <c:pt idx="478">
                  <c:v>362.40540882689226</c:v>
                </c:pt>
                <c:pt idx="479">
                  <c:v>365.22651555097997</c:v>
                </c:pt>
                <c:pt idx="480">
                  <c:v>368.04124351322702</c:v>
                </c:pt>
                <c:pt idx="481">
                  <c:v>370.84972348604498</c:v>
                </c:pt>
                <c:pt idx="482">
                  <c:v>373.65208410956262</c:v>
                </c:pt>
                <c:pt idx="483">
                  <c:v>376.44845190868369</c:v>
                </c:pt>
                <c:pt idx="484">
                  <c:v>379.23895130717261</c:v>
                </c:pt>
                <c:pt idx="485">
                  <c:v>382.02370463868317</c:v>
                </c:pt>
                <c:pt idx="486">
                  <c:v>384.8028321546372</c:v>
                </c:pt>
                <c:pt idx="487">
                  <c:v>387.57645202885101</c:v>
                </c:pt>
                <c:pt idx="488">
                  <c:v>390.34468035879854</c:v>
                </c:pt>
                <c:pt idx="489">
                  <c:v>393.10763116339172</c:v>
                </c:pt>
                <c:pt idx="490">
                  <c:v>395.86541637715038</c:v>
                </c:pt>
                <c:pt idx="491">
                  <c:v>398.6181458406266</c:v>
                </c:pt>
                <c:pt idx="492">
                  <c:v>401.36592728694217</c:v>
                </c:pt>
                <c:pt idx="493">
                  <c:v>404.1088663242914</c:v>
                </c:pt>
                <c:pt idx="494">
                  <c:v>406.84706641425919</c:v>
                </c:pt>
                <c:pt idx="495">
                  <c:v>409.5806288458013</c:v>
                </c:pt>
                <c:pt idx="496">
                  <c:v>412.30965270473553</c:v>
                </c:pt>
                <c:pt idx="497">
                  <c:v>415.0342348385966</c:v>
                </c:pt>
                <c:pt idx="498">
                  <c:v>417.75446981671581</c:v>
                </c:pt>
                <c:pt idx="499">
                  <c:v>420.47044988539943</c:v>
                </c:pt>
                <c:pt idx="500">
                  <c:v>423.1822649180998</c:v>
                </c:pt>
                <c:pt idx="501">
                  <c:v>425.89000236049776</c:v>
                </c:pt>
                <c:pt idx="502">
                  <c:v>428.59374717045097</c:v>
                </c:pt>
                <c:pt idx="503">
                  <c:v>431.29358175280396</c:v>
                </c:pt>
                <c:pt idx="504">
                  <c:v>433.98958588911114</c:v>
                </c:pt>
                <c:pt idx="505">
                  <c:v>436.68183666238878</c:v>
                </c:pt>
                <c:pt idx="506">
                  <c:v>439.3704083770894</c:v>
                </c:pt>
                <c:pt idx="507">
                  <c:v>442.05537247458392</c:v>
                </c:pt>
                <c:pt idx="508">
                  <c:v>444.7367974445404</c:v>
                </c:pt>
                <c:pt idx="509">
                  <c:v>447.41474873270744</c:v>
                </c:pt>
                <c:pt idx="510">
                  <c:v>450.08928864573858</c:v>
                </c:pt>
                <c:pt idx="511">
                  <c:v>452.7604762538362</c:v>
                </c:pt>
                <c:pt idx="512">
                  <c:v>455.4283672921394</c:v>
                </c:pt>
                <c:pt idx="513">
                  <c:v>458.09301406193191</c:v>
                </c:pt>
                <c:pt idx="514">
                  <c:v>460.75446533289352</c:v>
                </c:pt>
                <c:pt idx="515">
                  <c:v>463.4127662477573</c:v>
                </c:pt>
                <c:pt idx="516">
                  <c:v>466.06795823085554</c:v>
                </c:pt>
                <c:pt idx="517">
                  <c:v>468.72007890213303</c:v>
                </c:pt>
                <c:pt idx="518">
                  <c:v>471.36916199826646</c:v>
                </c:pt>
                <c:pt idx="519">
                  <c:v>474.01523730254519</c:v>
                </c:pt>
                <c:pt idx="520">
                  <c:v>476.6583305851351</c:v>
                </c:pt>
                <c:pt idx="521">
                  <c:v>479.29846355525848</c:v>
                </c:pt>
                <c:pt idx="522">
                  <c:v>481.93565382667441</c:v>
                </c:pt>
                <c:pt idx="523">
                  <c:v>484.56991489764164</c:v>
                </c:pt>
                <c:pt idx="524">
                  <c:v>487.20125614629006</c:v>
                </c:pt>
                <c:pt idx="525">
                  <c:v>489.82968284202934</c:v>
                </c:pt>
                <c:pt idx="526">
                  <c:v>492.45519617329677</c:v>
                </c:pt>
                <c:pt idx="527">
                  <c:v>495.0777932916032</c:v>
                </c:pt>
                <c:pt idx="528">
                  <c:v>497.69746737149552</c:v>
                </c:pt>
                <c:pt idx="529">
                  <c:v>500.31420768573014</c:v>
                </c:pt>
                <c:pt idx="530">
                  <c:v>502.92799969466063</c:v>
                </c:pt>
                <c:pt idx="531">
                  <c:v>505.53882514859544</c:v>
                </c:pt>
                <c:pt idx="532">
                  <c:v>508.14666220168692</c:v>
                </c:pt>
                <c:pt idx="533">
                  <c:v>510.75148553577679</c:v>
                </c:pt>
                <c:pt idx="534">
                  <c:v>513.35326649254478</c:v>
                </c:pt>
                <c:pt idx="535">
                  <c:v>515.95197321228557</c:v>
                </c:pt>
                <c:pt idx="536">
                  <c:v>518.54757077766703</c:v>
                </c:pt>
                <c:pt idx="537">
                  <c:v>521.14002136089493</c:v>
                </c:pt>
                <c:pt idx="538">
                  <c:v>523.7292843728128</c:v>
                </c:pt>
                <c:pt idx="539">
                  <c:v>526.31531661259862</c:v>
                </c:pt>
                <c:pt idx="540">
                  <c:v>528.8980724168639</c:v>
                </c:pt>
                <c:pt idx="541">
                  <c:v>531.47750380711659</c:v>
                </c:pt>
                <c:pt idx="542">
                  <c:v>534.05356063470538</c:v>
                </c:pt>
                <c:pt idx="543">
                  <c:v>536.62619072251334</c:v>
                </c:pt>
                <c:pt idx="544">
                  <c:v>539.1953400028134</c:v>
                </c:pt>
                <c:pt idx="545">
                  <c:v>541.76095265083006</c:v>
                </c:pt>
                <c:pt idx="546">
                  <c:v>544.32297121366923</c:v>
                </c:pt>
                <c:pt idx="547">
                  <c:v>546.88133673438449</c:v>
                </c:pt>
                <c:pt idx="548">
                  <c:v>549.43598887103849</c:v>
                </c:pt>
                <c:pt idx="549">
                  <c:v>551.98686601069448</c:v>
                </c:pt>
                <c:pt idx="550">
                  <c:v>554.53390537833809</c:v>
                </c:pt>
                <c:pt idx="551">
                  <c:v>557.0770431407816</c:v>
                </c:pt>
                <c:pt idx="552">
                  <c:v>559.61621450564508</c:v>
                </c:pt>
                <c:pt idx="553">
                  <c:v>562.15135381554103</c:v>
                </c:pt>
                <c:pt idx="554">
                  <c:v>564.68239463761415</c:v>
                </c:pt>
                <c:pt idx="555">
                  <c:v>567.20926984860535</c:v>
                </c:pt>
                <c:pt idx="556">
                  <c:v>569.7319117156211</c:v>
                </c:pt>
                <c:pt idx="557">
                  <c:v>572.25025197279729</c:v>
                </c:pt>
                <c:pt idx="558">
                  <c:v>574.76422189404775</c:v>
                </c:pt>
                <c:pt idx="559">
                  <c:v>577.27375236209105</c:v>
                </c:pt>
                <c:pt idx="560">
                  <c:v>579.77877393394454</c:v>
                </c:pt>
                <c:pt idx="561">
                  <c:v>582.27921690307073</c:v>
                </c:pt>
                <c:pt idx="562">
                  <c:v>584.77501135835689</c:v>
                </c:pt>
                <c:pt idx="563">
                  <c:v>587.26608724010043</c:v>
                </c:pt>
                <c:pt idx="564">
                  <c:v>589.75237439316663</c:v>
                </c:pt>
                <c:pt idx="565">
                  <c:v>592.23380261747661</c:v>
                </c:pt>
                <c:pt idx="566">
                  <c:v>594.7103017159759</c:v>
                </c:pt>
                <c:pt idx="567">
                  <c:v>597.18180154022582</c:v>
                </c:pt>
                <c:pt idx="568">
                  <c:v>599.64823203375113</c:v>
                </c:pt>
                <c:pt idx="569">
                  <c:v>602.10952327327118</c:v>
                </c:pt>
                <c:pt idx="570">
                  <c:v>604.56560550793199</c:v>
                </c:pt>
                <c:pt idx="571">
                  <c:v>607.01640919665101</c:v>
                </c:pt>
                <c:pt idx="572">
                  <c:v>609.46186504367813</c:v>
                </c:pt>
                <c:pt idx="573">
                  <c:v>611.90190403247072</c:v>
                </c:pt>
                <c:pt idx="574">
                  <c:v>614.33645745797276</c:v>
                </c:pt>
                <c:pt idx="575">
                  <c:v>616.76545695738366</c:v>
                </c:pt>
                <c:pt idx="576">
                  <c:v>619.1888345394957</c:v>
                </c:pt>
                <c:pt idx="577">
                  <c:v>621.60652261267342</c:v>
                </c:pt>
                <c:pt idx="578">
                  <c:v>624.01845401154446</c:v>
                </c:pt>
                <c:pt idx="579">
                  <c:v>626.42456202246569</c:v>
                </c:pt>
                <c:pt idx="580">
                  <c:v>628.82478040782394</c:v>
                </c:pt>
                <c:pt idx="581">
                  <c:v>631.21904342922824</c:v>
                </c:pt>
                <c:pt idx="582">
                  <c:v>633.60728586964456</c:v>
                </c:pt>
                <c:pt idx="583">
                  <c:v>635.98944305452187</c:v>
                </c:pt>
                <c:pt idx="584">
                  <c:v>638.36545087195486</c:v>
                </c:pt>
                <c:pt idx="585">
                  <c:v>640.73524579192531</c:v>
                </c:pt>
                <c:pt idx="586">
                  <c:v>643.09876488466159</c:v>
                </c:pt>
                <c:pt idx="587">
                  <c:v>645.45594583815353</c:v>
                </c:pt>
                <c:pt idx="588">
                  <c:v>647.8067269748567</c:v>
                </c:pt>
                <c:pt idx="589">
                  <c:v>650.15104726761831</c:v>
                </c:pt>
                <c:pt idx="590">
                  <c:v>652.48884635485535</c:v>
                </c:pt>
                <c:pt idx="591">
                  <c:v>654.820064555013</c:v>
                </c:pt>
                <c:pt idx="592">
                  <c:v>657.14464288032934</c:v>
                </c:pt>
                <c:pt idx="593">
                  <c:v>659.46252304993288</c:v>
                </c:pt>
                <c:pt idx="594">
                  <c:v>661.77364750229435</c:v>
                </c:pt>
                <c:pt idx="595">
                  <c:v>664.07795940705637</c:v>
                </c:pt>
                <c:pt idx="596">
                  <c:v>666.37540267626116</c:v>
                </c:pt>
                <c:pt idx="597">
                  <c:v>668.66592197499563</c:v>
                </c:pt>
                <c:pt idx="598">
                  <c:v>670.94946273147343</c:v>
                </c:pt>
                <c:pt idx="599">
                  <c:v>673.22597114657003</c:v>
                </c:pt>
                <c:pt idx="600">
                  <c:v>675.49539420282838</c:v>
                </c:pt>
                <c:pt idx="601">
                  <c:v>677.75767967295121</c:v>
                </c:pt>
                <c:pt idx="602">
                  <c:v>680.01277612779381</c:v>
                </c:pt>
                <c:pt idx="603">
                  <c:v>682.260632943872</c:v>
                </c:pt>
                <c:pt idx="604">
                  <c:v>684.50120031039967</c:v>
                </c:pt>
                <c:pt idx="605">
                  <c:v>686.7344292358672</c:v>
                </c:pt>
                <c:pt idx="606">
                  <c:v>688.96027155417448</c:v>
                </c:pt>
                <c:pt idx="607">
                  <c:v>691.17867993032985</c:v>
                </c:pt>
                <c:pt idx="608">
                  <c:v>693.38960786572579</c:v>
                </c:pt>
                <c:pt idx="609">
                  <c:v>695.59300970300308</c:v>
                </c:pt>
                <c:pt idx="610">
                  <c:v>697.78884063051328</c:v>
                </c:pt>
                <c:pt idx="611">
                  <c:v>699.97705668638957</c:v>
                </c:pt>
                <c:pt idx="612">
                  <c:v>702.15761476223622</c:v>
                </c:pt>
                <c:pt idx="613">
                  <c:v>704.33047260644526</c:v>
                </c:pt>
                <c:pt idx="614">
                  <c:v>706.49558882714985</c:v>
                </c:pt>
                <c:pt idx="615">
                  <c:v>708.65292289482306</c:v>
                </c:pt>
                <c:pt idx="616">
                  <c:v>710.80243514453059</c:v>
                </c:pt>
                <c:pt idx="617">
                  <c:v>712.94408677784509</c:v>
                </c:pt>
                <c:pt idx="618">
                  <c:v>715.0778398644311</c:v>
                </c:pt>
                <c:pt idx="619">
                  <c:v>717.20365734330767</c:v>
                </c:pt>
                <c:pt idx="620">
                  <c:v>719.32150302379637</c:v>
                </c:pt>
                <c:pt idx="621">
                  <c:v>721.43134158616226</c:v>
                </c:pt>
                <c:pt idx="622">
                  <c:v>723.53313858195497</c:v>
                </c:pt>
                <c:pt idx="623">
                  <c:v>725.62686043405711</c:v>
                </c:pt>
                <c:pt idx="624">
                  <c:v>727.71247443644666</c:v>
                </c:pt>
                <c:pt idx="625">
                  <c:v>729.78994875368051</c:v>
                </c:pt>
                <c:pt idx="626">
                  <c:v>731.85925242010512</c:v>
                </c:pt>
                <c:pt idx="627">
                  <c:v>733.92035533880198</c:v>
                </c:pt>
                <c:pt idx="628">
                  <c:v>735.97322828027302</c:v>
                </c:pt>
                <c:pt idx="629">
                  <c:v>738.01784288087322</c:v>
                </c:pt>
                <c:pt idx="630">
                  <c:v>740.05417164099629</c:v>
                </c:pt>
                <c:pt idx="631">
                  <c:v>742.08218792301921</c:v>
                </c:pt>
                <c:pt idx="632">
                  <c:v>744.10186594901222</c:v>
                </c:pt>
                <c:pt idx="633">
                  <c:v>746.11318079822001</c:v>
                </c:pt>
                <c:pt idx="634">
                  <c:v>748.11610840431968</c:v>
                </c:pt>
                <c:pt idx="635">
                  <c:v>750.11062555246122</c:v>
                </c:pt>
                <c:pt idx="636">
                  <c:v>752.09670987609695</c:v>
                </c:pt>
                <c:pt idx="637">
                  <c:v>754.07433985360456</c:v>
                </c:pt>
                <c:pt idx="638">
                  <c:v>756.04349480470967</c:v>
                </c:pt>
                <c:pt idx="639">
                  <c:v>758.00415488671376</c:v>
                </c:pt>
                <c:pt idx="640">
                  <c:v>759.95630109053207</c:v>
                </c:pt>
                <c:pt idx="641">
                  <c:v>761.8999152365476</c:v>
                </c:pt>
                <c:pt idx="642">
                  <c:v>763.83497997028633</c:v>
                </c:pt>
                <c:pt idx="643">
                  <c:v>765.76147875791787</c:v>
                </c:pt>
                <c:pt idx="644">
                  <c:v>767.67939588158856</c:v>
                </c:pt>
                <c:pt idx="645">
                  <c:v>769.5887164345902</c:v>
                </c:pt>
                <c:pt idx="646">
                  <c:v>771.48942631637078</c:v>
                </c:pt>
                <c:pt idx="647">
                  <c:v>773.38151222739157</c:v>
                </c:pt>
                <c:pt idx="648">
                  <c:v>775.26496166383561</c:v>
                </c:pt>
                <c:pt idx="649">
                  <c:v>777.13976291217239</c:v>
                </c:pt>
                <c:pt idx="650">
                  <c:v>779.00590504358388</c:v>
                </c:pt>
                <c:pt idx="651">
                  <c:v>780.86337790825587</c:v>
                </c:pt>
                <c:pt idx="652">
                  <c:v>782.71217212954048</c:v>
                </c:pt>
                <c:pt idx="653">
                  <c:v>784.55227909799305</c:v>
                </c:pt>
                <c:pt idx="654">
                  <c:v>786.38369096528936</c:v>
                </c:pt>
                <c:pt idx="655">
                  <c:v>788.20640063802693</c:v>
                </c:pt>
                <c:pt idx="656">
                  <c:v>790.02040177141475</c:v>
                </c:pt>
                <c:pt idx="657">
                  <c:v>791.82568876285632</c:v>
                </c:pt>
                <c:pt idx="658">
                  <c:v>793.62225674543038</c:v>
                </c:pt>
                <c:pt idx="659">
                  <c:v>795.41010158127278</c:v>
                </c:pt>
                <c:pt idx="660">
                  <c:v>797.1892198548652</c:v>
                </c:pt>
                <c:pt idx="661">
                  <c:v>798.95960886623311</c:v>
                </c:pt>
                <c:pt idx="662">
                  <c:v>800.7212666240589</c:v>
                </c:pt>
                <c:pt idx="663">
                  <c:v>802.47419183871273</c:v>
                </c:pt>
                <c:pt idx="664">
                  <c:v>804.21838391520623</c:v>
                </c:pt>
                <c:pt idx="665">
                  <c:v>805.95384294607231</c:v>
                </c:pt>
                <c:pt idx="666">
                  <c:v>807.68056970417535</c:v>
                </c:pt>
                <c:pt idx="667">
                  <c:v>809.39856563545527</c:v>
                </c:pt>
                <c:pt idx="668">
                  <c:v>811.10783285160994</c:v>
                </c:pt>
                <c:pt idx="669">
                  <c:v>812.80837412271853</c:v>
                </c:pt>
                <c:pt idx="670">
                  <c:v>814.50019286981058</c:v>
                </c:pt>
                <c:pt idx="671">
                  <c:v>816.18329315738401</c:v>
                </c:pt>
                <c:pt idx="672">
                  <c:v>817.85767968587538</c:v>
                </c:pt>
                <c:pt idx="673">
                  <c:v>819.52335778408565</c:v>
                </c:pt>
                <c:pt idx="674">
                  <c:v>821.18033340156637</c:v>
                </c:pt>
                <c:pt idx="675">
                  <c:v>822.82861310096723</c:v>
                </c:pt>
                <c:pt idx="676">
                  <c:v>824.46820405035101</c:v>
                </c:pt>
                <c:pt idx="677">
                  <c:v>826.0991140154764</c:v>
                </c:pt>
                <c:pt idx="678">
                  <c:v>827.72135135205474</c:v>
                </c:pt>
                <c:pt idx="679">
                  <c:v>829.33492499798115</c:v>
                </c:pt>
                <c:pt idx="680">
                  <c:v>830.93984446554509</c:v>
                </c:pt>
                <c:pt idx="681">
                  <c:v>832.53611983362202</c:v>
                </c:pt>
                <c:pt idx="682">
                  <c:v>834.12376173985058</c:v>
                </c:pt>
                <c:pt idx="683">
                  <c:v>835.70278137279638</c:v>
                </c:pt>
                <c:pt idx="684">
                  <c:v>837.27319046410673</c:v>
                </c:pt>
                <c:pt idx="685">
                  <c:v>838.83500128065828</c:v>
                </c:pt>
                <c:pt idx="686">
                  <c:v>840.38822661670065</c:v>
                </c:pt>
                <c:pt idx="687">
                  <c:v>841.93287978599869</c:v>
                </c:pt>
                <c:pt idx="688">
                  <c:v>843.46897461397543</c:v>
                </c:pt>
                <c:pt idx="689">
                  <c:v>844.99652542985928</c:v>
                </c:pt>
                <c:pt idx="690">
                  <c:v>846.51554705883689</c:v>
                </c:pt>
                <c:pt idx="691">
                  <c:v>848.02605481421494</c:v>
                </c:pt>
                <c:pt idx="692">
                  <c:v>849.52806448959268</c:v>
                </c:pt>
                <c:pt idx="693">
                  <c:v>851.0215923510475</c:v>
                </c:pt>
                <c:pt idx="694">
                  <c:v>852.50665512933654</c:v>
                </c:pt>
                <c:pt idx="695">
                  <c:v>853.98327001211533</c:v>
                </c:pt>
                <c:pt idx="696">
                  <c:v>855.45145463617678</c:v>
                </c:pt>
                <c:pt idx="697">
                  <c:v>856.91122707971169</c:v>
                </c:pt>
                <c:pt idx="698">
                  <c:v>858.36260585459343</c:v>
                </c:pt>
                <c:pt idx="699">
                  <c:v>859.80560989868843</c:v>
                </c:pt>
                <c:pt idx="700">
                  <c:v>861.24025856819401</c:v>
                </c:pt>
                <c:pt idx="701">
                  <c:v>862.66657163000673</c:v>
                </c:pt>
                <c:pt idx="702">
                  <c:v>864.08456925412133</c:v>
                </c:pt>
                <c:pt idx="703">
                  <c:v>865.49427200606351</c:v>
                </c:pt>
                <c:pt idx="704">
                  <c:v>866.89570083935689</c:v>
                </c:pt>
                <c:pt idx="705">
                  <c:v>866.89570083935689</c:v>
                </c:pt>
                <c:pt idx="706">
                  <c:v>866.89570083935689</c:v>
                </c:pt>
                <c:pt idx="707">
                  <c:v>866.89570083935689</c:v>
                </c:pt>
                <c:pt idx="708">
                  <c:v>866.89570083935689</c:v>
                </c:pt>
                <c:pt idx="709">
                  <c:v>866.89570083935689</c:v>
                </c:pt>
                <c:pt idx="710">
                  <c:v>866.89570083935689</c:v>
                </c:pt>
                <c:pt idx="711">
                  <c:v>866.89570083935689</c:v>
                </c:pt>
                <c:pt idx="712">
                  <c:v>866.89570083935689</c:v>
                </c:pt>
                <c:pt idx="713">
                  <c:v>866.89570083935689</c:v>
                </c:pt>
                <c:pt idx="714">
                  <c:v>866.89570083935689</c:v>
                </c:pt>
                <c:pt idx="715">
                  <c:v>866.89570083935689</c:v>
                </c:pt>
                <c:pt idx="716">
                  <c:v>866.89570083935689</c:v>
                </c:pt>
                <c:pt idx="717">
                  <c:v>866.89570083935689</c:v>
                </c:pt>
                <c:pt idx="718">
                  <c:v>866.89570083935689</c:v>
                </c:pt>
                <c:pt idx="719">
                  <c:v>866.89570083935689</c:v>
                </c:pt>
                <c:pt idx="720">
                  <c:v>866.89570083935689</c:v>
                </c:pt>
                <c:pt idx="721">
                  <c:v>866.89570083935689</c:v>
                </c:pt>
                <c:pt idx="722">
                  <c:v>866.89570083935689</c:v>
                </c:pt>
                <c:pt idx="723">
                  <c:v>866.89570083935689</c:v>
                </c:pt>
                <c:pt idx="724">
                  <c:v>866.89570083935689</c:v>
                </c:pt>
                <c:pt idx="725">
                  <c:v>866.89570083935689</c:v>
                </c:pt>
                <c:pt idx="726">
                  <c:v>866.89570083935689</c:v>
                </c:pt>
                <c:pt idx="727">
                  <c:v>866.89570083935689</c:v>
                </c:pt>
                <c:pt idx="728">
                  <c:v>866.89570083935689</c:v>
                </c:pt>
                <c:pt idx="729">
                  <c:v>866.89570083935689</c:v>
                </c:pt>
                <c:pt idx="730">
                  <c:v>866.89570083935689</c:v>
                </c:pt>
                <c:pt idx="731">
                  <c:v>866.89570083935689</c:v>
                </c:pt>
                <c:pt idx="732">
                  <c:v>866.89570083935689</c:v>
                </c:pt>
                <c:pt idx="733">
                  <c:v>866.89570083935689</c:v>
                </c:pt>
                <c:pt idx="734">
                  <c:v>866.89570083935689</c:v>
                </c:pt>
                <c:pt idx="735">
                  <c:v>866.89570083935689</c:v>
                </c:pt>
                <c:pt idx="736">
                  <c:v>866.89570083935689</c:v>
                </c:pt>
                <c:pt idx="737">
                  <c:v>866.89570083935689</c:v>
                </c:pt>
                <c:pt idx="738">
                  <c:v>866.89570083935689</c:v>
                </c:pt>
                <c:pt idx="739">
                  <c:v>866.89570083935689</c:v>
                </c:pt>
                <c:pt idx="740">
                  <c:v>866.89570083935689</c:v>
                </c:pt>
                <c:pt idx="741">
                  <c:v>866.89570083935689</c:v>
                </c:pt>
                <c:pt idx="742">
                  <c:v>866.89570083935689</c:v>
                </c:pt>
                <c:pt idx="743">
                  <c:v>866.89570083935689</c:v>
                </c:pt>
                <c:pt idx="744">
                  <c:v>866.89570083935689</c:v>
                </c:pt>
                <c:pt idx="745">
                  <c:v>866.89570083935689</c:v>
                </c:pt>
                <c:pt idx="746">
                  <c:v>866.89570083935689</c:v>
                </c:pt>
                <c:pt idx="747">
                  <c:v>866.89570083935689</c:v>
                </c:pt>
                <c:pt idx="748">
                  <c:v>866.89570083935689</c:v>
                </c:pt>
                <c:pt idx="749">
                  <c:v>866.89570083935689</c:v>
                </c:pt>
                <c:pt idx="750">
                  <c:v>866.89570083935689</c:v>
                </c:pt>
                <c:pt idx="751">
                  <c:v>866.89570083935689</c:v>
                </c:pt>
                <c:pt idx="752">
                  <c:v>866.89570083935689</c:v>
                </c:pt>
                <c:pt idx="753">
                  <c:v>866.89570083935689</c:v>
                </c:pt>
                <c:pt idx="754">
                  <c:v>866.89570083935689</c:v>
                </c:pt>
                <c:pt idx="755">
                  <c:v>866.89570083935689</c:v>
                </c:pt>
                <c:pt idx="756">
                  <c:v>866.89570083935689</c:v>
                </c:pt>
                <c:pt idx="757">
                  <c:v>866.89570083935689</c:v>
                </c:pt>
                <c:pt idx="758">
                  <c:v>866.89570083935689</c:v>
                </c:pt>
                <c:pt idx="759">
                  <c:v>866.89570083935689</c:v>
                </c:pt>
                <c:pt idx="760">
                  <c:v>866.89570083935689</c:v>
                </c:pt>
                <c:pt idx="761">
                  <c:v>866.89570083935689</c:v>
                </c:pt>
                <c:pt idx="762">
                  <c:v>866.89570083935689</c:v>
                </c:pt>
                <c:pt idx="763">
                  <c:v>866.89570083935689</c:v>
                </c:pt>
                <c:pt idx="764">
                  <c:v>866.89570083935689</c:v>
                </c:pt>
                <c:pt idx="765">
                  <c:v>866.89570083935689</c:v>
                </c:pt>
                <c:pt idx="766">
                  <c:v>866.89570083935689</c:v>
                </c:pt>
                <c:pt idx="767">
                  <c:v>866.89570083935689</c:v>
                </c:pt>
                <c:pt idx="768">
                  <c:v>866.89570083935689</c:v>
                </c:pt>
                <c:pt idx="769">
                  <c:v>866.89570083935689</c:v>
                </c:pt>
                <c:pt idx="770">
                  <c:v>866.89570083935689</c:v>
                </c:pt>
                <c:pt idx="771">
                  <c:v>866.89570083935689</c:v>
                </c:pt>
                <c:pt idx="772">
                  <c:v>866.89570083935689</c:v>
                </c:pt>
                <c:pt idx="773">
                  <c:v>866.89570083935689</c:v>
                </c:pt>
                <c:pt idx="774">
                  <c:v>866.89570083935689</c:v>
                </c:pt>
                <c:pt idx="775">
                  <c:v>866.89570083935689</c:v>
                </c:pt>
                <c:pt idx="776">
                  <c:v>866.89570083935689</c:v>
                </c:pt>
                <c:pt idx="777">
                  <c:v>866.89570083935689</c:v>
                </c:pt>
                <c:pt idx="778">
                  <c:v>866.89570083935689</c:v>
                </c:pt>
                <c:pt idx="779">
                  <c:v>866.89570083935689</c:v>
                </c:pt>
                <c:pt idx="780">
                  <c:v>866.89570083935689</c:v>
                </c:pt>
                <c:pt idx="781">
                  <c:v>866.89570083935689</c:v>
                </c:pt>
                <c:pt idx="782">
                  <c:v>866.89570083935689</c:v>
                </c:pt>
                <c:pt idx="783">
                  <c:v>866.89570083935689</c:v>
                </c:pt>
                <c:pt idx="784">
                  <c:v>866.89570083935689</c:v>
                </c:pt>
                <c:pt idx="785">
                  <c:v>866.89570083935689</c:v>
                </c:pt>
                <c:pt idx="786">
                  <c:v>866.89570083935689</c:v>
                </c:pt>
                <c:pt idx="787">
                  <c:v>866.89570083935689</c:v>
                </c:pt>
                <c:pt idx="788">
                  <c:v>866.89570083935689</c:v>
                </c:pt>
                <c:pt idx="789">
                  <c:v>866.89570083935689</c:v>
                </c:pt>
                <c:pt idx="790">
                  <c:v>866.89570083935689</c:v>
                </c:pt>
                <c:pt idx="791">
                  <c:v>866.89570083935689</c:v>
                </c:pt>
                <c:pt idx="792">
                  <c:v>866.89570083935689</c:v>
                </c:pt>
                <c:pt idx="793">
                  <c:v>866.89570083935689</c:v>
                </c:pt>
                <c:pt idx="794">
                  <c:v>866.89570083935689</c:v>
                </c:pt>
                <c:pt idx="795">
                  <c:v>866.89570083935689</c:v>
                </c:pt>
                <c:pt idx="796">
                  <c:v>866.89570083935689</c:v>
                </c:pt>
                <c:pt idx="797">
                  <c:v>866.89570083935689</c:v>
                </c:pt>
                <c:pt idx="798">
                  <c:v>866.89570083935689</c:v>
                </c:pt>
                <c:pt idx="799">
                  <c:v>866.89570083935689</c:v>
                </c:pt>
                <c:pt idx="800">
                  <c:v>866.89570083935689</c:v>
                </c:pt>
                <c:pt idx="801">
                  <c:v>866.89570083935689</c:v>
                </c:pt>
                <c:pt idx="802">
                  <c:v>866.89570083935689</c:v>
                </c:pt>
                <c:pt idx="803">
                  <c:v>866.89570083935689</c:v>
                </c:pt>
                <c:pt idx="804">
                  <c:v>866.89570083935689</c:v>
                </c:pt>
                <c:pt idx="805">
                  <c:v>866.89570083935689</c:v>
                </c:pt>
                <c:pt idx="806">
                  <c:v>866.89570083935689</c:v>
                </c:pt>
                <c:pt idx="807">
                  <c:v>866.89570083935689</c:v>
                </c:pt>
                <c:pt idx="808">
                  <c:v>866.89570083935689</c:v>
                </c:pt>
                <c:pt idx="809">
                  <c:v>866.89570083935689</c:v>
                </c:pt>
                <c:pt idx="810">
                  <c:v>866.89570083935689</c:v>
                </c:pt>
                <c:pt idx="811">
                  <c:v>866.89570083935689</c:v>
                </c:pt>
                <c:pt idx="812">
                  <c:v>866.89570083935689</c:v>
                </c:pt>
                <c:pt idx="813">
                  <c:v>866.89570083935689</c:v>
                </c:pt>
                <c:pt idx="814">
                  <c:v>866.89570083935689</c:v>
                </c:pt>
                <c:pt idx="815">
                  <c:v>866.89570083935689</c:v>
                </c:pt>
                <c:pt idx="816">
                  <c:v>866.89570083935689</c:v>
                </c:pt>
                <c:pt idx="817">
                  <c:v>866.89570083935689</c:v>
                </c:pt>
                <c:pt idx="818">
                  <c:v>866.89570083935689</c:v>
                </c:pt>
                <c:pt idx="819">
                  <c:v>866.89570083935689</c:v>
                </c:pt>
                <c:pt idx="820">
                  <c:v>866.89570083935689</c:v>
                </c:pt>
                <c:pt idx="821">
                  <c:v>866.89570083935689</c:v>
                </c:pt>
                <c:pt idx="822">
                  <c:v>866.89570083935689</c:v>
                </c:pt>
                <c:pt idx="823">
                  <c:v>866.89570083935689</c:v>
                </c:pt>
                <c:pt idx="824">
                  <c:v>866.89570083935689</c:v>
                </c:pt>
                <c:pt idx="825">
                  <c:v>866.89570083935689</c:v>
                </c:pt>
                <c:pt idx="826">
                  <c:v>866.89570083935689</c:v>
                </c:pt>
                <c:pt idx="827">
                  <c:v>866.89570083935689</c:v>
                </c:pt>
                <c:pt idx="828">
                  <c:v>866.89570083935689</c:v>
                </c:pt>
                <c:pt idx="829">
                  <c:v>866.89570083935689</c:v>
                </c:pt>
                <c:pt idx="830">
                  <c:v>866.89570083935689</c:v>
                </c:pt>
                <c:pt idx="831">
                  <c:v>866.89570083935689</c:v>
                </c:pt>
                <c:pt idx="832">
                  <c:v>866.89570083935689</c:v>
                </c:pt>
                <c:pt idx="833">
                  <c:v>866.89570083935689</c:v>
                </c:pt>
                <c:pt idx="834">
                  <c:v>866.89570083935689</c:v>
                </c:pt>
                <c:pt idx="835">
                  <c:v>866.89570083935689</c:v>
                </c:pt>
                <c:pt idx="836">
                  <c:v>866.89570083935689</c:v>
                </c:pt>
                <c:pt idx="837">
                  <c:v>866.89570083935689</c:v>
                </c:pt>
                <c:pt idx="838">
                  <c:v>866.89570083935689</c:v>
                </c:pt>
                <c:pt idx="839">
                  <c:v>866.89570083935689</c:v>
                </c:pt>
                <c:pt idx="840">
                  <c:v>866.89570083935689</c:v>
                </c:pt>
                <c:pt idx="841">
                  <c:v>866.89570083935689</c:v>
                </c:pt>
                <c:pt idx="842">
                  <c:v>866.89570083935689</c:v>
                </c:pt>
                <c:pt idx="843">
                  <c:v>866.89570083935689</c:v>
                </c:pt>
                <c:pt idx="844">
                  <c:v>866.89570083935689</c:v>
                </c:pt>
                <c:pt idx="845">
                  <c:v>866.89570083935689</c:v>
                </c:pt>
                <c:pt idx="846">
                  <c:v>866.89570083935689</c:v>
                </c:pt>
                <c:pt idx="847">
                  <c:v>866.89570083935689</c:v>
                </c:pt>
                <c:pt idx="848">
                  <c:v>866.89570083935689</c:v>
                </c:pt>
                <c:pt idx="849">
                  <c:v>866.89570083935689</c:v>
                </c:pt>
                <c:pt idx="850">
                  <c:v>866.89570083935689</c:v>
                </c:pt>
                <c:pt idx="851">
                  <c:v>866.89570083935689</c:v>
                </c:pt>
                <c:pt idx="852">
                  <c:v>866.89570083935689</c:v>
                </c:pt>
                <c:pt idx="853">
                  <c:v>866.89570083935689</c:v>
                </c:pt>
                <c:pt idx="854">
                  <c:v>866.89570083935689</c:v>
                </c:pt>
                <c:pt idx="855">
                  <c:v>866.89570083935689</c:v>
                </c:pt>
                <c:pt idx="856">
                  <c:v>866.89570083935689</c:v>
                </c:pt>
                <c:pt idx="857">
                  <c:v>866.89570083935689</c:v>
                </c:pt>
                <c:pt idx="858">
                  <c:v>866.89570083935689</c:v>
                </c:pt>
                <c:pt idx="859">
                  <c:v>866.89570083935689</c:v>
                </c:pt>
                <c:pt idx="860">
                  <c:v>866.89570083935689</c:v>
                </c:pt>
                <c:pt idx="861">
                  <c:v>866.89570083935689</c:v>
                </c:pt>
                <c:pt idx="862">
                  <c:v>866.89570083935689</c:v>
                </c:pt>
                <c:pt idx="863">
                  <c:v>866.89570083935689</c:v>
                </c:pt>
                <c:pt idx="864">
                  <c:v>866.89570083935689</c:v>
                </c:pt>
                <c:pt idx="865">
                  <c:v>866.89570083935689</c:v>
                </c:pt>
                <c:pt idx="866">
                  <c:v>866.89570083935689</c:v>
                </c:pt>
                <c:pt idx="867">
                  <c:v>866.89570083935689</c:v>
                </c:pt>
                <c:pt idx="868">
                  <c:v>866.89570083935689</c:v>
                </c:pt>
                <c:pt idx="869">
                  <c:v>866.89570083935689</c:v>
                </c:pt>
                <c:pt idx="870">
                  <c:v>866.89570083935689</c:v>
                </c:pt>
                <c:pt idx="871">
                  <c:v>866.89570083935689</c:v>
                </c:pt>
                <c:pt idx="872">
                  <c:v>866.89570083935689</c:v>
                </c:pt>
                <c:pt idx="873">
                  <c:v>866.89570083935689</c:v>
                </c:pt>
                <c:pt idx="874">
                  <c:v>866.89570083935689</c:v>
                </c:pt>
                <c:pt idx="875">
                  <c:v>866.89570083935689</c:v>
                </c:pt>
                <c:pt idx="876">
                  <c:v>866.89570083935689</c:v>
                </c:pt>
                <c:pt idx="877">
                  <c:v>866.89570083935689</c:v>
                </c:pt>
                <c:pt idx="878">
                  <c:v>866.89570083935689</c:v>
                </c:pt>
                <c:pt idx="879">
                  <c:v>866.89570083935689</c:v>
                </c:pt>
                <c:pt idx="880">
                  <c:v>866.89570083935689</c:v>
                </c:pt>
                <c:pt idx="881">
                  <c:v>866.89570083935689</c:v>
                </c:pt>
                <c:pt idx="882">
                  <c:v>866.89570083935689</c:v>
                </c:pt>
                <c:pt idx="883">
                  <c:v>866.89570083935689</c:v>
                </c:pt>
                <c:pt idx="884">
                  <c:v>866.89570083935689</c:v>
                </c:pt>
                <c:pt idx="885">
                  <c:v>866.89570083935689</c:v>
                </c:pt>
                <c:pt idx="886">
                  <c:v>866.89570083935689</c:v>
                </c:pt>
                <c:pt idx="887">
                  <c:v>866.89570083935689</c:v>
                </c:pt>
                <c:pt idx="888">
                  <c:v>866.89570083935689</c:v>
                </c:pt>
                <c:pt idx="889">
                  <c:v>866.89570083935689</c:v>
                </c:pt>
                <c:pt idx="890">
                  <c:v>866.89570083935689</c:v>
                </c:pt>
                <c:pt idx="891">
                  <c:v>866.89570083935689</c:v>
                </c:pt>
                <c:pt idx="892">
                  <c:v>866.89570083935689</c:v>
                </c:pt>
                <c:pt idx="893">
                  <c:v>866.89570083935689</c:v>
                </c:pt>
                <c:pt idx="894">
                  <c:v>866.89570083935689</c:v>
                </c:pt>
                <c:pt idx="895">
                  <c:v>866.89570083935689</c:v>
                </c:pt>
                <c:pt idx="896">
                  <c:v>866.89570083935689</c:v>
                </c:pt>
                <c:pt idx="897">
                  <c:v>866.89570083935689</c:v>
                </c:pt>
                <c:pt idx="898">
                  <c:v>866.89570083935689</c:v>
                </c:pt>
                <c:pt idx="899">
                  <c:v>866.89570083935689</c:v>
                </c:pt>
                <c:pt idx="900">
                  <c:v>866.89570083935689</c:v>
                </c:pt>
                <c:pt idx="901">
                  <c:v>866.89570083935689</c:v>
                </c:pt>
                <c:pt idx="902">
                  <c:v>866.89570083935689</c:v>
                </c:pt>
                <c:pt idx="903">
                  <c:v>866.89570083935689</c:v>
                </c:pt>
                <c:pt idx="904">
                  <c:v>866.89570083935689</c:v>
                </c:pt>
                <c:pt idx="905">
                  <c:v>866.89570083935689</c:v>
                </c:pt>
                <c:pt idx="906">
                  <c:v>866.89570083935689</c:v>
                </c:pt>
                <c:pt idx="907">
                  <c:v>866.89570083935689</c:v>
                </c:pt>
                <c:pt idx="908">
                  <c:v>866.89570083935689</c:v>
                </c:pt>
                <c:pt idx="909">
                  <c:v>866.89570083935689</c:v>
                </c:pt>
                <c:pt idx="910">
                  <c:v>866.89570083935689</c:v>
                </c:pt>
                <c:pt idx="911">
                  <c:v>866.89570083935689</c:v>
                </c:pt>
                <c:pt idx="912">
                  <c:v>866.89570083935689</c:v>
                </c:pt>
                <c:pt idx="913">
                  <c:v>866.89570083935689</c:v>
                </c:pt>
                <c:pt idx="914">
                  <c:v>866.89570083935689</c:v>
                </c:pt>
                <c:pt idx="915">
                  <c:v>866.89570083935689</c:v>
                </c:pt>
                <c:pt idx="916">
                  <c:v>866.89570083935689</c:v>
                </c:pt>
                <c:pt idx="917">
                  <c:v>866.89570083935689</c:v>
                </c:pt>
                <c:pt idx="918">
                  <c:v>866.89570083935689</c:v>
                </c:pt>
                <c:pt idx="919">
                  <c:v>866.89570083935689</c:v>
                </c:pt>
                <c:pt idx="920">
                  <c:v>866.89570083935689</c:v>
                </c:pt>
                <c:pt idx="921">
                  <c:v>866.89570083935689</c:v>
                </c:pt>
                <c:pt idx="922">
                  <c:v>866.89570083935689</c:v>
                </c:pt>
                <c:pt idx="923">
                  <c:v>866.89570083935689</c:v>
                </c:pt>
                <c:pt idx="924">
                  <c:v>866.89570083935689</c:v>
                </c:pt>
                <c:pt idx="925">
                  <c:v>866.89570083935689</c:v>
                </c:pt>
                <c:pt idx="926">
                  <c:v>866.89570083935689</c:v>
                </c:pt>
                <c:pt idx="927">
                  <c:v>866.89570083935689</c:v>
                </c:pt>
                <c:pt idx="928">
                  <c:v>866.89570083935689</c:v>
                </c:pt>
                <c:pt idx="929">
                  <c:v>866.89570083935689</c:v>
                </c:pt>
                <c:pt idx="930">
                  <c:v>866.89570083935689</c:v>
                </c:pt>
                <c:pt idx="931">
                  <c:v>866.89570083935689</c:v>
                </c:pt>
                <c:pt idx="932">
                  <c:v>866.89570083935689</c:v>
                </c:pt>
                <c:pt idx="933">
                  <c:v>866.89570083935689</c:v>
                </c:pt>
                <c:pt idx="934">
                  <c:v>866.89570083935689</c:v>
                </c:pt>
                <c:pt idx="935">
                  <c:v>866.89570083935689</c:v>
                </c:pt>
                <c:pt idx="936">
                  <c:v>866.89570083935689</c:v>
                </c:pt>
                <c:pt idx="937">
                  <c:v>866.89570083935689</c:v>
                </c:pt>
                <c:pt idx="938">
                  <c:v>866.89570083935689</c:v>
                </c:pt>
                <c:pt idx="939">
                  <c:v>866.89570083935689</c:v>
                </c:pt>
                <c:pt idx="940">
                  <c:v>866.89570083935689</c:v>
                </c:pt>
                <c:pt idx="941">
                  <c:v>866.89570083935689</c:v>
                </c:pt>
                <c:pt idx="942">
                  <c:v>866.89570083935689</c:v>
                </c:pt>
                <c:pt idx="943">
                  <c:v>866.89570083935689</c:v>
                </c:pt>
                <c:pt idx="944">
                  <c:v>866.89570083935689</c:v>
                </c:pt>
                <c:pt idx="945">
                  <c:v>866.89570083935689</c:v>
                </c:pt>
                <c:pt idx="946">
                  <c:v>866.89570083935689</c:v>
                </c:pt>
                <c:pt idx="947">
                  <c:v>866.89570083935689</c:v>
                </c:pt>
                <c:pt idx="948">
                  <c:v>866.89570083935689</c:v>
                </c:pt>
                <c:pt idx="949">
                  <c:v>866.89570083935689</c:v>
                </c:pt>
                <c:pt idx="950">
                  <c:v>866.89570083935689</c:v>
                </c:pt>
                <c:pt idx="951">
                  <c:v>866.89570083935689</c:v>
                </c:pt>
                <c:pt idx="952">
                  <c:v>866.89570083935689</c:v>
                </c:pt>
                <c:pt idx="953">
                  <c:v>866.89570083935689</c:v>
                </c:pt>
                <c:pt idx="954">
                  <c:v>866.89570083935689</c:v>
                </c:pt>
                <c:pt idx="955">
                  <c:v>866.89570083935689</c:v>
                </c:pt>
                <c:pt idx="956">
                  <c:v>866.89570083935689</c:v>
                </c:pt>
                <c:pt idx="957">
                  <c:v>866.89570083935689</c:v>
                </c:pt>
                <c:pt idx="958">
                  <c:v>866.89570083935689</c:v>
                </c:pt>
                <c:pt idx="959">
                  <c:v>866.89570083935689</c:v>
                </c:pt>
                <c:pt idx="960">
                  <c:v>866.89570083935689</c:v>
                </c:pt>
                <c:pt idx="961">
                  <c:v>866.89570083935689</c:v>
                </c:pt>
                <c:pt idx="962">
                  <c:v>866.89570083935689</c:v>
                </c:pt>
                <c:pt idx="963">
                  <c:v>866.89570083935689</c:v>
                </c:pt>
                <c:pt idx="964">
                  <c:v>866.89570083935689</c:v>
                </c:pt>
                <c:pt idx="965">
                  <c:v>866.89570083935689</c:v>
                </c:pt>
                <c:pt idx="966">
                  <c:v>866.89570083935689</c:v>
                </c:pt>
                <c:pt idx="967">
                  <c:v>866.89570083935689</c:v>
                </c:pt>
                <c:pt idx="968">
                  <c:v>866.89570083935689</c:v>
                </c:pt>
                <c:pt idx="969">
                  <c:v>866.89570083935689</c:v>
                </c:pt>
                <c:pt idx="970">
                  <c:v>866.89570083935689</c:v>
                </c:pt>
                <c:pt idx="971">
                  <c:v>866.89570083935689</c:v>
                </c:pt>
                <c:pt idx="972">
                  <c:v>866.89570083935689</c:v>
                </c:pt>
                <c:pt idx="973">
                  <c:v>866.89570083935689</c:v>
                </c:pt>
                <c:pt idx="974">
                  <c:v>866.89570083935689</c:v>
                </c:pt>
                <c:pt idx="975">
                  <c:v>866.89570083935689</c:v>
                </c:pt>
                <c:pt idx="976">
                  <c:v>866.89570083935689</c:v>
                </c:pt>
                <c:pt idx="977">
                  <c:v>866.89570083935689</c:v>
                </c:pt>
                <c:pt idx="978">
                  <c:v>866.89570083935689</c:v>
                </c:pt>
                <c:pt idx="979">
                  <c:v>866.89570083935689</c:v>
                </c:pt>
                <c:pt idx="980">
                  <c:v>866.89570083935689</c:v>
                </c:pt>
                <c:pt idx="981">
                  <c:v>866.89570083935689</c:v>
                </c:pt>
                <c:pt idx="982">
                  <c:v>866.89570083935689</c:v>
                </c:pt>
                <c:pt idx="983">
                  <c:v>866.89570083935689</c:v>
                </c:pt>
                <c:pt idx="984">
                  <c:v>866.89570083935689</c:v>
                </c:pt>
                <c:pt idx="985">
                  <c:v>866.89570083935689</c:v>
                </c:pt>
                <c:pt idx="986">
                  <c:v>866.89570083935689</c:v>
                </c:pt>
                <c:pt idx="987">
                  <c:v>866.89570083935689</c:v>
                </c:pt>
                <c:pt idx="988">
                  <c:v>866.89570083935689</c:v>
                </c:pt>
                <c:pt idx="989">
                  <c:v>866.89570083935689</c:v>
                </c:pt>
                <c:pt idx="990">
                  <c:v>866.89570083935689</c:v>
                </c:pt>
                <c:pt idx="991">
                  <c:v>866.89570083935689</c:v>
                </c:pt>
                <c:pt idx="992">
                  <c:v>866.89570083935689</c:v>
                </c:pt>
                <c:pt idx="993">
                  <c:v>866.89570083935689</c:v>
                </c:pt>
                <c:pt idx="994">
                  <c:v>866.89570083935689</c:v>
                </c:pt>
                <c:pt idx="995">
                  <c:v>866.89570083935689</c:v>
                </c:pt>
                <c:pt idx="996">
                  <c:v>866.89570083935689</c:v>
                </c:pt>
                <c:pt idx="997">
                  <c:v>866.89570083935689</c:v>
                </c:pt>
                <c:pt idx="998">
                  <c:v>866.89570083935689</c:v>
                </c:pt>
                <c:pt idx="999">
                  <c:v>866.89570083935689</c:v>
                </c:pt>
                <c:pt idx="1000">
                  <c:v>866.89570083935689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34.40010000000018</c:v>
                </c:pt>
                <c:pt idx="706">
                  <c:v>34.400200000000183</c:v>
                </c:pt>
                <c:pt idx="707">
                  <c:v>34.400300000000186</c:v>
                </c:pt>
                <c:pt idx="708">
                  <c:v>34.400400000000189</c:v>
                </c:pt>
                <c:pt idx="709">
                  <c:v>34.400500000000193</c:v>
                </c:pt>
                <c:pt idx="710">
                  <c:v>34.400600000000196</c:v>
                </c:pt>
                <c:pt idx="711">
                  <c:v>34.400700000000199</c:v>
                </c:pt>
                <c:pt idx="712">
                  <c:v>34.400800000000203</c:v>
                </c:pt>
                <c:pt idx="713">
                  <c:v>34.400900000000206</c:v>
                </c:pt>
                <c:pt idx="714">
                  <c:v>34.401000000000209</c:v>
                </c:pt>
                <c:pt idx="715">
                  <c:v>34.401100000000213</c:v>
                </c:pt>
                <c:pt idx="716">
                  <c:v>34.401200000000216</c:v>
                </c:pt>
                <c:pt idx="717">
                  <c:v>34.401300000000219</c:v>
                </c:pt>
                <c:pt idx="718">
                  <c:v>34.401400000000223</c:v>
                </c:pt>
                <c:pt idx="719">
                  <c:v>34.401500000000226</c:v>
                </c:pt>
                <c:pt idx="720">
                  <c:v>34.401600000000229</c:v>
                </c:pt>
                <c:pt idx="721">
                  <c:v>34.401700000000233</c:v>
                </c:pt>
                <c:pt idx="722">
                  <c:v>34.401800000000236</c:v>
                </c:pt>
                <c:pt idx="723">
                  <c:v>34.401900000000239</c:v>
                </c:pt>
                <c:pt idx="724">
                  <c:v>34.402000000000243</c:v>
                </c:pt>
                <c:pt idx="725">
                  <c:v>34.402100000000246</c:v>
                </c:pt>
                <c:pt idx="726">
                  <c:v>34.402200000000249</c:v>
                </c:pt>
                <c:pt idx="727">
                  <c:v>34.402300000000253</c:v>
                </c:pt>
                <c:pt idx="728">
                  <c:v>34.402400000000256</c:v>
                </c:pt>
                <c:pt idx="729">
                  <c:v>34.402500000000259</c:v>
                </c:pt>
                <c:pt idx="730">
                  <c:v>34.402600000000263</c:v>
                </c:pt>
                <c:pt idx="731">
                  <c:v>34.402700000000266</c:v>
                </c:pt>
                <c:pt idx="732">
                  <c:v>34.402800000000269</c:v>
                </c:pt>
                <c:pt idx="733">
                  <c:v>34.402900000000272</c:v>
                </c:pt>
                <c:pt idx="734">
                  <c:v>34.403000000000276</c:v>
                </c:pt>
                <c:pt idx="735">
                  <c:v>34.403100000000279</c:v>
                </c:pt>
                <c:pt idx="736">
                  <c:v>34.403200000000282</c:v>
                </c:pt>
                <c:pt idx="737">
                  <c:v>34.403300000000286</c:v>
                </c:pt>
                <c:pt idx="738">
                  <c:v>34.403400000000289</c:v>
                </c:pt>
                <c:pt idx="739">
                  <c:v>34.403500000000292</c:v>
                </c:pt>
                <c:pt idx="740">
                  <c:v>34.403600000000296</c:v>
                </c:pt>
                <c:pt idx="741">
                  <c:v>34.403700000000299</c:v>
                </c:pt>
                <c:pt idx="742">
                  <c:v>34.403800000000302</c:v>
                </c:pt>
                <c:pt idx="743">
                  <c:v>34.403900000000306</c:v>
                </c:pt>
                <c:pt idx="744">
                  <c:v>34.404000000000309</c:v>
                </c:pt>
                <c:pt idx="745">
                  <c:v>34.404100000000312</c:v>
                </c:pt>
                <c:pt idx="746">
                  <c:v>34.404200000000316</c:v>
                </c:pt>
                <c:pt idx="747">
                  <c:v>34.404300000000319</c:v>
                </c:pt>
                <c:pt idx="748">
                  <c:v>34.404400000000322</c:v>
                </c:pt>
                <c:pt idx="749">
                  <c:v>34.404500000000326</c:v>
                </c:pt>
                <c:pt idx="750">
                  <c:v>34.404600000000329</c:v>
                </c:pt>
                <c:pt idx="751">
                  <c:v>34.404700000000332</c:v>
                </c:pt>
                <c:pt idx="752">
                  <c:v>34.404800000000336</c:v>
                </c:pt>
                <c:pt idx="753">
                  <c:v>34.404900000000339</c:v>
                </c:pt>
                <c:pt idx="754">
                  <c:v>34.405000000000342</c:v>
                </c:pt>
                <c:pt idx="755">
                  <c:v>34.405100000000346</c:v>
                </c:pt>
                <c:pt idx="756">
                  <c:v>34.405200000000349</c:v>
                </c:pt>
                <c:pt idx="757">
                  <c:v>34.405300000000352</c:v>
                </c:pt>
                <c:pt idx="758">
                  <c:v>34.405400000000355</c:v>
                </c:pt>
                <c:pt idx="759">
                  <c:v>34.405500000000359</c:v>
                </c:pt>
                <c:pt idx="760">
                  <c:v>34.405600000000362</c:v>
                </c:pt>
                <c:pt idx="761">
                  <c:v>34.405700000000365</c:v>
                </c:pt>
                <c:pt idx="762">
                  <c:v>34.405800000000369</c:v>
                </c:pt>
                <c:pt idx="763">
                  <c:v>34.405900000000372</c:v>
                </c:pt>
                <c:pt idx="764">
                  <c:v>34.406000000000375</c:v>
                </c:pt>
                <c:pt idx="765">
                  <c:v>34.406100000000379</c:v>
                </c:pt>
                <c:pt idx="766">
                  <c:v>34.406200000000382</c:v>
                </c:pt>
                <c:pt idx="767">
                  <c:v>34.406300000000385</c:v>
                </c:pt>
                <c:pt idx="768">
                  <c:v>34.406400000000389</c:v>
                </c:pt>
                <c:pt idx="769">
                  <c:v>34.406500000000392</c:v>
                </c:pt>
                <c:pt idx="770">
                  <c:v>34.406600000000395</c:v>
                </c:pt>
                <c:pt idx="771">
                  <c:v>34.406700000000399</c:v>
                </c:pt>
                <c:pt idx="772">
                  <c:v>34.406800000000402</c:v>
                </c:pt>
                <c:pt idx="773">
                  <c:v>34.406900000000405</c:v>
                </c:pt>
                <c:pt idx="774">
                  <c:v>34.407000000000409</c:v>
                </c:pt>
                <c:pt idx="775">
                  <c:v>34.407100000000412</c:v>
                </c:pt>
                <c:pt idx="776">
                  <c:v>34.407200000000415</c:v>
                </c:pt>
                <c:pt idx="777">
                  <c:v>34.407300000000419</c:v>
                </c:pt>
                <c:pt idx="778">
                  <c:v>34.407400000000422</c:v>
                </c:pt>
                <c:pt idx="779">
                  <c:v>34.407500000000425</c:v>
                </c:pt>
                <c:pt idx="780">
                  <c:v>34.407600000000429</c:v>
                </c:pt>
                <c:pt idx="781">
                  <c:v>34.407700000000432</c:v>
                </c:pt>
                <c:pt idx="782">
                  <c:v>34.407800000000435</c:v>
                </c:pt>
                <c:pt idx="783">
                  <c:v>34.407900000000438</c:v>
                </c:pt>
                <c:pt idx="784">
                  <c:v>34.408000000000442</c:v>
                </c:pt>
                <c:pt idx="785">
                  <c:v>34.408100000000445</c:v>
                </c:pt>
                <c:pt idx="786">
                  <c:v>34.408200000000448</c:v>
                </c:pt>
                <c:pt idx="787">
                  <c:v>34.408300000000452</c:v>
                </c:pt>
                <c:pt idx="788">
                  <c:v>34.408400000000455</c:v>
                </c:pt>
                <c:pt idx="789">
                  <c:v>34.408500000000458</c:v>
                </c:pt>
                <c:pt idx="790">
                  <c:v>34.408600000000462</c:v>
                </c:pt>
                <c:pt idx="791">
                  <c:v>34.408700000000465</c:v>
                </c:pt>
                <c:pt idx="792">
                  <c:v>34.408800000000468</c:v>
                </c:pt>
                <c:pt idx="793">
                  <c:v>34.408900000000472</c:v>
                </c:pt>
                <c:pt idx="794">
                  <c:v>34.409000000000475</c:v>
                </c:pt>
                <c:pt idx="795">
                  <c:v>34.409100000000478</c:v>
                </c:pt>
                <c:pt idx="796">
                  <c:v>34.409200000000482</c:v>
                </c:pt>
                <c:pt idx="797">
                  <c:v>34.409300000000485</c:v>
                </c:pt>
                <c:pt idx="798">
                  <c:v>34.409400000000488</c:v>
                </c:pt>
                <c:pt idx="799">
                  <c:v>34.409500000000492</c:v>
                </c:pt>
                <c:pt idx="800">
                  <c:v>34.409600000000495</c:v>
                </c:pt>
                <c:pt idx="801">
                  <c:v>34.409700000000498</c:v>
                </c:pt>
                <c:pt idx="802">
                  <c:v>34.409800000000502</c:v>
                </c:pt>
                <c:pt idx="803">
                  <c:v>34.409900000000505</c:v>
                </c:pt>
                <c:pt idx="804">
                  <c:v>34.410000000000508</c:v>
                </c:pt>
                <c:pt idx="805">
                  <c:v>34.410100000000511</c:v>
                </c:pt>
                <c:pt idx="806">
                  <c:v>34.410200000000515</c:v>
                </c:pt>
                <c:pt idx="807">
                  <c:v>34.410300000000518</c:v>
                </c:pt>
                <c:pt idx="808">
                  <c:v>34.410400000000521</c:v>
                </c:pt>
                <c:pt idx="809">
                  <c:v>34.410500000000525</c:v>
                </c:pt>
                <c:pt idx="810">
                  <c:v>34.410600000000528</c:v>
                </c:pt>
                <c:pt idx="811">
                  <c:v>34.410700000000531</c:v>
                </c:pt>
                <c:pt idx="812">
                  <c:v>34.410800000000535</c:v>
                </c:pt>
                <c:pt idx="813">
                  <c:v>34.410900000000538</c:v>
                </c:pt>
                <c:pt idx="814">
                  <c:v>34.411000000000541</c:v>
                </c:pt>
                <c:pt idx="815">
                  <c:v>34.411100000000545</c:v>
                </c:pt>
                <c:pt idx="816">
                  <c:v>34.411200000000548</c:v>
                </c:pt>
                <c:pt idx="817">
                  <c:v>34.411300000000551</c:v>
                </c:pt>
                <c:pt idx="818">
                  <c:v>34.411400000000555</c:v>
                </c:pt>
                <c:pt idx="819">
                  <c:v>34.411500000000558</c:v>
                </c:pt>
                <c:pt idx="820">
                  <c:v>34.411600000000561</c:v>
                </c:pt>
                <c:pt idx="821">
                  <c:v>34.411700000000565</c:v>
                </c:pt>
                <c:pt idx="822">
                  <c:v>34.411800000000568</c:v>
                </c:pt>
                <c:pt idx="823">
                  <c:v>34.411900000000571</c:v>
                </c:pt>
                <c:pt idx="824">
                  <c:v>34.412000000000575</c:v>
                </c:pt>
                <c:pt idx="825">
                  <c:v>34.412100000000578</c:v>
                </c:pt>
                <c:pt idx="826">
                  <c:v>34.412200000000581</c:v>
                </c:pt>
                <c:pt idx="827">
                  <c:v>34.412300000000585</c:v>
                </c:pt>
                <c:pt idx="828">
                  <c:v>34.412400000000588</c:v>
                </c:pt>
                <c:pt idx="829">
                  <c:v>34.412500000000591</c:v>
                </c:pt>
                <c:pt idx="830">
                  <c:v>34.412600000000594</c:v>
                </c:pt>
                <c:pt idx="831">
                  <c:v>34.412700000000598</c:v>
                </c:pt>
                <c:pt idx="832">
                  <c:v>34.412800000000601</c:v>
                </c:pt>
                <c:pt idx="833">
                  <c:v>34.412900000000604</c:v>
                </c:pt>
                <c:pt idx="834">
                  <c:v>34.413000000000608</c:v>
                </c:pt>
                <c:pt idx="835">
                  <c:v>34.413100000000611</c:v>
                </c:pt>
                <c:pt idx="836">
                  <c:v>34.413200000000614</c:v>
                </c:pt>
                <c:pt idx="837">
                  <c:v>34.413300000000618</c:v>
                </c:pt>
                <c:pt idx="838">
                  <c:v>34.413400000000621</c:v>
                </c:pt>
                <c:pt idx="839">
                  <c:v>34.413500000000624</c:v>
                </c:pt>
                <c:pt idx="840">
                  <c:v>34.413600000000628</c:v>
                </c:pt>
                <c:pt idx="841">
                  <c:v>34.413700000000631</c:v>
                </c:pt>
                <c:pt idx="842">
                  <c:v>34.413800000000634</c:v>
                </c:pt>
                <c:pt idx="843">
                  <c:v>34.413900000000638</c:v>
                </c:pt>
                <c:pt idx="844">
                  <c:v>34.414000000000641</c:v>
                </c:pt>
                <c:pt idx="845">
                  <c:v>34.414100000000644</c:v>
                </c:pt>
                <c:pt idx="846">
                  <c:v>34.414200000000648</c:v>
                </c:pt>
                <c:pt idx="847">
                  <c:v>34.414300000000651</c:v>
                </c:pt>
                <c:pt idx="848">
                  <c:v>34.414400000000654</c:v>
                </c:pt>
                <c:pt idx="849">
                  <c:v>34.414500000000658</c:v>
                </c:pt>
                <c:pt idx="850">
                  <c:v>34.414600000000661</c:v>
                </c:pt>
                <c:pt idx="851">
                  <c:v>34.414700000000664</c:v>
                </c:pt>
                <c:pt idx="852">
                  <c:v>34.414800000000668</c:v>
                </c:pt>
                <c:pt idx="853">
                  <c:v>34.414900000000671</c:v>
                </c:pt>
                <c:pt idx="854">
                  <c:v>34.415000000000674</c:v>
                </c:pt>
                <c:pt idx="855">
                  <c:v>34.415100000000677</c:v>
                </c:pt>
                <c:pt idx="856">
                  <c:v>34.415200000000681</c:v>
                </c:pt>
                <c:pt idx="857">
                  <c:v>34.415300000000684</c:v>
                </c:pt>
                <c:pt idx="858">
                  <c:v>34.415400000000687</c:v>
                </c:pt>
                <c:pt idx="859">
                  <c:v>34.415500000000691</c:v>
                </c:pt>
                <c:pt idx="860">
                  <c:v>34.415600000000694</c:v>
                </c:pt>
                <c:pt idx="861">
                  <c:v>34.415700000000697</c:v>
                </c:pt>
                <c:pt idx="862">
                  <c:v>34.415800000000701</c:v>
                </c:pt>
                <c:pt idx="863">
                  <c:v>34.415900000000704</c:v>
                </c:pt>
                <c:pt idx="864">
                  <c:v>34.416000000000707</c:v>
                </c:pt>
                <c:pt idx="865">
                  <c:v>34.416100000000711</c:v>
                </c:pt>
                <c:pt idx="866">
                  <c:v>34.416200000000714</c:v>
                </c:pt>
                <c:pt idx="867">
                  <c:v>34.416300000000717</c:v>
                </c:pt>
                <c:pt idx="868">
                  <c:v>34.416400000000721</c:v>
                </c:pt>
                <c:pt idx="869">
                  <c:v>34.416500000000724</c:v>
                </c:pt>
                <c:pt idx="870">
                  <c:v>34.416600000000727</c:v>
                </c:pt>
                <c:pt idx="871">
                  <c:v>34.416700000000731</c:v>
                </c:pt>
                <c:pt idx="872">
                  <c:v>34.416800000000734</c:v>
                </c:pt>
                <c:pt idx="873">
                  <c:v>34.416900000000737</c:v>
                </c:pt>
                <c:pt idx="874">
                  <c:v>34.417000000000741</c:v>
                </c:pt>
                <c:pt idx="875">
                  <c:v>34.417100000000744</c:v>
                </c:pt>
                <c:pt idx="876">
                  <c:v>34.417200000000747</c:v>
                </c:pt>
                <c:pt idx="877">
                  <c:v>34.417300000000751</c:v>
                </c:pt>
                <c:pt idx="878">
                  <c:v>34.417400000000754</c:v>
                </c:pt>
                <c:pt idx="879">
                  <c:v>34.417500000000757</c:v>
                </c:pt>
                <c:pt idx="880">
                  <c:v>34.41760000000076</c:v>
                </c:pt>
                <c:pt idx="881">
                  <c:v>34.417700000000764</c:v>
                </c:pt>
                <c:pt idx="882">
                  <c:v>34.417800000000767</c:v>
                </c:pt>
                <c:pt idx="883">
                  <c:v>34.41790000000077</c:v>
                </c:pt>
                <c:pt idx="884">
                  <c:v>34.418000000000774</c:v>
                </c:pt>
                <c:pt idx="885">
                  <c:v>34.418100000000777</c:v>
                </c:pt>
                <c:pt idx="886">
                  <c:v>34.41820000000078</c:v>
                </c:pt>
                <c:pt idx="887">
                  <c:v>34.418300000000784</c:v>
                </c:pt>
                <c:pt idx="888">
                  <c:v>34.418400000000787</c:v>
                </c:pt>
                <c:pt idx="889">
                  <c:v>34.41850000000079</c:v>
                </c:pt>
                <c:pt idx="890">
                  <c:v>34.418600000000794</c:v>
                </c:pt>
                <c:pt idx="891">
                  <c:v>34.418700000000797</c:v>
                </c:pt>
                <c:pt idx="892">
                  <c:v>34.4188000000008</c:v>
                </c:pt>
                <c:pt idx="893">
                  <c:v>34.418900000000804</c:v>
                </c:pt>
                <c:pt idx="894">
                  <c:v>34.419000000000807</c:v>
                </c:pt>
                <c:pt idx="895">
                  <c:v>34.41910000000081</c:v>
                </c:pt>
                <c:pt idx="896">
                  <c:v>34.419200000000814</c:v>
                </c:pt>
                <c:pt idx="897">
                  <c:v>34.419300000000817</c:v>
                </c:pt>
                <c:pt idx="898">
                  <c:v>34.41940000000082</c:v>
                </c:pt>
                <c:pt idx="899">
                  <c:v>34.419500000000824</c:v>
                </c:pt>
                <c:pt idx="900">
                  <c:v>34.419600000000827</c:v>
                </c:pt>
                <c:pt idx="901">
                  <c:v>34.41970000000083</c:v>
                </c:pt>
                <c:pt idx="902">
                  <c:v>34.419800000000834</c:v>
                </c:pt>
                <c:pt idx="903">
                  <c:v>34.419900000000837</c:v>
                </c:pt>
                <c:pt idx="904">
                  <c:v>34.42000000000084</c:v>
                </c:pt>
                <c:pt idx="905">
                  <c:v>34.420100000000843</c:v>
                </c:pt>
                <c:pt idx="906">
                  <c:v>34.420200000000847</c:v>
                </c:pt>
                <c:pt idx="907">
                  <c:v>34.42030000000085</c:v>
                </c:pt>
                <c:pt idx="908">
                  <c:v>34.420400000000853</c:v>
                </c:pt>
                <c:pt idx="909">
                  <c:v>34.420500000000857</c:v>
                </c:pt>
                <c:pt idx="910">
                  <c:v>34.42060000000086</c:v>
                </c:pt>
                <c:pt idx="911">
                  <c:v>34.420700000000863</c:v>
                </c:pt>
                <c:pt idx="912">
                  <c:v>34.420800000000867</c:v>
                </c:pt>
                <c:pt idx="913">
                  <c:v>34.42090000000087</c:v>
                </c:pt>
                <c:pt idx="914">
                  <c:v>34.421000000000873</c:v>
                </c:pt>
                <c:pt idx="915">
                  <c:v>34.421100000000877</c:v>
                </c:pt>
                <c:pt idx="916">
                  <c:v>34.42120000000088</c:v>
                </c:pt>
                <c:pt idx="917">
                  <c:v>34.421300000000883</c:v>
                </c:pt>
                <c:pt idx="918">
                  <c:v>34.421400000000887</c:v>
                </c:pt>
                <c:pt idx="919">
                  <c:v>34.42150000000089</c:v>
                </c:pt>
                <c:pt idx="920">
                  <c:v>34.421600000000893</c:v>
                </c:pt>
                <c:pt idx="921">
                  <c:v>34.421700000000897</c:v>
                </c:pt>
                <c:pt idx="922">
                  <c:v>34.4218000000009</c:v>
                </c:pt>
                <c:pt idx="923">
                  <c:v>34.421900000000903</c:v>
                </c:pt>
                <c:pt idx="924">
                  <c:v>34.422000000000907</c:v>
                </c:pt>
                <c:pt idx="925">
                  <c:v>34.42210000000091</c:v>
                </c:pt>
                <c:pt idx="926">
                  <c:v>34.422200000000913</c:v>
                </c:pt>
                <c:pt idx="927">
                  <c:v>34.422300000000916</c:v>
                </c:pt>
                <c:pt idx="928">
                  <c:v>34.42240000000092</c:v>
                </c:pt>
                <c:pt idx="929">
                  <c:v>34.422500000000923</c:v>
                </c:pt>
                <c:pt idx="930">
                  <c:v>34.422600000000926</c:v>
                </c:pt>
                <c:pt idx="931">
                  <c:v>34.42270000000093</c:v>
                </c:pt>
                <c:pt idx="932">
                  <c:v>34.422800000000933</c:v>
                </c:pt>
                <c:pt idx="933">
                  <c:v>34.422900000000936</c:v>
                </c:pt>
                <c:pt idx="934">
                  <c:v>34.42300000000094</c:v>
                </c:pt>
                <c:pt idx="935">
                  <c:v>34.423100000000943</c:v>
                </c:pt>
                <c:pt idx="936">
                  <c:v>34.423200000000946</c:v>
                </c:pt>
                <c:pt idx="937">
                  <c:v>34.42330000000095</c:v>
                </c:pt>
                <c:pt idx="938">
                  <c:v>34.423400000000953</c:v>
                </c:pt>
                <c:pt idx="939">
                  <c:v>34.423500000000956</c:v>
                </c:pt>
                <c:pt idx="940">
                  <c:v>34.42360000000096</c:v>
                </c:pt>
                <c:pt idx="941">
                  <c:v>34.423700000000963</c:v>
                </c:pt>
                <c:pt idx="942">
                  <c:v>34.423800000000966</c:v>
                </c:pt>
                <c:pt idx="943">
                  <c:v>34.42390000000097</c:v>
                </c:pt>
                <c:pt idx="944">
                  <c:v>34.424000000000973</c:v>
                </c:pt>
                <c:pt idx="945">
                  <c:v>34.424100000000976</c:v>
                </c:pt>
                <c:pt idx="946">
                  <c:v>34.42420000000098</c:v>
                </c:pt>
                <c:pt idx="947">
                  <c:v>34.424300000000983</c:v>
                </c:pt>
                <c:pt idx="948">
                  <c:v>34.424400000000986</c:v>
                </c:pt>
                <c:pt idx="949">
                  <c:v>34.42450000000099</c:v>
                </c:pt>
                <c:pt idx="950">
                  <c:v>34.424600000000993</c:v>
                </c:pt>
                <c:pt idx="951">
                  <c:v>34.424700000000996</c:v>
                </c:pt>
                <c:pt idx="952">
                  <c:v>34.424800000000999</c:v>
                </c:pt>
                <c:pt idx="953">
                  <c:v>34.424900000001003</c:v>
                </c:pt>
                <c:pt idx="954">
                  <c:v>34.425000000001006</c:v>
                </c:pt>
                <c:pt idx="955">
                  <c:v>34.425100000001009</c:v>
                </c:pt>
                <c:pt idx="956">
                  <c:v>34.425200000001013</c:v>
                </c:pt>
                <c:pt idx="957">
                  <c:v>34.425300000001016</c:v>
                </c:pt>
                <c:pt idx="958">
                  <c:v>34.425400000001019</c:v>
                </c:pt>
                <c:pt idx="959">
                  <c:v>34.425500000001023</c:v>
                </c:pt>
                <c:pt idx="960">
                  <c:v>34.425600000001026</c:v>
                </c:pt>
                <c:pt idx="961">
                  <c:v>34.425700000001029</c:v>
                </c:pt>
                <c:pt idx="962">
                  <c:v>34.425800000001033</c:v>
                </c:pt>
                <c:pt idx="963">
                  <c:v>34.425900000001036</c:v>
                </c:pt>
                <c:pt idx="964">
                  <c:v>34.426000000001039</c:v>
                </c:pt>
                <c:pt idx="965">
                  <c:v>34.426100000001043</c:v>
                </c:pt>
                <c:pt idx="966">
                  <c:v>34.426200000001046</c:v>
                </c:pt>
                <c:pt idx="967">
                  <c:v>34.426300000001049</c:v>
                </c:pt>
                <c:pt idx="968">
                  <c:v>34.426400000001053</c:v>
                </c:pt>
                <c:pt idx="969">
                  <c:v>34.426500000001056</c:v>
                </c:pt>
                <c:pt idx="970">
                  <c:v>34.426600000001059</c:v>
                </c:pt>
                <c:pt idx="971">
                  <c:v>34.426700000001063</c:v>
                </c:pt>
                <c:pt idx="972">
                  <c:v>34.426800000001066</c:v>
                </c:pt>
                <c:pt idx="973">
                  <c:v>34.426900000001069</c:v>
                </c:pt>
                <c:pt idx="974">
                  <c:v>34.427000000001073</c:v>
                </c:pt>
                <c:pt idx="975">
                  <c:v>34.427100000001076</c:v>
                </c:pt>
                <c:pt idx="976">
                  <c:v>34.427200000001079</c:v>
                </c:pt>
                <c:pt idx="977">
                  <c:v>34.427300000001082</c:v>
                </c:pt>
                <c:pt idx="978">
                  <c:v>34.427400000001086</c:v>
                </c:pt>
                <c:pt idx="979">
                  <c:v>34.427500000001089</c:v>
                </c:pt>
                <c:pt idx="980">
                  <c:v>34.427600000001092</c:v>
                </c:pt>
                <c:pt idx="981">
                  <c:v>34.427700000001096</c:v>
                </c:pt>
                <c:pt idx="982">
                  <c:v>34.427800000001099</c:v>
                </c:pt>
                <c:pt idx="983">
                  <c:v>34.427900000001102</c:v>
                </c:pt>
                <c:pt idx="984">
                  <c:v>34.428000000001106</c:v>
                </c:pt>
                <c:pt idx="985">
                  <c:v>34.428100000001109</c:v>
                </c:pt>
                <c:pt idx="986">
                  <c:v>34.428200000001112</c:v>
                </c:pt>
                <c:pt idx="987">
                  <c:v>34.428300000001116</c:v>
                </c:pt>
                <c:pt idx="988">
                  <c:v>34.428400000001119</c:v>
                </c:pt>
                <c:pt idx="989">
                  <c:v>34.428500000001122</c:v>
                </c:pt>
                <c:pt idx="990">
                  <c:v>34.428600000001126</c:v>
                </c:pt>
                <c:pt idx="991">
                  <c:v>34.428700000001129</c:v>
                </c:pt>
                <c:pt idx="992">
                  <c:v>34.428800000001132</c:v>
                </c:pt>
                <c:pt idx="993">
                  <c:v>34.428900000001136</c:v>
                </c:pt>
                <c:pt idx="994">
                  <c:v>34.429000000001139</c:v>
                </c:pt>
                <c:pt idx="995">
                  <c:v>34.429100000001142</c:v>
                </c:pt>
                <c:pt idx="996">
                  <c:v>34.429200000001146</c:v>
                </c:pt>
                <c:pt idx="997">
                  <c:v>34.429300000001149</c:v>
                </c:pt>
                <c:pt idx="998">
                  <c:v>34.429400000001152</c:v>
                </c:pt>
                <c:pt idx="999">
                  <c:v>34.429500000001156</c:v>
                </c:pt>
                <c:pt idx="1000">
                  <c:v>34.429600000001159</c:v>
                </c:pt>
              </c:numCache>
            </c:numRef>
          </c:xVal>
          <c:yVal>
            <c:numRef>
              <c:f>Calculs!$K$4:$K$1004</c:f>
              <c:numCache>
                <c:formatCode>0.00</c:formatCode>
                <c:ptCount val="1001"/>
                <c:pt idx="0">
                  <c:v>0</c:v>
                </c:pt>
                <c:pt idx="1">
                  <c:v>0</c:v>
                </c:pt>
                <c:pt idx="2">
                  <c:v>9.4790623925628914E-4</c:v>
                </c:pt>
                <c:pt idx="3">
                  <c:v>4.7412753235266244E-3</c:v>
                </c:pt>
                <c:pt idx="4">
                  <c:v>1.3280183693268902E-2</c:v>
                </c:pt>
                <c:pt idx="5">
                  <c:v>2.8466526688965675E-2</c:v>
                </c:pt>
                <c:pt idx="6">
                  <c:v>5.1723425090914252E-2</c:v>
                </c:pt>
                <c:pt idx="7">
                  <c:v>8.3513495677188659E-2</c:v>
                </c:pt>
                <c:pt idx="8">
                  <c:v>0.12381862342142162</c:v>
                </c:pt>
                <c:pt idx="9">
                  <c:v>0.17262060235576804</c:v>
                </c:pt>
                <c:pt idx="10">
                  <c:v>0.22990113590954492</c:v>
                </c:pt>
                <c:pt idx="11">
                  <c:v>0.29564183725126553</c:v>
                </c:pt>
                <c:pt idx="12">
                  <c:v>0.36982422963403999</c:v>
                </c:pt>
                <c:pt idx="13">
                  <c:v>0.45242974674431474</c:v>
                </c:pt>
                <c:pt idx="14">
                  <c:v>0.54343973305392246</c:v>
                </c:pt>
                <c:pt idx="15">
                  <c:v>0.64283544417541461</c:v>
                </c:pt>
                <c:pt idx="16">
                  <c:v>0.75059804722064682</c:v>
                </c:pt>
                <c:pt idx="17">
                  <c:v>0.86670862116258984</c:v>
                </c:pt>
                <c:pt idx="18">
                  <c:v>0.99114815720033511</c:v>
                </c:pt>
                <c:pt idx="19">
                  <c:v>1.1238975591272666</c:v>
                </c:pt>
                <c:pt idx="20">
                  <c:v>1.2649376437023687</c:v>
                </c:pt>
                <c:pt idx="21">
                  <c:v>1.4142491410246403</c:v>
                </c:pt>
                <c:pt idx="22">
                  <c:v>1.5718126949105848</c:v>
                </c:pt>
                <c:pt idx="23">
                  <c:v>1.7376088632747453</c:v>
                </c:pt>
                <c:pt idx="24">
                  <c:v>1.9116181185132546</c:v>
                </c:pt>
                <c:pt idx="25">
                  <c:v>2.0938208478903682</c:v>
                </c:pt>
                <c:pt idx="26">
                  <c:v>2.2841973539279508</c:v>
                </c:pt>
                <c:pt idx="27">
                  <c:v>2.4827278547978828</c:v>
                </c:pt>
                <c:pt idx="28">
                  <c:v>2.6893924847173554</c:v>
                </c:pt>
                <c:pt idx="29">
                  <c:v>2.9041712943470244</c:v>
                </c:pt>
                <c:pt idx="30">
                  <c:v>3.1270442511919883</c:v>
                </c:pt>
                <c:pt idx="31">
                  <c:v>3.3579912400055583</c:v>
                </c:pt>
                <c:pt idx="32">
                  <c:v>3.5969920631957906</c:v>
                </c:pt>
                <c:pt idx="33">
                  <c:v>3.8440264412347434</c:v>
                </c:pt>
                <c:pt idx="34">
                  <c:v>4.0990740130704308</c:v>
                </c:pt>
                <c:pt idx="35">
                  <c:v>4.362099539400857</c:v>
                </c:pt>
                <c:pt idx="36">
                  <c:v>4.6330672130060391</c:v>
                </c:pt>
                <c:pt idx="37">
                  <c:v>4.9119554621708508</c:v>
                </c:pt>
                <c:pt idx="38">
                  <c:v>5.1987426537234462</c:v>
                </c:pt>
                <c:pt idx="39">
                  <c:v>5.4934070995415833</c:v>
                </c:pt>
                <c:pt idx="40">
                  <c:v>5.7959270558507949</c:v>
                </c:pt>
                <c:pt idx="41">
                  <c:v>6.1062807226099478</c:v>
                </c:pt>
                <c:pt idx="42">
                  <c:v>6.4244462429756721</c:v>
                </c:pt>
                <c:pt idx="43">
                  <c:v>6.7504017028381744</c:v>
                </c:pt>
                <c:pt idx="44">
                  <c:v>7.0841251304218629</c:v>
                </c:pt>
                <c:pt idx="45">
                  <c:v>7.4255944959449636</c:v>
                </c:pt>
                <c:pt idx="46">
                  <c:v>7.7747877113329791</c:v>
                </c:pt>
                <c:pt idx="47">
                  <c:v>8.1316826299814018</c:v>
                </c:pt>
                <c:pt idx="48">
                  <c:v>8.4962570465636027</c:v>
                </c:pt>
                <c:pt idx="49">
                  <c:v>8.8684886968802363</c:v>
                </c:pt>
                <c:pt idx="50">
                  <c:v>9.2483552577468782</c:v>
                </c:pt>
                <c:pt idx="51">
                  <c:v>9.6358368738750002</c:v>
                </c:pt>
                <c:pt idx="52">
                  <c:v>10.030918687722457</c:v>
                </c:pt>
                <c:pt idx="53">
                  <c:v>10.433588316525958</c:v>
                </c:pt>
                <c:pt idx="54">
                  <c:v>10.843833326324321</c:v>
                </c:pt>
                <c:pt idx="55">
                  <c:v>11.261641231796171</c:v>
                </c:pt>
                <c:pt idx="56">
                  <c:v>11.686999496119157</c:v>
                </c:pt>
                <c:pt idx="57">
                  <c:v>12.119895530849313</c:v>
                </c:pt>
                <c:pt idx="58">
                  <c:v>12.560316695819315</c:v>
                </c:pt>
                <c:pt idx="59">
                  <c:v>13.008250299054476</c:v>
                </c:pt>
                <c:pt idx="60">
                  <c:v>13.463683596705437</c:v>
                </c:pt>
                <c:pt idx="61">
                  <c:v>13.926603792996575</c:v>
                </c:pt>
                <c:pt idx="62">
                  <c:v>14.396998040189242</c:v>
                </c:pt>
                <c:pt idx="63">
                  <c:v>14.874853438559002</c:v>
                </c:pt>
                <c:pt idx="64">
                  <c:v>15.360157036386125</c:v>
                </c:pt>
                <c:pt idx="65">
                  <c:v>15.85289582995861</c:v>
                </c:pt>
                <c:pt idx="66">
                  <c:v>16.353056763587112</c:v>
                </c:pt>
                <c:pt idx="67">
                  <c:v>16.860626729631136</c:v>
                </c:pt>
                <c:pt idx="68">
                  <c:v>17.375592568535986</c:v>
                </c:pt>
                <c:pt idx="69">
                  <c:v>17.897941068879881</c:v>
                </c:pt>
                <c:pt idx="70">
                  <c:v>18.427658967430816</c:v>
                </c:pt>
                <c:pt idx="71">
                  <c:v>18.964732949212671</c:v>
                </c:pt>
                <c:pt idx="72">
                  <c:v>19.509149647580173</c:v>
                </c:pt>
                <c:pt idx="73">
                  <c:v>20.060895644302281</c:v>
                </c:pt>
                <c:pt idx="74">
                  <c:v>20.619957469653659</c:v>
                </c:pt>
                <c:pt idx="75">
                  <c:v>21.186321602513875</c:v>
                </c:pt>
                <c:pt idx="76">
                  <c:v>21.759974470473988</c:v>
                </c:pt>
                <c:pt idx="77">
                  <c:v>22.340902449950246</c:v>
                </c:pt>
                <c:pt idx="78">
                  <c:v>22.92909186630456</c:v>
                </c:pt>
                <c:pt idx="79">
                  <c:v>23.524528993971554</c:v>
                </c:pt>
                <c:pt idx="80">
                  <c:v>24.12720005659185</c:v>
                </c:pt>
                <c:pt idx="81">
                  <c:v>24.737091227151421</c:v>
                </c:pt>
                <c:pt idx="82">
                  <c:v>25.354188628126735</c:v>
                </c:pt>
                <c:pt idx="83">
                  <c:v>25.978478331635515</c:v>
                </c:pt>
                <c:pt idx="84">
                  <c:v>26.609946359592854</c:v>
                </c:pt>
                <c:pt idx="85">
                  <c:v>27.248578683872573</c:v>
                </c:pt>
                <c:pt idx="86">
                  <c:v>27.894361226473549</c:v>
                </c:pt>
                <c:pt idx="87">
                  <c:v>28.547279859690917</c:v>
                </c:pt>
                <c:pt idx="88">
                  <c:v>29.207320406291927</c:v>
                </c:pt>
                <c:pt idx="89">
                  <c:v>29.874468639696328</c:v>
                </c:pt>
                <c:pt idx="90">
                  <c:v>30.548710284161114</c:v>
                </c:pt>
                <c:pt idx="91">
                  <c:v>31.230031014969509</c:v>
                </c:pt>
                <c:pt idx="92">
                  <c:v>31.918416458624026</c:v>
                </c:pt>
                <c:pt idx="93">
                  <c:v>32.613852193043492</c:v>
                </c:pt>
                <c:pt idx="94">
                  <c:v>33.31632374776391</c:v>
                </c:pt>
                <c:pt idx="95">
                  <c:v>34.025816604143039</c:v>
                </c:pt>
                <c:pt idx="96">
                  <c:v>34.742316195568577</c:v>
                </c:pt>
                <c:pt idx="97">
                  <c:v>35.465807907669834</c:v>
                </c:pt>
                <c:pt idx="98">
                  <c:v>36.196277078532788</c:v>
                </c:pt>
                <c:pt idx="99">
                  <c:v>36.933708998918462</c:v>
                </c:pt>
                <c:pt idx="100">
                  <c:v>37.678088912484462</c:v>
                </c:pt>
                <c:pt idx="101">
                  <c:v>38.429400855187204</c:v>
                </c:pt>
                <c:pt idx="102">
                  <c:v>39.187626493740247</c:v>
                </c:pt>
                <c:pt idx="103">
                  <c:v>39.952746285655635</c:v>
                </c:pt>
                <c:pt idx="104">
                  <c:v>40.72474064028593</c:v>
                </c:pt>
                <c:pt idx="105">
                  <c:v>41.503589919162167</c:v>
                </c:pt>
                <c:pt idx="106">
                  <c:v>42.289274436334502</c:v>
                </c:pt>
                <c:pt idx="107">
                  <c:v>43.081774458715394</c:v>
                </c:pt>
                <c:pt idx="108">
                  <c:v>43.881070206425285</c:v>
                </c:pt>
                <c:pt idx="109">
                  <c:v>44.687141853140666</c:v>
                </c:pt>
                <c:pt idx="110">
                  <c:v>45.49996952644446</c:v>
                </c:pt>
                <c:pt idx="111">
                  <c:v>46.319533308178606</c:v>
                </c:pt>
                <c:pt idx="112">
                  <c:v>47.145813234798837</c:v>
                </c:pt>
                <c:pt idx="113">
                  <c:v>47.978789297731488</c:v>
                </c:pt>
                <c:pt idx="114">
                  <c:v>48.818441443732318</c:v>
                </c:pt>
                <c:pt idx="115">
                  <c:v>49.664749575247271</c:v>
                </c:pt>
                <c:pt idx="116">
                  <c:v>50.517693550775071</c:v>
                </c:pt>
                <c:pt idx="117">
                  <c:v>51.377253185231638</c:v>
                </c:pt>
                <c:pt idx="118">
                  <c:v>52.243408250316193</c:v>
                </c:pt>
                <c:pt idx="119">
                  <c:v>53.116138474879044</c:v>
                </c:pt>
                <c:pt idx="120">
                  <c:v>53.995423545290947</c:v>
                </c:pt>
                <c:pt idx="121">
                  <c:v>54.881243105814029</c:v>
                </c:pt>
                <c:pt idx="122">
                  <c:v>55.773576758974158</c:v>
                </c:pt>
                <c:pt idx="123">
                  <c:v>56.672404065934735</c:v>
                </c:pt>
                <c:pt idx="124">
                  <c:v>57.577704546871857</c:v>
                </c:pt>
                <c:pt idx="125">
                  <c:v>58.489457681350764</c:v>
                </c:pt>
                <c:pt idx="126">
                  <c:v>59.407642908703536</c:v>
                </c:pt>
                <c:pt idx="127">
                  <c:v>60.332239628408004</c:v>
                </c:pt>
                <c:pt idx="128">
                  <c:v>61.26322720046776</c:v>
                </c:pt>
                <c:pt idx="129">
                  <c:v>62.200584945793302</c:v>
                </c:pt>
                <c:pt idx="130">
                  <c:v>63.144292146584192</c:v>
                </c:pt>
                <c:pt idx="131">
                  <c:v>64.094328046712207</c:v>
                </c:pt>
                <c:pt idx="132">
                  <c:v>65.050671852105424</c:v>
                </c:pt>
                <c:pt idx="133">
                  <c:v>66.013302731133209</c:v>
                </c:pt>
                <c:pt idx="134">
                  <c:v>66.982199814992072</c:v>
                </c:pt>
                <c:pt idx="135">
                  <c:v>67.957342198092292</c:v>
                </c:pt>
                <c:pt idx="136">
                  <c:v>68.938708938445274</c:v>
                </c:pt>
                <c:pt idx="137">
                  <c:v>69.926279058051705</c:v>
                </c:pt>
                <c:pt idx="138">
                  <c:v>70.920031543290278</c:v>
                </c:pt>
                <c:pt idx="139">
                  <c:v>71.919945345307127</c:v>
                </c:pt>
                <c:pt idx="140">
                  <c:v>72.925999380405798</c:v>
                </c:pt>
                <c:pt idx="141">
                  <c:v>73.93817253043774</c:v>
                </c:pt>
                <c:pt idx="142">
                  <c:v>74.956443643193367</c:v>
                </c:pt>
                <c:pt idx="143">
                  <c:v>75.980791532793532</c:v>
                </c:pt>
                <c:pt idx="144">
                  <c:v>77.011194980081441</c:v>
                </c:pt>
                <c:pt idx="145">
                  <c:v>78.047632733014922</c:v>
                </c:pt>
                <c:pt idx="146">
                  <c:v>79.090083507059092</c:v>
                </c:pt>
                <c:pt idx="147">
                  <c:v>80.138525985579278</c:v>
                </c:pt>
                <c:pt idx="148">
                  <c:v>81.192938820234261</c:v>
                </c:pt>
                <c:pt idx="149">
                  <c:v>82.253300631369683</c:v>
                </c:pt>
                <c:pt idx="150">
                  <c:v>83.319590008411737</c:v>
                </c:pt>
                <c:pt idx="151">
                  <c:v>84.391785904086234</c:v>
                </c:pt>
                <c:pt idx="152">
                  <c:v>85.469868028785683</c:v>
                </c:pt>
                <c:pt idx="153">
                  <c:v>86.553816457155776</c:v>
                </c:pt>
                <c:pt idx="154">
                  <c:v>87.643611234517479</c:v>
                </c:pt>
                <c:pt idx="155">
                  <c:v>88.739232377228078</c:v>
                </c:pt>
                <c:pt idx="156">
                  <c:v>89.840659873042298</c:v>
                </c:pt>
                <c:pt idx="157">
                  <c:v>90.947873681473567</c:v>
                </c:pt>
                <c:pt idx="158">
                  <c:v>92.060853734155359</c:v>
                </c:pt>
                <c:pt idx="159">
                  <c:v>93.179579935202526</c:v>
                </c:pt>
                <c:pt idx="160">
                  <c:v>94.304032161572749</c:v>
                </c:pt>
                <c:pt idx="161">
                  <c:v>95.434190263427865</c:v>
                </c:pt>
                <c:pt idx="162">
                  <c:v>96.570034064495232</c:v>
                </c:pt>
                <c:pt idx="163">
                  <c:v>97.711543362429026</c:v>
                </c:pt>
                <c:pt idx="164">
                  <c:v>98.858697929171356</c:v>
                </c:pt>
                <c:pt idx="165">
                  <c:v>100.0114775113134</c:v>
                </c:pt>
                <c:pt idx="166">
                  <c:v>101.16986183045627</c:v>
                </c:pt>
                <c:pt idx="167">
                  <c:v>102.33383058357174</c:v>
                </c:pt>
                <c:pt idx="168">
                  <c:v>103.50336344336282</c:v>
                </c:pt>
                <c:pt idx="169">
                  <c:v>104.67844005862403</c:v>
                </c:pt>
                <c:pt idx="170">
                  <c:v>105.85904005460152</c:v>
                </c:pt>
                <c:pt idx="171">
                  <c:v>107.04514303335276</c:v>
                </c:pt>
                <c:pt idx="172">
                  <c:v>108.23672857410607</c:v>
                </c:pt>
                <c:pt idx="173">
                  <c:v>109.4337762336198</c:v>
                </c:pt>
                <c:pt idx="174">
                  <c:v>110.63626554654105</c:v>
                </c:pt>
                <c:pt idx="175">
                  <c:v>111.84417602576421</c:v>
                </c:pt>
                <c:pt idx="176">
                  <c:v>113.0574871627889</c:v>
                </c:pt>
                <c:pt idx="177">
                  <c:v>114.2761784280776</c:v>
                </c:pt>
                <c:pt idx="178">
                  <c:v>115.50022927141281</c:v>
                </c:pt>
                <c:pt idx="179">
                  <c:v>116.72961912225377</c:v>
                </c:pt>
                <c:pt idx="180">
                  <c:v>117.96432739009263</c:v>
                </c:pt>
                <c:pt idx="181">
                  <c:v>119.20433346481019</c:v>
                </c:pt>
                <c:pt idx="182">
                  <c:v>120.44961671703098</c:v>
                </c:pt>
                <c:pt idx="183">
                  <c:v>121.7001564984779</c:v>
                </c:pt>
                <c:pt idx="184">
                  <c:v>122.95593214232623</c:v>
                </c:pt>
                <c:pt idx="185">
                  <c:v>124.21692296355708</c:v>
                </c:pt>
                <c:pt idx="186">
                  <c:v>125.48310825931013</c:v>
                </c:pt>
                <c:pt idx="187">
                  <c:v>126.75446730923584</c:v>
                </c:pt>
                <c:pt idx="188">
                  <c:v>128.03097937584687</c:v>
                </c:pt>
                <c:pt idx="189">
                  <c:v>129.312623704869</c:v>
                </c:pt>
                <c:pt idx="190">
                  <c:v>130.5993795255911</c:v>
                </c:pt>
                <c:pt idx="191">
                  <c:v>131.89122605121463</c:v>
                </c:pt>
                <c:pt idx="192">
                  <c:v>133.18814247920221</c:v>
                </c:pt>
                <c:pt idx="193">
                  <c:v>134.49010799162551</c:v>
                </c:pt>
                <c:pt idx="194">
                  <c:v>135.79710175551236</c:v>
                </c:pt>
                <c:pt idx="195">
                  <c:v>137.10910292319301</c:v>
                </c:pt>
                <c:pt idx="196">
                  <c:v>138.42609063264564</c:v>
                </c:pt>
                <c:pt idx="197">
                  <c:v>139.748044007841</c:v>
                </c:pt>
                <c:pt idx="198">
                  <c:v>141.07494215908619</c:v>
                </c:pt>
                <c:pt idx="199">
                  <c:v>142.4067641833675</c:v>
                </c:pt>
                <c:pt idx="200">
                  <c:v>143.74348916469253</c:v>
                </c:pt>
                <c:pt idx="201">
                  <c:v>145.08509617443121</c:v>
                </c:pt>
                <c:pt idx="202">
                  <c:v>146.43156427165601</c:v>
                </c:pt>
                <c:pt idx="203">
                  <c:v>147.78287250348123</c:v>
                </c:pt>
                <c:pt idx="204">
                  <c:v>149.13899990540116</c:v>
                </c:pt>
                <c:pt idx="205">
                  <c:v>150.49992550162747</c:v>
                </c:pt>
                <c:pt idx="206">
                  <c:v>151.86562830542547</c:v>
                </c:pt>
                <c:pt idx="207">
                  <c:v>153.23608731944944</c:v>
                </c:pt>
                <c:pt idx="208">
                  <c:v>154.61128153607683</c:v>
                </c:pt>
                <c:pt idx="209">
                  <c:v>155.99118993774155</c:v>
                </c:pt>
                <c:pt idx="210">
                  <c:v>157.37579149726611</c:v>
                </c:pt>
                <c:pt idx="211">
                  <c:v>158.76506517819271</c:v>
                </c:pt>
                <c:pt idx="212">
                  <c:v>160.15898993511325</c:v>
                </c:pt>
                <c:pt idx="213">
                  <c:v>161.55754471399823</c:v>
                </c:pt>
                <c:pt idx="214">
                  <c:v>162.9607084525245</c:v>
                </c:pt>
                <c:pt idx="215">
                  <c:v>164.36846008040197</c:v>
                </c:pt>
                <c:pt idx="216">
                  <c:v>165.78077851969914</c:v>
                </c:pt>
                <c:pt idx="217">
                  <c:v>167.19764268516732</c:v>
                </c:pt>
                <c:pt idx="218">
                  <c:v>168.61903148456389</c:v>
                </c:pt>
                <c:pt idx="219">
                  <c:v>170.04492381897427</c:v>
                </c:pt>
                <c:pt idx="220">
                  <c:v>171.47529858313268</c:v>
                </c:pt>
                <c:pt idx="221">
                  <c:v>172.91013466574171</c:v>
                </c:pt>
                <c:pt idx="222">
                  <c:v>174.34941094979067</c:v>
                </c:pt>
                <c:pt idx="223">
                  <c:v>175.79310631287265</c:v>
                </c:pt>
                <c:pt idx="224">
                  <c:v>177.24119962750038</c:v>
                </c:pt>
                <c:pt idx="225">
                  <c:v>178.69366976142081</c:v>
                </c:pt>
                <c:pt idx="226">
                  <c:v>180.15049557792835</c:v>
                </c:pt>
                <c:pt idx="227">
                  <c:v>181.61165593617693</c:v>
                </c:pt>
                <c:pt idx="228">
                  <c:v>183.07712969149071</c:v>
                </c:pt>
                <c:pt idx="229">
                  <c:v>184.54689569567338</c:v>
                </c:pt>
                <c:pt idx="230">
                  <c:v>186.02093279731633</c:v>
                </c:pt>
                <c:pt idx="231">
                  <c:v>187.49921984210528</c:v>
                </c:pt>
                <c:pt idx="232">
                  <c:v>188.98173567312568</c:v>
                </c:pt>
                <c:pt idx="233">
                  <c:v>190.46845913116675</c:v>
                </c:pt>
                <c:pt idx="234">
                  <c:v>191.95936905502407</c:v>
                </c:pt>
                <c:pt idx="235">
                  <c:v>193.4544442818009</c:v>
                </c:pt>
                <c:pt idx="236">
                  <c:v>194.95366364720806</c:v>
                </c:pt>
                <c:pt idx="237">
                  <c:v>196.45700598586231</c:v>
                </c:pt>
                <c:pt idx="238">
                  <c:v>197.9644501315835</c:v>
                </c:pt>
                <c:pt idx="239">
                  <c:v>199.47597491769017</c:v>
                </c:pt>
                <c:pt idx="240">
                  <c:v>200.99155917729374</c:v>
                </c:pt>
                <c:pt idx="241">
                  <c:v>202.51118174359132</c:v>
                </c:pt>
                <c:pt idx="242">
                  <c:v>204.03482145015704</c:v>
                </c:pt>
                <c:pt idx="243">
                  <c:v>205.56245713123187</c:v>
                </c:pt>
                <c:pt idx="244">
                  <c:v>207.09406762201201</c:v>
                </c:pt>
                <c:pt idx="245">
                  <c:v>208.62963175893586</c:v>
                </c:pt>
                <c:pt idx="246">
                  <c:v>210.16912837996941</c:v>
                </c:pt>
                <c:pt idx="247">
                  <c:v>211.71253632489021</c:v>
                </c:pt>
                <c:pt idx="248">
                  <c:v>213.25983443556979</c:v>
                </c:pt>
                <c:pt idx="249">
                  <c:v>214.81100155625464</c:v>
                </c:pt>
                <c:pt idx="250">
                  <c:v>216.36601653384554</c:v>
                </c:pt>
                <c:pt idx="251">
                  <c:v>217.92485652829123</c:v>
                </c:pt>
                <c:pt idx="252">
                  <c:v>219.48749532367816</c:v>
                </c:pt>
                <c:pt idx="253">
                  <c:v>221.05390502074508</c:v>
                </c:pt>
                <c:pt idx="254">
                  <c:v>222.6240577287528</c:v>
                </c:pt>
                <c:pt idx="255">
                  <c:v>224.19792556586518</c:v>
                </c:pt>
                <c:pt idx="256">
                  <c:v>225.77548065952735</c:v>
                </c:pt>
                <c:pt idx="257">
                  <c:v>227.35669514684136</c:v>
                </c:pt>
                <c:pt idx="258">
                  <c:v>228.94154117493906</c:v>
                </c:pt>
                <c:pt idx="259">
                  <c:v>230.52999090135231</c:v>
                </c:pt>
                <c:pt idx="260">
                  <c:v>232.12201649438043</c:v>
                </c:pt>
                <c:pt idx="261">
                  <c:v>233.71759013345505</c:v>
                </c:pt>
                <c:pt idx="262">
                  <c:v>235.31668400950201</c:v>
                </c:pt>
                <c:pt idx="263">
                  <c:v>236.91927032530089</c:v>
                </c:pt>
                <c:pt idx="264">
                  <c:v>238.52532129584137</c:v>
                </c:pt>
                <c:pt idx="265">
                  <c:v>240.13480914867719</c:v>
                </c:pt>
                <c:pt idx="266">
                  <c:v>241.74770612427722</c:v>
                </c:pt>
                <c:pt idx="267">
                  <c:v>243.36398447637376</c:v>
                </c:pt>
                <c:pt idx="268">
                  <c:v>244.9836164723082</c:v>
                </c:pt>
                <c:pt idx="269">
                  <c:v>246.60657439337368</c:v>
                </c:pt>
                <c:pt idx="270">
                  <c:v>248.23283053515522</c:v>
                </c:pt>
                <c:pt idx="271">
                  <c:v>249.86235720786698</c:v>
                </c:pt>
                <c:pt idx="272">
                  <c:v>251.49512673668676</c:v>
                </c:pt>
                <c:pt idx="273">
                  <c:v>253.1311114620876</c:v>
                </c:pt>
                <c:pt idx="274">
                  <c:v>254.77028374016683</c:v>
                </c:pt>
                <c:pt idx="275">
                  <c:v>256.41261594297208</c:v>
                </c:pt>
                <c:pt idx="276">
                  <c:v>258.05808045882469</c:v>
                </c:pt>
                <c:pt idx="277">
                  <c:v>259.70664969264027</c:v>
                </c:pt>
                <c:pt idx="278">
                  <c:v>261.35829606624628</c:v>
                </c:pt>
                <c:pt idx="279">
                  <c:v>263.01299201869716</c:v>
                </c:pt>
                <c:pt idx="280">
                  <c:v>264.67071000658638</c:v>
                </c:pt>
                <c:pt idx="281">
                  <c:v>266.33142250435577</c:v>
                </c:pt>
                <c:pt idx="282">
                  <c:v>267.99510200460207</c:v>
                </c:pt>
                <c:pt idx="283">
                  <c:v>269.66172101838066</c:v>
                </c:pt>
                <c:pt idx="284">
                  <c:v>271.33125207550648</c:v>
                </c:pt>
                <c:pt idx="285">
                  <c:v>273.00366772485211</c:v>
                </c:pt>
                <c:pt idx="286">
                  <c:v>274.67894053464306</c:v>
                </c:pt>
                <c:pt idx="287">
                  <c:v>276.3570430927503</c:v>
                </c:pt>
                <c:pt idx="288">
                  <c:v>278.03794800697995</c:v>
                </c:pt>
                <c:pt idx="289">
                  <c:v>279.72162790536009</c:v>
                </c:pt>
                <c:pt idx="290">
                  <c:v>281.40805543642495</c:v>
                </c:pt>
                <c:pt idx="291">
                  <c:v>283.09720326949605</c:v>
                </c:pt>
                <c:pt idx="292">
                  <c:v>284.78904409496067</c:v>
                </c:pt>
                <c:pt idx="293">
                  <c:v>286.4835506245476</c:v>
                </c:pt>
                <c:pt idx="294">
                  <c:v>288.18069559159989</c:v>
                </c:pt>
                <c:pt idx="295">
                  <c:v>289.88045175134494</c:v>
                </c:pt>
                <c:pt idx="296">
                  <c:v>291.58279188116165</c:v>
                </c:pt>
                <c:pt idx="297">
                  <c:v>293.28768878084503</c:v>
                </c:pt>
                <c:pt idx="298">
                  <c:v>294.9950967696879</c:v>
                </c:pt>
                <c:pt idx="299">
                  <c:v>296.70493319850766</c:v>
                </c:pt>
                <c:pt idx="300">
                  <c:v>298.41709699157173</c:v>
                </c:pt>
                <c:pt idx="301">
                  <c:v>300.13148717446524</c:v>
                </c:pt>
                <c:pt idx="302">
                  <c:v>301.84800287610881</c:v>
                </c:pt>
                <c:pt idx="303">
                  <c:v>303.56654333074243</c:v>
                </c:pt>
                <c:pt idx="304">
                  <c:v>305.28700787987475</c:v>
                </c:pt>
                <c:pt idx="305">
                  <c:v>307.00929597419787</c:v>
                </c:pt>
                <c:pt idx="306">
                  <c:v>308.73330717546804</c:v>
                </c:pt>
                <c:pt idx="307">
                  <c:v>310.45894115835205</c:v>
                </c:pt>
                <c:pt idx="308">
                  <c:v>312.1860977122393</c:v>
                </c:pt>
                <c:pt idx="309">
                  <c:v>313.9146767430197</c:v>
                </c:pt>
                <c:pt idx="310">
                  <c:v>315.64457827482772</c:v>
                </c:pt>
                <c:pt idx="311">
                  <c:v>317.37570245175198</c:v>
                </c:pt>
                <c:pt idx="312">
                  <c:v>319.10794953951131</c:v>
                </c:pt>
                <c:pt idx="313">
                  <c:v>320.8412199270968</c:v>
                </c:pt>
                <c:pt idx="314">
                  <c:v>322.57541412837986</c:v>
                </c:pt>
                <c:pt idx="315">
                  <c:v>324.31043278368696</c:v>
                </c:pt>
                <c:pt idx="316">
                  <c:v>326.04617666134038</c:v>
                </c:pt>
                <c:pt idx="317">
                  <c:v>327.78254665916586</c:v>
                </c:pt>
                <c:pt idx="318">
                  <c:v>329.51944380596649</c:v>
                </c:pt>
                <c:pt idx="319">
                  <c:v>331.25676926296364</c:v>
                </c:pt>
                <c:pt idx="320">
                  <c:v>332.99442432520453</c:v>
                </c:pt>
                <c:pt idx="321">
                  <c:v>334.73231777349798</c:v>
                </c:pt>
                <c:pt idx="322">
                  <c:v>336.47037321666335</c:v>
                </c:pt>
                <c:pt idx="323">
                  <c:v>338.20852172129889</c:v>
                </c:pt>
                <c:pt idx="324">
                  <c:v>339.94669445083167</c:v>
                </c:pt>
                <c:pt idx="325">
                  <c:v>341.68482266608976</c:v>
                </c:pt>
                <c:pt idx="326">
                  <c:v>343.42283772585853</c:v>
                </c:pt>
                <c:pt idx="327">
                  <c:v>345.16067108742124</c:v>
                </c:pt>
                <c:pt idx="328">
                  <c:v>346.8982543070839</c:v>
                </c:pt>
                <c:pt idx="329">
                  <c:v>348.63551904068464</c:v>
                </c:pt>
                <c:pt idx="330">
                  <c:v>350.37239704408745</c:v>
                </c:pt>
                <c:pt idx="331">
                  <c:v>352.10882017366049</c:v>
                </c:pt>
                <c:pt idx="332">
                  <c:v>353.8447203867392</c:v>
                </c:pt>
                <c:pt idx="333">
                  <c:v>355.58002974207392</c:v>
                </c:pt>
                <c:pt idx="334">
                  <c:v>357.31468040026255</c:v>
                </c:pt>
                <c:pt idx="335">
                  <c:v>359.04860462416804</c:v>
                </c:pt>
                <c:pt idx="336">
                  <c:v>360.7817347793208</c:v>
                </c:pt>
                <c:pt idx="337">
                  <c:v>362.51400333430649</c:v>
                </c:pt>
                <c:pt idx="338">
                  <c:v>364.24534286113857</c:v>
                </c:pt>
                <c:pt idx="339">
                  <c:v>365.97568603561655</c:v>
                </c:pt>
                <c:pt idx="340">
                  <c:v>367.70496563766937</c:v>
                </c:pt>
                <c:pt idx="341">
                  <c:v>369.43311455168441</c:v>
                </c:pt>
                <c:pt idx="342">
                  <c:v>371.16006576682173</c:v>
                </c:pt>
                <c:pt idx="343">
                  <c:v>372.88575237731453</c:v>
                </c:pt>
                <c:pt idx="344">
                  <c:v>374.61010758275484</c:v>
                </c:pt>
                <c:pt idx="345">
                  <c:v>376.33306468836531</c:v>
                </c:pt>
                <c:pt idx="346">
                  <c:v>378.05455710525695</c:v>
                </c:pt>
                <c:pt idx="347">
                  <c:v>379.77451835067285</c:v>
                </c:pt>
                <c:pt idx="348">
                  <c:v>381.4928828400777</c:v>
                </c:pt>
                <c:pt idx="349">
                  <c:v>383.20958667791149</c:v>
                </c:pt>
                <c:pt idx="350">
                  <c:v>384.92456686327193</c:v>
                </c:pt>
                <c:pt idx="351">
                  <c:v>386.63776049688568</c:v>
                </c:pt>
                <c:pt idx="352">
                  <c:v>388.34910478124618</c:v>
                </c:pt>
                <c:pt idx="353">
                  <c:v>390.05853702073983</c:v>
                </c:pt>
                <c:pt idx="354">
                  <c:v>391.76599462175983</c:v>
                </c:pt>
                <c:pt idx="355">
                  <c:v>393.47141509280851</c:v>
                </c:pt>
                <c:pt idx="356">
                  <c:v>395.17473604458758</c:v>
                </c:pt>
                <c:pt idx="357">
                  <c:v>396.87589519007713</c:v>
                </c:pt>
                <c:pt idx="358">
                  <c:v>398.57483034460273</c:v>
                </c:pt>
                <c:pt idx="359">
                  <c:v>400.27147942589124</c:v>
                </c:pt>
                <c:pt idx="360">
                  <c:v>401.96579691569519</c:v>
                </c:pt>
                <c:pt idx="361">
                  <c:v>403.65777029191901</c:v>
                </c:pt>
                <c:pt idx="362">
                  <c:v>405.3474035092712</c:v>
                </c:pt>
                <c:pt idx="363">
                  <c:v>407.03470050941797</c:v>
                </c:pt>
                <c:pt idx="364">
                  <c:v>408.71966522103929</c:v>
                </c:pt>
                <c:pt idx="365">
                  <c:v>410.40230155988473</c:v>
                </c:pt>
                <c:pt idx="366">
                  <c:v>412.08261342882901</c:v>
                </c:pt>
                <c:pt idx="367">
                  <c:v>413.76060471792715</c:v>
                </c:pt>
                <c:pt idx="368">
                  <c:v>415.43627930446939</c:v>
                </c:pt>
                <c:pt idx="369">
                  <c:v>417.10964105303583</c:v>
                </c:pt>
                <c:pt idx="370">
                  <c:v>418.78069381555071</c:v>
                </c:pt>
                <c:pt idx="371">
                  <c:v>420.44944143133654</c:v>
                </c:pt>
                <c:pt idx="372">
                  <c:v>422.11588772716766</c:v>
                </c:pt>
                <c:pt idx="373">
                  <c:v>423.78003651732382</c:v>
                </c:pt>
                <c:pt idx="374">
                  <c:v>425.44189160364328</c:v>
                </c:pt>
                <c:pt idx="375">
                  <c:v>427.10145677557568</c:v>
                </c:pt>
                <c:pt idx="376">
                  <c:v>428.7587358102345</c:v>
                </c:pt>
                <c:pt idx="377">
                  <c:v>430.41373247244957</c:v>
                </c:pt>
                <c:pt idx="378">
                  <c:v>432.06645051481894</c:v>
                </c:pt>
                <c:pt idx="379">
                  <c:v>433.71689367776059</c:v>
                </c:pt>
                <c:pt idx="380">
                  <c:v>435.36506568956406</c:v>
                </c:pt>
                <c:pt idx="381">
                  <c:v>437.0109702664414</c:v>
                </c:pt>
                <c:pt idx="382">
                  <c:v>438.65461111257821</c:v>
                </c:pt>
                <c:pt idx="383">
                  <c:v>440.29599192018429</c:v>
                </c:pt>
                <c:pt idx="384">
                  <c:v>441.93511636954389</c:v>
                </c:pt>
                <c:pt idx="385">
                  <c:v>443.57198812906586</c:v>
                </c:pt>
                <c:pt idx="386">
                  <c:v>445.20661085533357</c:v>
                </c:pt>
                <c:pt idx="387">
                  <c:v>446.83898819315431</c:v>
                </c:pt>
                <c:pt idx="388">
                  <c:v>448.46912377560869</c:v>
                </c:pt>
                <c:pt idx="389">
                  <c:v>450.09702122409965</c:v>
                </c:pt>
                <c:pt idx="390">
                  <c:v>451.72268414840113</c:v>
                </c:pt>
                <c:pt idx="391">
                  <c:v>453.34611614670683</c:v>
                </c:pt>
                <c:pt idx="392">
                  <c:v>454.96732080567818</c:v>
                </c:pt>
                <c:pt idx="393">
                  <c:v>456.58630170049258</c:v>
                </c:pt>
                <c:pt idx="394">
                  <c:v>458.20306239489099</c:v>
                </c:pt>
                <c:pt idx="395">
                  <c:v>459.81760644122545</c:v>
                </c:pt>
                <c:pt idx="396">
                  <c:v>461.42993738050637</c:v>
                </c:pt>
                <c:pt idx="397">
                  <c:v>463.04005874244956</c:v>
                </c:pt>
                <c:pt idx="398">
                  <c:v>464.64797404552291</c:v>
                </c:pt>
                <c:pt idx="399">
                  <c:v>466.25368679699284</c:v>
                </c:pt>
                <c:pt idx="400">
                  <c:v>467.85720049297066</c:v>
                </c:pt>
                <c:pt idx="401">
                  <c:v>483.77165936363389</c:v>
                </c:pt>
                <c:pt idx="402">
                  <c:v>499.46845635877401</c:v>
                </c:pt>
                <c:pt idx="403">
                  <c:v>514.95098001476197</c:v>
                </c:pt>
                <c:pt idx="404">
                  <c:v>530.22251330502559</c:v>
                </c:pt>
                <c:pt idx="405">
                  <c:v>545.28623786276228</c:v>
                </c:pt>
                <c:pt idx="406">
                  <c:v>560.14523799026892</c:v>
                </c:pt>
                <c:pt idx="407">
                  <c:v>574.80250446773152</c:v>
                </c:pt>
                <c:pt idx="408">
                  <c:v>589.26093817341848</c:v>
                </c:pt>
                <c:pt idx="409">
                  <c:v>603.5233535263975</c:v>
                </c:pt>
                <c:pt idx="410">
                  <c:v>617.59248176213168</c:v>
                </c:pt>
                <c:pt idx="411">
                  <c:v>631.47097405061254</c:v>
                </c:pt>
                <c:pt idx="412">
                  <c:v>645.16140446603583</c:v>
                </c:pt>
                <c:pt idx="413">
                  <c:v>658.66627281642968</c:v>
                </c:pt>
                <c:pt idx="414">
                  <c:v>671.98800734109011</c:v>
                </c:pt>
                <c:pt idx="415">
                  <c:v>685.12896728316787</c:v>
                </c:pt>
                <c:pt idx="416">
                  <c:v>698.09144534427423</c:v>
                </c:pt>
                <c:pt idx="417">
                  <c:v>710.87767002753753</c:v>
                </c:pt>
                <c:pt idx="418">
                  <c:v>723.48980787513005</c:v>
                </c:pt>
                <c:pt idx="419">
                  <c:v>735.92996560591178</c:v>
                </c:pt>
                <c:pt idx="420">
                  <c:v>748.20019215848185</c:v>
                </c:pt>
                <c:pt idx="421">
                  <c:v>760.30248064460511</c:v>
                </c:pt>
                <c:pt idx="422">
                  <c:v>772.2387702176768</c:v>
                </c:pt>
                <c:pt idx="423">
                  <c:v>784.01094786060503</c:v>
                </c:pt>
                <c:pt idx="424">
                  <c:v>795.62085009722978</c:v>
                </c:pt>
                <c:pt idx="425">
                  <c:v>807.07026463114983</c:v>
                </c:pt>
                <c:pt idx="426">
                  <c:v>818.36093191560212</c:v>
                </c:pt>
                <c:pt idx="427">
                  <c:v>829.49454665782457</c:v>
                </c:pt>
                <c:pt idx="428">
                  <c:v>840.47275926113332</c:v>
                </c:pt>
                <c:pt idx="429">
                  <c:v>851.29717720776193</c:v>
                </c:pt>
                <c:pt idx="430">
                  <c:v>861.96936638533339</c:v>
                </c:pt>
                <c:pt idx="431">
                  <c:v>872.49085235967539</c:v>
                </c:pt>
                <c:pt idx="432">
                  <c:v>882.8631215965371</c:v>
                </c:pt>
                <c:pt idx="433">
                  <c:v>893.08762263462268</c:v>
                </c:pt>
                <c:pt idx="434">
                  <c:v>903.16576721222373</c:v>
                </c:pt>
                <c:pt idx="435">
                  <c:v>913.09893134960851</c:v>
                </c:pt>
                <c:pt idx="436">
                  <c:v>922.88845638920816</c:v>
                </c:pt>
                <c:pt idx="437">
                  <c:v>932.53564999553032</c:v>
                </c:pt>
                <c:pt idx="438">
                  <c:v>942.04178711662746</c:v>
                </c:pt>
                <c:pt idx="439">
                  <c:v>951.40811090885074</c:v>
                </c:pt>
                <c:pt idx="440">
                  <c:v>960.63583362652889</c:v>
                </c:pt>
                <c:pt idx="441">
                  <c:v>969.72613747812591</c:v>
                </c:pt>
                <c:pt idx="442">
                  <c:v>978.68017545035173</c:v>
                </c:pt>
                <c:pt idx="443">
                  <c:v>987.49907210162382</c:v>
                </c:pt>
                <c:pt idx="444">
                  <c:v>996.18392432620635</c:v>
                </c:pt>
                <c:pt idx="445">
                  <c:v>1004.7358020902875</c:v>
                </c:pt>
                <c:pt idx="446">
                  <c:v>1013.155749141191</c:v>
                </c:pt>
                <c:pt idx="447">
                  <c:v>1021.4447836908604</c:v>
                </c:pt>
                <c:pt idx="448">
                  <c:v>1029.6038990746963</c:v>
                </c:pt>
                <c:pt idx="449">
                  <c:v>1037.6340643867757</c:v>
                </c:pt>
                <c:pt idx="450">
                  <c:v>1045.5362250924329</c:v>
                </c:pt>
                <c:pt idx="451">
                  <c:v>1053.3113036191335</c:v>
                </c:pt>
                <c:pt idx="452">
                  <c:v>1060.960199926528</c:v>
                </c:pt>
                <c:pt idx="453">
                  <c:v>1068.4837920565342</c:v>
                </c:pt>
                <c:pt idx="454">
                  <c:v>1075.8829366642494</c:v>
                </c:pt>
                <c:pt idx="455">
                  <c:v>1083.1584695304687</c:v>
                </c:pt>
                <c:pt idx="456">
                  <c:v>1090.311206056537</c:v>
                </c:pt>
                <c:pt idx="457">
                  <c:v>1097.3419417422417</c:v>
                </c:pt>
                <c:pt idx="458">
                  <c:v>1104.2514526474108</c:v>
                </c:pt>
                <c:pt idx="459">
                  <c:v>1111.0404958378617</c:v>
                </c:pt>
                <c:pt idx="460">
                  <c:v>1117.7098098163101</c:v>
                </c:pt>
                <c:pt idx="461">
                  <c:v>1124.2601149388288</c:v>
                </c:pt>
                <c:pt idx="462">
                  <c:v>1130.6921138174162</c:v>
                </c:pt>
                <c:pt idx="463">
                  <c:v>1137.0064917092157</c:v>
                </c:pt>
                <c:pt idx="464">
                  <c:v>1143.2039168929023</c:v>
                </c:pt>
                <c:pt idx="465">
                  <c:v>1149.2850410327351</c:v>
                </c:pt>
                <c:pt idx="466">
                  <c:v>1155.2504995307538</c:v>
                </c:pt>
                <c:pt idx="467">
                  <c:v>1161.1009118675784</c:v>
                </c:pt>
                <c:pt idx="468">
                  <c:v>1166.83688193226</c:v>
                </c:pt>
                <c:pt idx="469">
                  <c:v>1172.4589983416083</c:v>
                </c:pt>
                <c:pt idx="470">
                  <c:v>1177.9678347494141</c:v>
                </c:pt>
                <c:pt idx="471">
                  <c:v>1183.363950145967</c:v>
                </c:pt>
                <c:pt idx="472">
                  <c:v>1188.6478891482602</c:v>
                </c:pt>
                <c:pt idx="473">
                  <c:v>1193.8201822812646</c:v>
                </c:pt>
                <c:pt idx="474">
                  <c:v>1198.8813462506391</c:v>
                </c:pt>
                <c:pt idx="475">
                  <c:v>1203.831884207246</c:v>
                </c:pt>
                <c:pt idx="476">
                  <c:v>1208.6722860038233</c:v>
                </c:pt>
                <c:pt idx="477">
                  <c:v>1213.4030284441676</c:v>
                </c:pt>
                <c:pt idx="478">
                  <c:v>1218.0245755251744</c:v>
                </c:pt>
                <c:pt idx="479">
                  <c:v>1222.5373786720784</c:v>
                </c:pt>
                <c:pt idx="480">
                  <c:v>1226.9418769672384</c:v>
                </c:pt>
                <c:pt idx="481">
                  <c:v>1231.2384973728088</c:v>
                </c:pt>
                <c:pt idx="482">
                  <c:v>1235.4276549476424</c:v>
                </c:pt>
                <c:pt idx="483">
                  <c:v>1239.5097530587734</c:v>
                </c:pt>
                <c:pt idx="484">
                  <c:v>1243.485183587833</c:v>
                </c:pt>
                <c:pt idx="485">
                  <c:v>1247.3543271327599</c:v>
                </c:pt>
                <c:pt idx="486">
                  <c:v>1251.1175532051727</c:v>
                </c:pt>
                <c:pt idx="487">
                  <c:v>1254.77522042379</c:v>
                </c:pt>
                <c:pt idx="488">
                  <c:v>1258.3276767042883</c:v>
                </c:pt>
                <c:pt idx="489">
                  <c:v>1261.7752594460135</c:v>
                </c:pt>
                <c:pt idx="490">
                  <c:v>1265.1182957159733</c:v>
                </c:pt>
                <c:pt idx="491">
                  <c:v>1268.3571024305643</c:v>
                </c:pt>
                <c:pt idx="492">
                  <c:v>1271.4919865355109</c:v>
                </c:pt>
                <c:pt idx="493">
                  <c:v>1274.5232451845193</c:v>
                </c:pt>
                <c:pt idx="494">
                  <c:v>1277.4511659171835</c:v>
                </c:pt>
                <c:pt idx="495">
                  <c:v>1280.2760268367128</c:v>
                </c:pt>
                <c:pt idx="496">
                  <c:v>1282.9980967880886</c:v>
                </c:pt>
                <c:pt idx="497">
                  <c:v>1285.6176355372966</c:v>
                </c:pt>
                <c:pt idx="498">
                  <c:v>1288.1348939523293</c:v>
                </c:pt>
                <c:pt idx="499">
                  <c:v>1290.5501141866907</c:v>
                </c:pt>
                <c:pt idx="500">
                  <c:v>1292.8635298661925</c:v>
                </c:pt>
                <c:pt idx="501">
                  <c:v>1295.0753662798732</c:v>
                </c:pt>
                <c:pt idx="502">
                  <c:v>1297.1858405759224</c:v>
                </c:pt>
                <c:pt idx="503">
                  <c:v>1299.195161963542</c:v>
                </c:pt>
                <c:pt idx="504">
                  <c:v>1301.1035319217151</c:v>
                </c:pt>
                <c:pt idx="505">
                  <c:v>1302.9111444158975</c:v>
                </c:pt>
                <c:pt idx="506">
                  <c:v>1304.6181861236723</c:v>
                </c:pt>
                <c:pt idx="507">
                  <c:v>1306.2248366704296</c:v>
                </c:pt>
                <c:pt idx="508">
                  <c:v>1307.7312688761326</c:v>
                </c:pt>
                <c:pt idx="509">
                  <c:v>1309.1376490142193</c:v>
                </c:pt>
                <c:pt idx="510">
                  <c:v>1310.4441370836435</c:v>
                </c:pt>
                <c:pt idx="511">
                  <c:v>1311.6508870949929</c:v>
                </c:pt>
                <c:pt idx="512">
                  <c:v>1312.7580473715166</c:v>
                </c:pt>
                <c:pt idx="513">
                  <c:v>1313.7657608657551</c:v>
                </c:pt>
                <c:pt idx="514">
                  <c:v>1314.6741654922851</c:v>
                </c:pt>
                <c:pt idx="515">
                  <c:v>1315.4833944768691</c:v>
                </c:pt>
                <c:pt idx="516">
                  <c:v>1316.1935767220343</c:v>
                </c:pt>
                <c:pt idx="517">
                  <c:v>1316.8048371888001</c:v>
                </c:pt>
                <c:pt idx="518">
                  <c:v>1317.3172972939406</c:v>
                </c:pt>
                <c:pt idx="519">
                  <c:v>1317.7310753218001</c:v>
                </c:pt>
                <c:pt idx="520">
                  <c:v>1318.046286849308</c:v>
                </c:pt>
                <c:pt idx="521">
                  <c:v>1318.2630451824632</c:v>
                </c:pt>
                <c:pt idx="522">
                  <c:v>1318.3814618021984</c:v>
                </c:pt>
                <c:pt idx="523">
                  <c:v>1318.4016468172163</c:v>
                </c:pt>
                <c:pt idx="524">
                  <c:v>1318.3237094211154</c:v>
                </c:pt>
                <c:pt idx="525">
                  <c:v>1318.1477583509184</c:v>
                </c:pt>
                <c:pt idx="526">
                  <c:v>1317.8739023439939</c:v>
                </c:pt>
                <c:pt idx="527">
                  <c:v>1317.5022505903187</c:v>
                </c:pt>
                <c:pt idx="528">
                  <c:v>1317.0329131770832</c:v>
                </c:pt>
                <c:pt idx="529">
                  <c:v>1316.4660015227741</c:v>
                </c:pt>
                <c:pt idx="530">
                  <c:v>1315.8016287980856</c:v>
                </c:pt>
                <c:pt idx="531">
                  <c:v>1315.0399103312882</c:v>
                </c:pt>
                <c:pt idx="532">
                  <c:v>1314.1809639960143</c:v>
                </c:pt>
                <c:pt idx="533">
                  <c:v>1313.2249105797844</c:v>
                </c:pt>
                <c:pt idx="534">
                  <c:v>1312.1718741319728</c:v>
                </c:pt>
                <c:pt idx="535">
                  <c:v>1311.0219822902893</c:v>
                </c:pt>
                <c:pt idx="536">
                  <c:v>1309.7753665852179</c:v>
                </c:pt>
                <c:pt idx="537">
                  <c:v>1308.4321627221832</c:v>
                </c:pt>
                <c:pt idx="538">
                  <c:v>1306.9925108415212</c:v>
                </c:pt>
                <c:pt idx="539">
                  <c:v>1305.4565557565822</c:v>
                </c:pt>
                <c:pt idx="540">
                  <c:v>1303.8244471705184</c:v>
                </c:pt>
                <c:pt idx="541">
                  <c:v>1302.0963398724714</c:v>
                </c:pt>
                <c:pt idx="542">
                  <c:v>1300.272393914018</c:v>
                </c:pt>
                <c:pt idx="543">
                  <c:v>1298.3527747668165</c:v>
                </c:pt>
                <c:pt idx="544">
                  <c:v>1296.3376534624633</c:v>
                </c:pt>
                <c:pt idx="545">
                  <c:v>1294.2272067155989</c:v>
                </c:pt>
                <c:pt idx="546">
                  <c:v>1292.0216170313117</c:v>
                </c:pt>
                <c:pt idx="547">
                  <c:v>1289.7210727978747</c:v>
                </c:pt>
                <c:pt idx="548">
                  <c:v>1287.3257683658253</c:v>
                </c:pt>
                <c:pt idx="549">
                  <c:v>1284.8359041143619</c:v>
                </c:pt>
                <c:pt idx="550">
                  <c:v>1282.2516865059831</c:v>
                </c:pt>
                <c:pt idx="551">
                  <c:v>1279.5733281302439</c:v>
                </c:pt>
                <c:pt idx="552">
                  <c:v>1276.8010477374528</c:v>
                </c:pt>
                <c:pt idx="553">
                  <c:v>1273.9350702630761</c:v>
                </c:pt>
                <c:pt idx="554">
                  <c:v>1270.9756268435592</c:v>
                </c:pt>
                <c:pt idx="555">
                  <c:v>1267.9229548242258</c:v>
                </c:pt>
                <c:pt idx="556">
                  <c:v>1264.7772977598609</c:v>
                </c:pt>
                <c:pt idx="557">
                  <c:v>1261.5389054085333</c:v>
                </c:pt>
                <c:pt idx="558">
                  <c:v>1258.2080337191733</c:v>
                </c:pt>
                <c:pt idx="559">
                  <c:v>1254.78494481337</c:v>
                </c:pt>
                <c:pt idx="560">
                  <c:v>1251.2699069618218</c:v>
                </c:pt>
                <c:pt idx="561">
                  <c:v>1247.6631945558279</c:v>
                </c:pt>
                <c:pt idx="562">
                  <c:v>1243.9650880741831</c:v>
                </c:pt>
                <c:pt idx="563">
                  <c:v>1240.1758740458019</c:v>
                </c:pt>
                <c:pt idx="564">
                  <c:v>1236.2958450083736</c:v>
                </c:pt>
                <c:pt idx="565">
                  <c:v>1232.325299463321</c:v>
                </c:pt>
                <c:pt idx="566">
                  <c:v>1228.2645418273164</c:v>
                </c:pt>
                <c:pt idx="567">
                  <c:v>1224.1138823805859</c:v>
                </c:pt>
                <c:pt idx="568">
                  <c:v>1219.8736372122121</c:v>
                </c:pt>
                <c:pt idx="569">
                  <c:v>1215.5441281626333</c:v>
                </c:pt>
                <c:pt idx="570">
                  <c:v>1211.1256827635186</c:v>
                </c:pt>
                <c:pt idx="571">
                  <c:v>1206.6186341751825</c:v>
                </c:pt>
                <c:pt idx="572">
                  <c:v>1202.0233211216982</c:v>
                </c:pt>
                <c:pt idx="573">
                  <c:v>1197.3400878238492</c:v>
                </c:pt>
                <c:pt idx="574">
                  <c:v>1192.5692839300523</c:v>
                </c:pt>
                <c:pt idx="575">
                  <c:v>1187.711264445378</c:v>
                </c:pt>
                <c:pt idx="576">
                  <c:v>1182.7663896587824</c:v>
                </c:pt>
                <c:pt idx="577">
                  <c:v>1177.7350250686618</c:v>
                </c:pt>
                <c:pt idx="578">
                  <c:v>1172.6175413068293</c:v>
                </c:pt>
                <c:pt idx="579">
                  <c:v>1167.4143140610122</c:v>
                </c:pt>
                <c:pt idx="580">
                  <c:v>1162.1257239959605</c:v>
                </c:pt>
                <c:pt idx="581">
                  <c:v>1156.7521566732526</c:v>
                </c:pt>
                <c:pt idx="582">
                  <c:v>1151.2940024698794</c:v>
                </c:pt>
                <c:pt idx="583">
                  <c:v>1145.7516564956875</c:v>
                </c:pt>
                <c:pt idx="584">
                  <c:v>1140.1255185097523</c:v>
                </c:pt>
                <c:pt idx="585">
                  <c:v>1134.4159928357549</c:v>
                </c:pt>
                <c:pt idx="586">
                  <c:v>1128.6234882764297</c:v>
                </c:pt>
                <c:pt idx="587">
                  <c:v>1122.7484180271492</c:v>
                </c:pt>
                <c:pt idx="588">
                  <c:v>1116.791199588708</c:v>
                </c:pt>
                <c:pt idx="589">
                  <c:v>1110.7522546793671</c:v>
                </c:pt>
                <c:pt idx="590">
                  <c:v>1104.6320091462183</c:v>
                </c:pt>
                <c:pt idx="591">
                  <c:v>1098.4308928759237</c:v>
                </c:pt>
                <c:pt idx="592">
                  <c:v>1092.1493397048873</c:v>
                </c:pt>
                <c:pt idx="593">
                  <c:v>1085.787787328909</c:v>
                </c:pt>
                <c:pt idx="594">
                  <c:v>1079.3466772123775</c:v>
                </c:pt>
                <c:pt idx="595">
                  <c:v>1072.8264544970475</c:v>
                </c:pt>
                <c:pt idx="596">
                  <c:v>1066.2275679104539</c:v>
                </c:pt>
                <c:pt idx="597">
                  <c:v>1059.5504696740088</c:v>
                </c:pt>
                <c:pt idx="598">
                  <c:v>1052.7956154108281</c:v>
                </c:pt>
                <c:pt idx="599">
                  <c:v>1045.9634640533341</c:v>
                </c:pt>
                <c:pt idx="600">
                  <c:v>1039.0544777506773</c:v>
                </c:pt>
                <c:pt idx="601">
                  <c:v>1032.0691217760211</c:v>
                </c:pt>
                <c:pt idx="602">
                  <c:v>1025.007864433732</c:v>
                </c:pt>
                <c:pt idx="603">
                  <c:v>1017.8711769665153</c:v>
                </c:pt>
                <c:pt idx="604">
                  <c:v>1010.6595334625384</c:v>
                </c:pt>
                <c:pt idx="605">
                  <c:v>1003.3734107625801</c:v>
                </c:pt>
                <c:pt idx="606">
                  <c:v>996.0132883672444</c:v>
                </c:pt>
                <c:pt idx="607">
                  <c:v>988.57964834427742</c:v>
                </c:pt>
                <c:pt idx="608">
                  <c:v>981.0729752360229</c:v>
                </c:pt>
                <c:pt idx="609">
                  <c:v>973.49375596705363</c:v>
                </c:pt>
                <c:pt idx="610">
                  <c:v>965.84247975201345</c:v>
                </c:pt>
                <c:pt idx="611">
                  <c:v>958.11963800370404</c:v>
                </c:pt>
                <c:pt idx="612">
                  <c:v>950.32572424145076</c:v>
                </c:pt>
                <c:pt idx="613">
                  <c:v>942.46123399977978</c:v>
                </c:pt>
                <c:pt idx="614">
                  <c:v>934.52666473743898</c:v>
                </c:pt>
                <c:pt idx="615">
                  <c:v>926.5225157467936</c:v>
                </c:pt>
                <c:pt idx="616">
                  <c:v>918.44928806362805</c:v>
                </c:pt>
                <c:pt idx="617">
                  <c:v>910.30748437738214</c:v>
                </c:pt>
                <c:pt idx="618">
                  <c:v>902.0976089418524</c:v>
                </c:pt>
                <c:pt idx="619">
                  <c:v>893.82016748638591</c:v>
                </c:pt>
                <c:pt idx="620">
                  <c:v>885.47566712759442</c:v>
                </c:pt>
                <c:pt idx="621">
                  <c:v>877.06461628161571</c:v>
                </c:pt>
                <c:pt idx="622">
                  <c:v>868.58752457694777</c:v>
                </c:pt>
                <c:pt idx="623">
                  <c:v>860.04490276788238</c:v>
                </c:pt>
                <c:pt idx="624">
                  <c:v>851.43726264856093</c:v>
                </c:pt>
                <c:pt idx="625">
                  <c:v>842.7651169676783</c:v>
                </c:pt>
                <c:pt idx="626">
                  <c:v>834.02897934385646</c:v>
                </c:pt>
                <c:pt idx="627">
                  <c:v>825.22936418171105</c:v>
                </c:pt>
                <c:pt idx="628">
                  <c:v>816.36678658863275</c:v>
                </c:pt>
                <c:pt idx="629">
                  <c:v>807.44176229230402</c:v>
                </c:pt>
                <c:pt idx="630">
                  <c:v>798.45480755897142</c:v>
                </c:pt>
                <c:pt idx="631">
                  <c:v>789.40643911249413</c:v>
                </c:pt>
                <c:pt idx="632">
                  <c:v>780.29717405418626</c:v>
                </c:pt>
                <c:pt idx="633">
                  <c:v>771.12752978347214</c:v>
                </c:pt>
                <c:pt idx="634">
                  <c:v>761.89802391937155</c:v>
                </c:pt>
                <c:pt idx="635">
                  <c:v>752.6091742228316</c:v>
                </c:pt>
                <c:pt idx="636">
                  <c:v>743.26149851992216</c:v>
                </c:pt>
                <c:pt idx="637">
                  <c:v>733.85551462590922</c:v>
                </c:pt>
                <c:pt idx="638">
                  <c:v>724.39174027022159</c:v>
                </c:pt>
                <c:pt idx="639">
                  <c:v>714.87069302232487</c:v>
                </c:pt>
                <c:pt idx="640">
                  <c:v>705.29289021851594</c:v>
                </c:pt>
                <c:pt idx="641">
                  <c:v>695.65884888965081</c:v>
                </c:pt>
                <c:pt idx="642">
                  <c:v>685.9690856898178</c:v>
                </c:pt>
                <c:pt idx="643">
                  <c:v>676.22411682596771</c:v>
                </c:pt>
                <c:pt idx="644">
                  <c:v>666.42445798851134</c:v>
                </c:pt>
                <c:pt idx="645">
                  <c:v>656.57062428289453</c:v>
                </c:pt>
                <c:pt idx="646">
                  <c:v>646.66313016216088</c:v>
                </c:pt>
                <c:pt idx="647">
                  <c:v>636.70248936050984</c:v>
                </c:pt>
                <c:pt idx="648">
                  <c:v>626.68921482785936</c:v>
                </c:pt>
                <c:pt idx="649">
                  <c:v>616.62381866542046</c:v>
                </c:pt>
                <c:pt idx="650">
                  <c:v>606.50681206229035</c:v>
                </c:pt>
                <c:pt idx="651">
                  <c:v>596.33870523307087</c:v>
                </c:pt>
                <c:pt idx="652">
                  <c:v>586.12000735651827</c:v>
                </c:pt>
                <c:pt idx="653">
                  <c:v>575.85122651522897</c:v>
                </c:pt>
                <c:pt idx="654">
                  <c:v>565.53286963636651</c:v>
                </c:pt>
                <c:pt idx="655">
                  <c:v>555.16544243343355</c:v>
                </c:pt>
                <c:pt idx="656">
                  <c:v>544.7494493490924</c:v>
                </c:pt>
                <c:pt idx="657">
                  <c:v>534.28539349903747</c:v>
                </c:pt>
                <c:pt idx="658">
                  <c:v>523.77377661692151</c:v>
                </c:pt>
                <c:pt idx="659">
                  <c:v>513.215099000338</c:v>
                </c:pt>
                <c:pt idx="660">
                  <c:v>502.60985945786121</c:v>
                </c:pt>
                <c:pt idx="661">
                  <c:v>491.95855525714455</c:v>
                </c:pt>
                <c:pt idx="662">
                  <c:v>481.26168207407761</c:v>
                </c:pt>
                <c:pt idx="663">
                  <c:v>470.51973394300222</c:v>
                </c:pt>
                <c:pt idx="664">
                  <c:v>459.73320320798655</c:v>
                </c:pt>
                <c:pt idx="665">
                  <c:v>448.90258047515641</c:v>
                </c:pt>
                <c:pt idx="666">
                  <c:v>438.02835456608267</c:v>
                </c:pt>
                <c:pt idx="667">
                  <c:v>427.11101247222194</c:v>
                </c:pt>
                <c:pt idx="668">
                  <c:v>416.15103931040932</c:v>
                </c:pt>
                <c:pt idx="669">
                  <c:v>405.1489182793996</c:v>
                </c:pt>
                <c:pt idx="670">
                  <c:v>394.10513061745399</c:v>
                </c:pt>
                <c:pt idx="671">
                  <c:v>383.0201555609691</c:v>
                </c:pt>
                <c:pt idx="672">
                  <c:v>371.89447030414379</c:v>
                </c:pt>
                <c:pt idx="673">
                  <c:v>360.72854995967953</c:v>
                </c:pt>
                <c:pt idx="674">
                  <c:v>349.52286752050998</c:v>
                </c:pt>
                <c:pt idx="675">
                  <c:v>338.27789382255423</c:v>
                </c:pt>
                <c:pt idx="676">
                  <c:v>326.99409750848849</c:v>
                </c:pt>
                <c:pt idx="677">
                  <c:v>315.67194499253054</c:v>
                </c:pt>
                <c:pt idx="678">
                  <c:v>304.31190042623047</c:v>
                </c:pt>
                <c:pt idx="679">
                  <c:v>292.91442566526194</c:v>
                </c:pt>
                <c:pt idx="680">
                  <c:v>281.47998023720641</c:v>
                </c:pt>
                <c:pt idx="681">
                  <c:v>270.00902131032399</c:v>
                </c:pt>
                <c:pt idx="682">
                  <c:v>258.50200366330347</c:v>
                </c:pt>
                <c:pt idx="683">
                  <c:v>246.95937965598358</c:v>
                </c:pt>
                <c:pt idx="684">
                  <c:v>235.38159920103809</c:v>
                </c:pt>
                <c:pt idx="685">
                  <c:v>223.76910973661646</c:v>
                </c:pt>
                <c:pt idx="686">
                  <c:v>212.1223561999316</c:v>
                </c:pt>
                <c:pt idx="687">
                  <c:v>200.44178100178638</c:v>
                </c:pt>
                <c:pt idx="688">
                  <c:v>188.72782400202993</c:v>
                </c:pt>
                <c:pt idx="689">
                  <c:v>176.98092248593477</c:v>
                </c:pt>
                <c:pt idx="690">
                  <c:v>165.20151114148553</c:v>
                </c:pt>
                <c:pt idx="691">
                  <c:v>153.39002203756996</c:v>
                </c:pt>
                <c:pt idx="692">
                  <c:v>141.54688460306247</c:v>
                </c:pt>
                <c:pt idx="693">
                  <c:v>129.6725256067904</c:v>
                </c:pt>
                <c:pt idx="694">
                  <c:v>117.76736913837343</c:v>
                </c:pt>
                <c:pt idx="695">
                  <c:v>105.83183658992556</c:v>
                </c:pt>
                <c:pt idx="696">
                  <c:v>93.866346638609826</c:v>
                </c:pt>
                <c:pt idx="697">
                  <c:v>81.871315230035066</c:v>
                </c:pt>
                <c:pt idx="698">
                  <c:v>69.847155562484431</c:v>
                </c:pt>
                <c:pt idx="699">
                  <c:v>57.794278071964911</c:v>
                </c:pt>
                <c:pt idx="700">
                  <c:v>45.713090418067218</c:v>
                </c:pt>
                <c:pt idx="701">
                  <c:v>33.603997470625053</c:v>
                </c:pt>
                <c:pt idx="702">
                  <c:v>21.467401297162944</c:v>
                </c:pt>
                <c:pt idx="703">
                  <c:v>9.3037011511215493</c:v>
                </c:pt>
                <c:pt idx="704">
                  <c:v>-2.886706539150655</c:v>
                </c:pt>
                <c:pt idx="705">
                  <c:v>-2.8989102149186885</c:v>
                </c:pt>
                <c:pt idx="706">
                  <c:v>-2.9111139168043927</c:v>
                </c:pt>
                <c:pt idx="707">
                  <c:v>-2.923317644807379</c:v>
                </c:pt>
                <c:pt idx="708">
                  <c:v>-2.9355213989272588</c:v>
                </c:pt>
                <c:pt idx="709">
                  <c:v>-2.9477251791636441</c:v>
                </c:pt>
                <c:pt idx="710">
                  <c:v>-2.9599289855161461</c:v>
                </c:pt>
                <c:pt idx="711">
                  <c:v>-2.9721328179843765</c:v>
                </c:pt>
                <c:pt idx="712">
                  <c:v>-2.9843366765679464</c:v>
                </c:pt>
                <c:pt idx="713">
                  <c:v>-2.996540561266468</c:v>
                </c:pt>
                <c:pt idx="714">
                  <c:v>-3.0087444720795524</c:v>
                </c:pt>
                <c:pt idx="715">
                  <c:v>-3.0209484090068113</c:v>
                </c:pt>
                <c:pt idx="716">
                  <c:v>-3.0331523720478559</c:v>
                </c:pt>
                <c:pt idx="717">
                  <c:v>-3.0453563612022982</c:v>
                </c:pt>
                <c:pt idx="718">
                  <c:v>-3.0575603764697497</c:v>
                </c:pt>
                <c:pt idx="719">
                  <c:v>-3.069764417849822</c:v>
                </c:pt>
                <c:pt idx="720">
                  <c:v>-3.0819684853421268</c:v>
                </c:pt>
                <c:pt idx="721">
                  <c:v>-3.0941725789462753</c:v>
                </c:pt>
                <c:pt idx="722">
                  <c:v>-3.1063766986618795</c:v>
                </c:pt>
                <c:pt idx="723">
                  <c:v>-3.1185808444885508</c:v>
                </c:pt>
                <c:pt idx="724">
                  <c:v>-3.1307850164259006</c:v>
                </c:pt>
                <c:pt idx="725">
                  <c:v>-3.1429892144735407</c:v>
                </c:pt>
                <c:pt idx="726">
                  <c:v>-3.1551934386310827</c:v>
                </c:pt>
                <c:pt idx="727">
                  <c:v>-3.1673976888981379</c:v>
                </c:pt>
                <c:pt idx="728">
                  <c:v>-3.1796019652743182</c:v>
                </c:pt>
                <c:pt idx="729">
                  <c:v>-3.1918062677592349</c:v>
                </c:pt>
                <c:pt idx="730">
                  <c:v>-3.2040105963525001</c:v>
                </c:pt>
                <c:pt idx="731">
                  <c:v>-3.216214951053725</c:v>
                </c:pt>
                <c:pt idx="732">
                  <c:v>-3.2284193318625212</c:v>
                </c:pt>
                <c:pt idx="733">
                  <c:v>-3.2406237387785004</c:v>
                </c:pt>
                <c:pt idx="734">
                  <c:v>-3.2528281718012746</c:v>
                </c:pt>
                <c:pt idx="735">
                  <c:v>-3.2650326309304547</c:v>
                </c:pt>
                <c:pt idx="736">
                  <c:v>-3.2772371161656531</c:v>
                </c:pt>
                <c:pt idx="737">
                  <c:v>-3.2894416275064806</c:v>
                </c:pt>
                <c:pt idx="738">
                  <c:v>-3.3016461649525493</c:v>
                </c:pt>
                <c:pt idx="739">
                  <c:v>-3.3138507285034708</c:v>
                </c:pt>
                <c:pt idx="740">
                  <c:v>-3.3260553181588568</c:v>
                </c:pt>
                <c:pt idx="741">
                  <c:v>-3.3382599339183185</c:v>
                </c:pt>
                <c:pt idx="742">
                  <c:v>-3.3504645757814679</c:v>
                </c:pt>
                <c:pt idx="743">
                  <c:v>-3.3626692437479169</c:v>
                </c:pt>
                <c:pt idx="744">
                  <c:v>-3.3748739378172767</c:v>
                </c:pt>
                <c:pt idx="745">
                  <c:v>-3.387078657989159</c:v>
                </c:pt>
                <c:pt idx="746">
                  <c:v>-3.3992834042631754</c:v>
                </c:pt>
                <c:pt idx="747">
                  <c:v>-3.411488176638938</c:v>
                </c:pt>
                <c:pt idx="748">
                  <c:v>-3.4236929751160581</c:v>
                </c:pt>
                <c:pt idx="749">
                  <c:v>-3.4358977996941471</c:v>
                </c:pt>
                <c:pt idx="750">
                  <c:v>-3.4481026503728169</c:v>
                </c:pt>
                <c:pt idx="751">
                  <c:v>-3.4603075271516794</c:v>
                </c:pt>
                <c:pt idx="752">
                  <c:v>-3.472512430030346</c:v>
                </c:pt>
                <c:pt idx="753">
                  <c:v>-3.4847173590084286</c:v>
                </c:pt>
                <c:pt idx="754">
                  <c:v>-3.4969223140855386</c:v>
                </c:pt>
                <c:pt idx="755">
                  <c:v>-3.5091272952612877</c:v>
                </c:pt>
                <c:pt idx="756">
                  <c:v>-3.5213323025352876</c:v>
                </c:pt>
                <c:pt idx="757">
                  <c:v>-3.53353733590715</c:v>
                </c:pt>
                <c:pt idx="758">
                  <c:v>-3.5457423953764864</c:v>
                </c:pt>
                <c:pt idx="759">
                  <c:v>-3.5579474809429086</c:v>
                </c:pt>
                <c:pt idx="760">
                  <c:v>-3.5701525926060285</c:v>
                </c:pt>
                <c:pt idx="761">
                  <c:v>-3.5823577303654575</c:v>
                </c:pt>
                <c:pt idx="762">
                  <c:v>-3.5945628942208074</c:v>
                </c:pt>
                <c:pt idx="763">
                  <c:v>-3.6067680841716903</c:v>
                </c:pt>
                <c:pt idx="764">
                  <c:v>-3.6189733002177173</c:v>
                </c:pt>
                <c:pt idx="765">
                  <c:v>-3.6311785423585006</c:v>
                </c:pt>
                <c:pt idx="766">
                  <c:v>-3.6433838105936514</c:v>
                </c:pt>
                <c:pt idx="767">
                  <c:v>-3.6555891049227816</c:v>
                </c:pt>
                <c:pt idx="768">
                  <c:v>-3.667794425345503</c:v>
                </c:pt>
                <c:pt idx="769">
                  <c:v>-3.6799997718614272</c:v>
                </c:pt>
                <c:pt idx="770">
                  <c:v>-3.692205144470166</c:v>
                </c:pt>
                <c:pt idx="771">
                  <c:v>-3.7044105431713312</c:v>
                </c:pt>
                <c:pt idx="772">
                  <c:v>-3.7166159679645343</c:v>
                </c:pt>
                <c:pt idx="773">
                  <c:v>-3.7288214188493871</c:v>
                </c:pt>
                <c:pt idx="774">
                  <c:v>-3.7410268958255015</c:v>
                </c:pt>
                <c:pt idx="775">
                  <c:v>-3.7532323988924889</c:v>
                </c:pt>
                <c:pt idx="776">
                  <c:v>-3.7654379280499612</c:v>
                </c:pt>
                <c:pt idx="777">
                  <c:v>-3.7776434832975303</c:v>
                </c:pt>
                <c:pt idx="778">
                  <c:v>-3.789849064634808</c:v>
                </c:pt>
                <c:pt idx="779">
                  <c:v>-3.8020546720614057</c:v>
                </c:pt>
                <c:pt idx="780">
                  <c:v>-3.8142603055769353</c:v>
                </c:pt>
                <c:pt idx="781">
                  <c:v>-3.8264659651810082</c:v>
                </c:pt>
                <c:pt idx="782">
                  <c:v>-3.8386716508732368</c:v>
                </c:pt>
                <c:pt idx="783">
                  <c:v>-3.8508773626532324</c:v>
                </c:pt>
                <c:pt idx="784">
                  <c:v>-3.863083100520607</c:v>
                </c:pt>
                <c:pt idx="785">
                  <c:v>-3.8752888644749719</c:v>
                </c:pt>
                <c:pt idx="786">
                  <c:v>-3.8874946545159395</c:v>
                </c:pt>
                <c:pt idx="787">
                  <c:v>-3.8997004706431211</c:v>
                </c:pt>
                <c:pt idx="788">
                  <c:v>-3.9119063128561287</c:v>
                </c:pt>
                <c:pt idx="789">
                  <c:v>-3.9241121811545736</c:v>
                </c:pt>
                <c:pt idx="790">
                  <c:v>-3.9363180755380682</c:v>
                </c:pt>
                <c:pt idx="791">
                  <c:v>-3.9485239960062239</c:v>
                </c:pt>
                <c:pt idx="792">
                  <c:v>-3.9607299425586526</c:v>
                </c:pt>
                <c:pt idx="793">
                  <c:v>-3.9729359151949661</c:v>
                </c:pt>
                <c:pt idx="794">
                  <c:v>-3.9851419139147763</c:v>
                </c:pt>
                <c:pt idx="795">
                  <c:v>-3.9973479387176947</c:v>
                </c:pt>
                <c:pt idx="796">
                  <c:v>-4.009553989603333</c:v>
                </c:pt>
                <c:pt idx="797">
                  <c:v>-4.0217600665713036</c:v>
                </c:pt>
                <c:pt idx="798">
                  <c:v>-4.0339661696212179</c:v>
                </c:pt>
                <c:pt idx="799">
                  <c:v>-4.0461722987526878</c:v>
                </c:pt>
                <c:pt idx="800">
                  <c:v>-4.0583784539653251</c:v>
                </c:pt>
                <c:pt idx="801">
                  <c:v>-4.0705846352587409</c:v>
                </c:pt>
                <c:pt idx="802">
                  <c:v>-4.0827908426325479</c:v>
                </c:pt>
                <c:pt idx="803">
                  <c:v>-4.0949970760863579</c:v>
                </c:pt>
                <c:pt idx="804">
                  <c:v>-4.1072033356197819</c:v>
                </c:pt>
                <c:pt idx="805">
                  <c:v>-4.1194096212324327</c:v>
                </c:pt>
                <c:pt idx="806">
                  <c:v>-4.1316159329239213</c:v>
                </c:pt>
                <c:pt idx="807">
                  <c:v>-4.1438222706938603</c:v>
                </c:pt>
                <c:pt idx="808">
                  <c:v>-4.1560286345418609</c:v>
                </c:pt>
                <c:pt idx="809">
                  <c:v>-4.1682350244675348</c:v>
                </c:pt>
                <c:pt idx="810">
                  <c:v>-4.1804414404704948</c:v>
                </c:pt>
                <c:pt idx="811">
                  <c:v>-4.1926478825503519</c:v>
                </c:pt>
                <c:pt idx="812">
                  <c:v>-4.204854350706718</c:v>
                </c:pt>
                <c:pt idx="813">
                  <c:v>-4.2170608449392049</c:v>
                </c:pt>
                <c:pt idx="814">
                  <c:v>-4.2292673652474244</c:v>
                </c:pt>
                <c:pt idx="815">
                  <c:v>-4.2414739116309885</c:v>
                </c:pt>
                <c:pt idx="816">
                  <c:v>-4.2536804840895091</c:v>
                </c:pt>
                <c:pt idx="817">
                  <c:v>-4.2658870826225979</c:v>
                </c:pt>
                <c:pt idx="818">
                  <c:v>-4.2780937072298668</c:v>
                </c:pt>
                <c:pt idx="819">
                  <c:v>-4.2903003579109278</c:v>
                </c:pt>
                <c:pt idx="820">
                  <c:v>-4.3025070346653926</c:v>
                </c:pt>
                <c:pt idx="821">
                  <c:v>-4.3147137374928732</c:v>
                </c:pt>
                <c:pt idx="822">
                  <c:v>-4.3269204663929814</c:v>
                </c:pt>
                <c:pt idx="823">
                  <c:v>-4.3391272213653291</c:v>
                </c:pt>
                <c:pt idx="824">
                  <c:v>-4.3513340024095282</c:v>
                </c:pt>
                <c:pt idx="825">
                  <c:v>-4.3635408095251904</c:v>
                </c:pt>
                <c:pt idx="826">
                  <c:v>-4.3757476427119277</c:v>
                </c:pt>
                <c:pt idx="827">
                  <c:v>-4.387954501969352</c:v>
                </c:pt>
                <c:pt idx="828">
                  <c:v>-4.4001613872970751</c:v>
                </c:pt>
                <c:pt idx="829">
                  <c:v>-4.4123682986947088</c:v>
                </c:pt>
                <c:pt idx="830">
                  <c:v>-4.4245752361618651</c:v>
                </c:pt>
                <c:pt idx="831">
                  <c:v>-4.4367821996981558</c:v>
                </c:pt>
                <c:pt idx="832">
                  <c:v>-4.4489891893031928</c:v>
                </c:pt>
                <c:pt idx="833">
                  <c:v>-4.4611962049765888</c:v>
                </c:pt>
                <c:pt idx="834">
                  <c:v>-4.4734032467179548</c:v>
                </c:pt>
                <c:pt idx="835">
                  <c:v>-4.4856103145269026</c:v>
                </c:pt>
                <c:pt idx="836">
                  <c:v>-4.4978174084030442</c:v>
                </c:pt>
                <c:pt idx="837">
                  <c:v>-4.5100245283459914</c:v>
                </c:pt>
                <c:pt idx="838">
                  <c:v>-4.522231674355357</c:v>
                </c:pt>
                <c:pt idx="839">
                  <c:v>-4.5344388464307519</c:v>
                </c:pt>
                <c:pt idx="840">
                  <c:v>-4.546646044571788</c:v>
                </c:pt>
                <c:pt idx="841">
                  <c:v>-4.5588532687780781</c:v>
                </c:pt>
                <c:pt idx="842">
                  <c:v>-4.5710605190492331</c:v>
                </c:pt>
                <c:pt idx="843">
                  <c:v>-4.5832677953848657</c:v>
                </c:pt>
                <c:pt idx="844">
                  <c:v>-4.595475097784588</c:v>
                </c:pt>
                <c:pt idx="845">
                  <c:v>-4.6076824262480107</c:v>
                </c:pt>
                <c:pt idx="846">
                  <c:v>-4.6198897807747468</c:v>
                </c:pt>
                <c:pt idx="847">
                  <c:v>-4.632097161364408</c:v>
                </c:pt>
                <c:pt idx="848">
                  <c:v>-4.6443045680166062</c:v>
                </c:pt>
                <c:pt idx="849">
                  <c:v>-4.6565120007309533</c:v>
                </c:pt>
                <c:pt idx="850">
                  <c:v>-4.6687194595070611</c:v>
                </c:pt>
                <c:pt idx="851">
                  <c:v>-4.6809269443445416</c:v>
                </c:pt>
                <c:pt idx="852">
                  <c:v>-4.6931344552430074</c:v>
                </c:pt>
                <c:pt idx="853">
                  <c:v>-4.7053419922020696</c:v>
                </c:pt>
                <c:pt idx="854">
                  <c:v>-4.71754955522134</c:v>
                </c:pt>
                <c:pt idx="855">
                  <c:v>-4.7297571443004314</c:v>
                </c:pt>
                <c:pt idx="856">
                  <c:v>-4.7419647594389556</c:v>
                </c:pt>
                <c:pt idx="857">
                  <c:v>-4.7541724006365236</c:v>
                </c:pt>
                <c:pt idx="858">
                  <c:v>-4.7663800678927482</c:v>
                </c:pt>
                <c:pt idx="859">
                  <c:v>-4.7785877612072412</c:v>
                </c:pt>
                <c:pt idx="860">
                  <c:v>-4.7907954805796145</c:v>
                </c:pt>
                <c:pt idx="861">
                  <c:v>-4.8030032260094808</c:v>
                </c:pt>
                <c:pt idx="862">
                  <c:v>-4.8152109974964512</c:v>
                </c:pt>
                <c:pt idx="863">
                  <c:v>-4.8274187950401375</c:v>
                </c:pt>
                <c:pt idx="864">
                  <c:v>-4.8396266186401524</c:v>
                </c:pt>
                <c:pt idx="865">
                  <c:v>-4.8518344682961079</c:v>
                </c:pt>
                <c:pt idx="866">
                  <c:v>-4.8640423440076157</c:v>
                </c:pt>
                <c:pt idx="867">
                  <c:v>-4.8762502457742878</c:v>
                </c:pt>
                <c:pt idx="868">
                  <c:v>-4.888458173595736</c:v>
                </c:pt>
                <c:pt idx="869">
                  <c:v>-4.9006661274715722</c:v>
                </c:pt>
                <c:pt idx="870">
                  <c:v>-4.9128741074014082</c:v>
                </c:pt>
                <c:pt idx="871">
                  <c:v>-4.9250821133848568</c:v>
                </c:pt>
                <c:pt idx="872">
                  <c:v>-4.9372901454215299</c:v>
                </c:pt>
                <c:pt idx="873">
                  <c:v>-4.9494982035110393</c:v>
                </c:pt>
                <c:pt idx="874">
                  <c:v>-4.9617062876529969</c:v>
                </c:pt>
                <c:pt idx="875">
                  <c:v>-4.9739143978470146</c:v>
                </c:pt>
                <c:pt idx="876">
                  <c:v>-4.9861225340927042</c:v>
                </c:pt>
                <c:pt idx="877">
                  <c:v>-4.9983306963896785</c:v>
                </c:pt>
                <c:pt idx="878">
                  <c:v>-5.0105388847375494</c:v>
                </c:pt>
                <c:pt idx="879">
                  <c:v>-5.0227470991359287</c:v>
                </c:pt>
                <c:pt idx="880">
                  <c:v>-5.0349553395844282</c:v>
                </c:pt>
                <c:pt idx="881">
                  <c:v>-5.0471636060826599</c:v>
                </c:pt>
                <c:pt idx="882">
                  <c:v>-5.0593718986302356</c:v>
                </c:pt>
                <c:pt idx="883">
                  <c:v>-5.0715802172267681</c:v>
                </c:pt>
                <c:pt idx="884">
                  <c:v>-5.0837885618718692</c:v>
                </c:pt>
                <c:pt idx="885">
                  <c:v>-5.0959969325651508</c:v>
                </c:pt>
                <c:pt idx="886">
                  <c:v>-5.1082053293062248</c:v>
                </c:pt>
                <c:pt idx="887">
                  <c:v>-5.1204137520947031</c:v>
                </c:pt>
                <c:pt idx="888">
                  <c:v>-5.1326222009301983</c:v>
                </c:pt>
                <c:pt idx="889">
                  <c:v>-5.1448306758123223</c:v>
                </c:pt>
                <c:pt idx="890">
                  <c:v>-5.1570391767406871</c:v>
                </c:pt>
                <c:pt idx="891">
                  <c:v>-5.1692477037149045</c:v>
                </c:pt>
                <c:pt idx="892">
                  <c:v>-5.1814562567345872</c:v>
                </c:pt>
                <c:pt idx="893">
                  <c:v>-5.1936648357993462</c:v>
                </c:pt>
                <c:pt idx="894">
                  <c:v>-5.2058734409087943</c:v>
                </c:pt>
                <c:pt idx="895">
                  <c:v>-5.2180820720625434</c:v>
                </c:pt>
                <c:pt idx="896">
                  <c:v>-5.2302907292602061</c:v>
                </c:pt>
                <c:pt idx="897">
                  <c:v>-5.2424994125013935</c:v>
                </c:pt>
                <c:pt idx="898">
                  <c:v>-5.2547081217857183</c:v>
                </c:pt>
                <c:pt idx="899">
                  <c:v>-5.2669168571127924</c:v>
                </c:pt>
                <c:pt idx="900">
                  <c:v>-5.2791256184822277</c:v>
                </c:pt>
                <c:pt idx="901">
                  <c:v>-5.2913344058936369</c:v>
                </c:pt>
                <c:pt idx="902">
                  <c:v>-5.3035432193466319</c:v>
                </c:pt>
                <c:pt idx="903">
                  <c:v>-5.3157520588408245</c:v>
                </c:pt>
                <c:pt idx="904">
                  <c:v>-5.3279609243758266</c:v>
                </c:pt>
                <c:pt idx="905">
                  <c:v>-5.340169815951251</c:v>
                </c:pt>
                <c:pt idx="906">
                  <c:v>-5.3523787335667095</c:v>
                </c:pt>
                <c:pt idx="907">
                  <c:v>-5.364587677221814</c:v>
                </c:pt>
                <c:pt idx="908">
                  <c:v>-5.3767966469161763</c:v>
                </c:pt>
                <c:pt idx="909">
                  <c:v>-5.3890056426494093</c:v>
                </c:pt>
                <c:pt idx="910">
                  <c:v>-5.4012146644211247</c:v>
                </c:pt>
                <c:pt idx="911">
                  <c:v>-5.4134237122309345</c:v>
                </c:pt>
                <c:pt idx="912">
                  <c:v>-5.4256327860784506</c:v>
                </c:pt>
                <c:pt idx="913">
                  <c:v>-5.4378418859632855</c:v>
                </c:pt>
                <c:pt idx="914">
                  <c:v>-5.4500510118850514</c:v>
                </c:pt>
                <c:pt idx="915">
                  <c:v>-5.4622601638433599</c:v>
                </c:pt>
                <c:pt idx="916">
                  <c:v>-5.4744693418378239</c:v>
                </c:pt>
                <c:pt idx="917">
                  <c:v>-5.4866785458680551</c:v>
                </c:pt>
                <c:pt idx="918">
                  <c:v>-5.4988877759336656</c:v>
                </c:pt>
                <c:pt idx="919">
                  <c:v>-5.511097032034268</c:v>
                </c:pt>
                <c:pt idx="920">
                  <c:v>-5.5233063141694743</c:v>
                </c:pt>
                <c:pt idx="921">
                  <c:v>-5.5355156223388962</c:v>
                </c:pt>
                <c:pt idx="922">
                  <c:v>-5.5477249565421456</c:v>
                </c:pt>
                <c:pt idx="923">
                  <c:v>-5.5599343167788353</c:v>
                </c:pt>
                <c:pt idx="924">
                  <c:v>-5.5721437030485772</c:v>
                </c:pt>
                <c:pt idx="925">
                  <c:v>-5.5843531153509831</c:v>
                </c:pt>
                <c:pt idx="926">
                  <c:v>-5.5965625536856658</c:v>
                </c:pt>
                <c:pt idx="927">
                  <c:v>-5.6087720180522371</c:v>
                </c:pt>
                <c:pt idx="928">
                  <c:v>-5.6209815084503099</c:v>
                </c:pt>
                <c:pt idx="929">
                  <c:v>-5.633191024879495</c:v>
                </c:pt>
                <c:pt idx="930">
                  <c:v>-5.6454005673394052</c:v>
                </c:pt>
                <c:pt idx="931">
                  <c:v>-5.6576101358296533</c:v>
                </c:pt>
                <c:pt idx="932">
                  <c:v>-5.6698197303498503</c:v>
                </c:pt>
                <c:pt idx="933">
                  <c:v>-5.6820293508996098</c:v>
                </c:pt>
                <c:pt idx="934">
                  <c:v>-5.6942389974785428</c:v>
                </c:pt>
                <c:pt idx="935">
                  <c:v>-5.706448670086262</c:v>
                </c:pt>
                <c:pt idx="936">
                  <c:v>-5.7186583687223793</c:v>
                </c:pt>
                <c:pt idx="937">
                  <c:v>-5.7308680933865066</c:v>
                </c:pt>
                <c:pt idx="938">
                  <c:v>-5.7430778440782566</c:v>
                </c:pt>
                <c:pt idx="939">
                  <c:v>-5.7552876207972421</c:v>
                </c:pt>
                <c:pt idx="940">
                  <c:v>-5.767497423543074</c:v>
                </c:pt>
                <c:pt idx="941">
                  <c:v>-5.7797072523153652</c:v>
                </c:pt>
                <c:pt idx="942">
                  <c:v>-5.7919171071137274</c:v>
                </c:pt>
                <c:pt idx="943">
                  <c:v>-5.8041269879377735</c:v>
                </c:pt>
                <c:pt idx="944">
                  <c:v>-5.8163368947871152</c:v>
                </c:pt>
                <c:pt idx="945">
                  <c:v>-5.8285468276613654</c:v>
                </c:pt>
                <c:pt idx="946">
                  <c:v>-5.840756786560136</c:v>
                </c:pt>
                <c:pt idx="947">
                  <c:v>-5.8529667714830387</c:v>
                </c:pt>
                <c:pt idx="948">
                  <c:v>-5.8651767824296863</c:v>
                </c:pt>
                <c:pt idx="949">
                  <c:v>-5.8773868193996908</c:v>
                </c:pt>
                <c:pt idx="950">
                  <c:v>-5.8895968823926639</c:v>
                </c:pt>
                <c:pt idx="951">
                  <c:v>-5.9018069714082184</c:v>
                </c:pt>
                <c:pt idx="952">
                  <c:v>-5.9140170864459662</c:v>
                </c:pt>
                <c:pt idx="953">
                  <c:v>-5.9262272275055201</c:v>
                </c:pt>
                <c:pt idx="954">
                  <c:v>-5.9384373945864919</c:v>
                </c:pt>
                <c:pt idx="955">
                  <c:v>-5.9506475876884943</c:v>
                </c:pt>
                <c:pt idx="956">
                  <c:v>-5.9628578068111393</c:v>
                </c:pt>
                <c:pt idx="957">
                  <c:v>-5.9750680519540387</c:v>
                </c:pt>
                <c:pt idx="958">
                  <c:v>-5.9872783231168052</c:v>
                </c:pt>
                <c:pt idx="959">
                  <c:v>-5.9994886202990507</c:v>
                </c:pt>
                <c:pt idx="960">
                  <c:v>-6.011698943500388</c:v>
                </c:pt>
                <c:pt idx="961">
                  <c:v>-6.023909292720429</c:v>
                </c:pt>
                <c:pt idx="962">
                  <c:v>-6.0361196679587854</c:v>
                </c:pt>
                <c:pt idx="963">
                  <c:v>-6.0483300692150701</c:v>
                </c:pt>
                <c:pt idx="964">
                  <c:v>-6.0605404964888958</c:v>
                </c:pt>
                <c:pt idx="965">
                  <c:v>-6.0727509497798744</c:v>
                </c:pt>
                <c:pt idx="966">
                  <c:v>-6.0849614290876177</c:v>
                </c:pt>
                <c:pt idx="967">
                  <c:v>-6.0971719344117385</c:v>
                </c:pt>
                <c:pt idx="968">
                  <c:v>-6.1093824657518487</c:v>
                </c:pt>
                <c:pt idx="969">
                  <c:v>-6.121593023107561</c:v>
                </c:pt>
                <c:pt idx="970">
                  <c:v>-6.1338036064784873</c:v>
                </c:pt>
                <c:pt idx="971">
                  <c:v>-6.1460142158642403</c:v>
                </c:pt>
                <c:pt idx="972">
                  <c:v>-6.158224851264432</c:v>
                </c:pt>
                <c:pt idx="973">
                  <c:v>-6.1704355126786741</c:v>
                </c:pt>
                <c:pt idx="974">
                  <c:v>-6.1826462001065794</c:v>
                </c:pt>
                <c:pt idx="975">
                  <c:v>-6.1948569135477607</c:v>
                </c:pt>
                <c:pt idx="976">
                  <c:v>-6.2070676530018298</c:v>
                </c:pt>
                <c:pt idx="977">
                  <c:v>-6.2192784184683987</c:v>
                </c:pt>
                <c:pt idx="978">
                  <c:v>-6.23148920994708</c:v>
                </c:pt>
                <c:pt idx="979">
                  <c:v>-6.2437000274374865</c:v>
                </c:pt>
                <c:pt idx="980">
                  <c:v>-6.2559108709392302</c:v>
                </c:pt>
                <c:pt idx="981">
                  <c:v>-6.2681217404519227</c:v>
                </c:pt>
                <c:pt idx="982">
                  <c:v>-6.280332635975177</c:v>
                </c:pt>
                <c:pt idx="983">
                  <c:v>-6.2925435575086057</c:v>
                </c:pt>
                <c:pt idx="984">
                  <c:v>-6.3047545050518208</c:v>
                </c:pt>
                <c:pt idx="985">
                  <c:v>-6.316965478604434</c:v>
                </c:pt>
                <c:pt idx="986">
                  <c:v>-6.3291764781660582</c:v>
                </c:pt>
                <c:pt idx="987">
                  <c:v>-6.3413875037363061</c:v>
                </c:pt>
                <c:pt idx="988">
                  <c:v>-6.3535985553147896</c:v>
                </c:pt>
                <c:pt idx="989">
                  <c:v>-6.3658096329011213</c:v>
                </c:pt>
                <c:pt idx="990">
                  <c:v>-6.3780207364949133</c:v>
                </c:pt>
                <c:pt idx="991">
                  <c:v>-6.3902318660957773</c:v>
                </c:pt>
                <c:pt idx="992">
                  <c:v>-6.402443021703327</c:v>
                </c:pt>
                <c:pt idx="993">
                  <c:v>-6.4146542033171734</c:v>
                </c:pt>
                <c:pt idx="994">
                  <c:v>-6.4268654109369301</c:v>
                </c:pt>
                <c:pt idx="995">
                  <c:v>-6.439076644562209</c:v>
                </c:pt>
                <c:pt idx="996">
                  <c:v>-6.4512879041926219</c:v>
                </c:pt>
                <c:pt idx="997">
                  <c:v>-6.4634991898277816</c:v>
                </c:pt>
                <c:pt idx="998">
                  <c:v>-6.4757105014673</c:v>
                </c:pt>
                <c:pt idx="999">
                  <c:v>-6.4879218391107898</c:v>
                </c:pt>
                <c:pt idx="1000">
                  <c:v>-6.5001332027578638</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Abaco!$K$43:$K$51</c:f>
              <c:numCache>
                <c:formatCode>General" m/s"</c:formatCode>
                <c:ptCount val="9"/>
                <c:pt idx="0">
                  <c:v>740.86493375900318</c:v>
                </c:pt>
                <c:pt idx="1">
                  <c:v>516.25940453083592</c:v>
                </c:pt>
                <c:pt idx="2">
                  <c:v>348.93309372608388</c:v>
                </c:pt>
                <c:pt idx="3">
                  <c:v>253.60566986943263</c:v>
                </c:pt>
                <c:pt idx="4">
                  <c:v>194.78176768818403</c:v>
                </c:pt>
                <c:pt idx="5">
                  <c:v>155.40399670395547</c:v>
                </c:pt>
                <c:pt idx="6">
                  <c:v>127.35317492171883</c:v>
                </c:pt>
                <c:pt idx="7">
                  <c:v>106.41288474326223</c:v>
                </c:pt>
                <c:pt idx="8">
                  <c:v>90.20732913501169</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Abaco!$K$52:$K$60</c:f>
              <c:numCache>
                <c:formatCode>General" m/s"</c:formatCode>
                <c:ptCount val="9"/>
                <c:pt idx="0">
                  <c:v>435.48666514886202</c:v>
                </c:pt>
                <c:pt idx="1">
                  <c:v>386.7338505397741</c:v>
                </c:pt>
                <c:pt idx="2">
                  <c:v>302.02411394782291</c:v>
                </c:pt>
                <c:pt idx="3">
                  <c:v>233.8590692008375</c:v>
                </c:pt>
                <c:pt idx="4">
                  <c:v>185.23499613324731</c:v>
                </c:pt>
                <c:pt idx="5">
                  <c:v>150.28699280469993</c:v>
                </c:pt>
                <c:pt idx="6">
                  <c:v>124.3943249419503</c:v>
                </c:pt>
                <c:pt idx="7">
                  <c:v>104.60208659701392</c:v>
                </c:pt>
                <c:pt idx="8">
                  <c:v>89.050157427592353</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Abaco!$K$61:$K$69</c:f>
              <c:numCache>
                <c:formatCode>General" m/s"</c:formatCode>
                <c:ptCount val="9"/>
                <c:pt idx="0">
                  <c:v>290.53098377624042</c:v>
                </c:pt>
                <c:pt idx="1">
                  <c:v>279.13022393894033</c:v>
                </c:pt>
                <c:pt idx="2">
                  <c:v>245.5727404110857</c:v>
                </c:pt>
                <c:pt idx="3">
                  <c:v>205.36393751173534</c:v>
                </c:pt>
                <c:pt idx="4">
                  <c:v>170.09329370747753</c:v>
                </c:pt>
                <c:pt idx="5">
                  <c:v>141.72526129453379</c:v>
                </c:pt>
                <c:pt idx="6">
                  <c:v>119.27977387841511</c:v>
                </c:pt>
                <c:pt idx="7">
                  <c:v>101.40552561758781</c:v>
                </c:pt>
                <c:pt idx="8">
                  <c:v>86.978157004558909</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Abaco!$L$43:$L$51</c:f>
              <c:numCache>
                <c:formatCode>General" m"</c:formatCode>
                <c:ptCount val="9"/>
                <c:pt idx="0">
                  <c:v>3379.1781597853906</c:v>
                </c:pt>
                <c:pt idx="1">
                  <c:v>4190.6667146588525</c:v>
                </c:pt>
                <c:pt idx="2">
                  <c:v>3639.283489299964</c:v>
                </c:pt>
                <c:pt idx="3">
                  <c:v>2727.6968898901778</c:v>
                </c:pt>
                <c:pt idx="4">
                  <c:v>1944.4481246860673</c:v>
                </c:pt>
                <c:pt idx="5">
                  <c:v>1385.2570404767664</c:v>
                </c:pt>
                <c:pt idx="6">
                  <c:v>1005.3854887778793</c:v>
                </c:pt>
                <c:pt idx="7">
                  <c:v>746.70037964357925</c:v>
                </c:pt>
                <c:pt idx="8">
                  <c:v>566.87196035331135</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Abaco!$L$52:$L$60</c:f>
              <c:numCache>
                <c:formatCode>General" m"</c:formatCode>
                <c:ptCount val="9"/>
                <c:pt idx="0">
                  <c:v>1785.1657636090247</c:v>
                </c:pt>
                <c:pt idx="1">
                  <c:v>2133.3373926756894</c:v>
                </c:pt>
                <c:pt idx="2">
                  <c:v>2086.9413823241375</c:v>
                </c:pt>
                <c:pt idx="3">
                  <c:v>1819.2011991515492</c:v>
                </c:pt>
                <c:pt idx="4">
                  <c:v>1477.9892850313345</c:v>
                </c:pt>
                <c:pt idx="5">
                  <c:v>1157.0849053140087</c:v>
                </c:pt>
                <c:pt idx="6">
                  <c:v>893.69814726125946</c:v>
                </c:pt>
                <c:pt idx="7">
                  <c:v>690.66015343259119</c:v>
                </c:pt>
                <c:pt idx="8">
                  <c:v>537.78936794855474</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Abaco!$L$61:$L$69</c:f>
              <c:numCache>
                <c:formatCode>General" m"</c:formatCode>
                <c:ptCount val="9"/>
                <c:pt idx="0">
                  <c:v>1141.0870136238368</c:v>
                </c:pt>
                <c:pt idx="1">
                  <c:v>1301.2031338098277</c:v>
                </c:pt>
                <c:pt idx="2">
                  <c:v>1315.073824951829</c:v>
                </c:pt>
                <c:pt idx="3">
                  <c:v>1229.5785570750484</c:v>
                </c:pt>
                <c:pt idx="4">
                  <c:v>1084.4273282889787</c:v>
                </c:pt>
                <c:pt idx="5">
                  <c:v>917.11156651227861</c:v>
                </c:pt>
                <c:pt idx="6">
                  <c:v>754.8131270705552</c:v>
                </c:pt>
                <c:pt idx="7">
                  <c:v>612.0659895981662</c:v>
                </c:pt>
                <c:pt idx="8">
                  <c:v>493.42743202341404</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Abaco!$M$43:$M$51</c:f>
              <c:numCache>
                <c:formatCode>General" s"</c:formatCode>
                <c:ptCount val="9"/>
                <c:pt idx="0">
                  <c:v>15.620425339981127</c:v>
                </c:pt>
                <c:pt idx="1">
                  <c:v>24.261587090261543</c:v>
                </c:pt>
                <c:pt idx="2">
                  <c:v>25.659730019751802</c:v>
                </c:pt>
                <c:pt idx="3">
                  <c:v>23.836904348943577</c:v>
                </c:pt>
                <c:pt idx="4">
                  <c:v>21.032262841917344</c:v>
                </c:pt>
                <c:pt idx="5">
                  <c:v>18.325819237018898</c:v>
                </c:pt>
                <c:pt idx="6">
                  <c:v>16.031021393396852</c:v>
                </c:pt>
                <c:pt idx="7">
                  <c:v>14.156610330268974</c:v>
                </c:pt>
                <c:pt idx="8">
                  <c:v>12.63231785087862</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Abaco!$M$52:$M$60</c:f>
              <c:numCache>
                <c:formatCode>General" s"</c:formatCode>
                <c:ptCount val="9"/>
                <c:pt idx="0">
                  <c:v>10.530945106675343</c:v>
                </c:pt>
                <c:pt idx="1">
                  <c:v>16.121008129838646</c:v>
                </c:pt>
                <c:pt idx="2">
                  <c:v>18.297685117813401</c:v>
                </c:pt>
                <c:pt idx="3">
                  <c:v>18.603000792149629</c:v>
                </c:pt>
                <c:pt idx="4">
                  <c:v>17.779362444894453</c:v>
                </c:pt>
                <c:pt idx="5">
                  <c:v>16.421645506393904</c:v>
                </c:pt>
                <c:pt idx="6">
                  <c:v>14.930532350306514</c:v>
                </c:pt>
                <c:pt idx="7">
                  <c:v>13.513031042272495</c:v>
                </c:pt>
                <c:pt idx="8">
                  <c:v>12.247495665677537</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3.5807500000000001</c:v>
                </c:pt>
                <c:pt idx="2">
                  <c:v>5.4764999999999997</c:v>
                </c:pt>
                <c:pt idx="3">
                  <c:v>7.3722500000000011</c:v>
                </c:pt>
                <c:pt idx="4">
                  <c:v>9.2680000000000007</c:v>
                </c:pt>
                <c:pt idx="5">
                  <c:v>11.16375</c:v>
                </c:pt>
                <c:pt idx="6">
                  <c:v>13.059500000000002</c:v>
                </c:pt>
                <c:pt idx="7">
                  <c:v>14.955250000000001</c:v>
                </c:pt>
                <c:pt idx="8">
                  <c:v>16.850999999999999</c:v>
                </c:pt>
              </c:numCache>
            </c:numRef>
          </c:xVal>
          <c:yVal>
            <c:numRef>
              <c:f>Abaco!$M$61:$M$69</c:f>
              <c:numCache>
                <c:formatCode>General" s"</c:formatCode>
                <c:ptCount val="9"/>
                <c:pt idx="0">
                  <c:v>8.217533872801571</c:v>
                </c:pt>
                <c:pt idx="1">
                  <c:v>12.051694959802278</c:v>
                </c:pt>
                <c:pt idx="2">
                  <c:v>13.921602565032092</c:v>
                </c:pt>
                <c:pt idx="3">
                  <c:v>14.732405778127776</c:v>
                </c:pt>
                <c:pt idx="4">
                  <c:v>14.775486890895937</c:v>
                </c:pt>
                <c:pt idx="5">
                  <c:v>14.292835850954466</c:v>
                </c:pt>
                <c:pt idx="6">
                  <c:v>13.504585822904824</c:v>
                </c:pt>
                <c:pt idx="7">
                  <c:v>12.584974998188057</c:v>
                </c:pt>
                <c:pt idx="8">
                  <c:v>11.649255805457042</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583"/>
</file>

<file path=xl/ctrlProps/ctrlProp3.xml><?xml version="1.0" encoding="utf-8"?>
<formControlPr xmlns="http://schemas.microsoft.com/office/spreadsheetml/2009/9/main" objectType="Spin" dx="15" fmlaLink="$C$13" inc="50" max="30000" noThreeD="1" page="10" val="1251"/>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252"/>
</file>

<file path=xl/ctrlProps/ctrlProp12.xml><?xml version="1.0" encoding="utf-8"?>
<formControlPr xmlns="http://schemas.microsoft.com/office/spreadsheetml/2009/9/main" objectType="Spin" dx="15" fmlaLink="$C$12" inc="100" max="30000" noThreeD="1" page="10" val="7583"/>
</file>

<file path=xl/ctrlProps/ctrlProp13.xml><?xml version="1.0" encoding="utf-8"?>
<formControlPr xmlns="http://schemas.microsoft.com/office/spreadsheetml/2009/9/main" objectType="Spin" dx="15" fmlaLink="$C$12" inc="100" max="30000" noThreeD="1" page="10" val="7583"/>
</file>

<file path=xl/ctrlProps/ctrlProp14.xml><?xml version="1.0" encoding="utf-8"?>
<formControlPr xmlns="http://schemas.microsoft.com/office/spreadsheetml/2009/9/main" objectType="Spin" dx="15" fmlaLink="Stabilito!C12" inc="100" max="30000" noThreeD="1" page="10" val="7583"/>
</file>

<file path=xl/ctrlProps/ctrlProp15.xml><?xml version="1.0" encoding="utf-8"?>
<formControlPr xmlns="http://schemas.microsoft.com/office/spreadsheetml/2009/9/main" objectType="Spin" dx="15" fmlaLink="$B$44" inc="50" max="30000" noThreeD="1" page="10" val="33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583"/>
</file>

<file path=xl/ctrlProps/ctrlProp20.xml><?xml version="1.0" encoding="utf-8"?>
<formControlPr xmlns="http://schemas.microsoft.com/office/spreadsheetml/2009/9/main" objectType="Spin" dx="15" fmlaLink="Stabilito!C12" inc="100" max="30000" noThreeD="1" page="10" val="758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30" zoomScaleNormal="130" zoomScaleSheetLayoutView="100" workbookViewId="0">
      <selection activeCell="C31" sqref="C31"/>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571</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f>D_og</f>
        <v>84</v>
      </c>
      <c r="N7" s="555"/>
      <c r="O7" s="575">
        <v>104</v>
      </c>
      <c r="P7" s="575"/>
      <c r="Q7" s="29"/>
    </row>
    <row r="8" spans="1:20" ht="12.75" customHeight="1" thickTop="1" x14ac:dyDescent="0.2">
      <c r="A8" s="25"/>
      <c r="B8" s="138" t="str">
        <f>IF(Lang="Français","Nom",IF(Lang="English","Name",""))</f>
        <v>Nom</v>
      </c>
      <c r="C8" s="556" t="s">
        <v>572</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569</v>
      </c>
      <c r="D9" s="557"/>
      <c r="E9" s="90"/>
      <c r="K9" s="33"/>
      <c r="L9" s="139" t="str">
        <f>IF(Lang="Français","Implantation 'x'",IF(Lang="English","Basement 'x'",""))</f>
        <v>Implantation 'x'</v>
      </c>
      <c r="M9" s="554">
        <v>1132</v>
      </c>
      <c r="N9" s="555"/>
      <c r="O9" s="575">
        <f>Long_tot-l_r</f>
        <v>2202</v>
      </c>
      <c r="P9" s="575"/>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63" t="s">
        <v>568</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7583</v>
      </c>
      <c r="D12" s="34" t="s">
        <v>423</v>
      </c>
      <c r="L12" s="108" t="str">
        <f>IF(Lang="Français","Masse propu",IF(Lang="English","Motor Mass",""))</f>
        <v>Masse propu</v>
      </c>
      <c r="M12" s="109">
        <f ca="1">MpropuPlein</f>
        <v>1.6850000000000001</v>
      </c>
      <c r="N12" s="587">
        <f ca="1">MpropuVide</f>
        <v>0.65200000000000002</v>
      </c>
      <c r="O12" s="588"/>
      <c r="P12" s="110" t="s">
        <v>14</v>
      </c>
      <c r="Q12" s="29"/>
      <c r="S12" s="386" t="str">
        <f>IF(Lang="Français","Haut",IF(Lang="English","Top",""))</f>
        <v>Haut</v>
      </c>
      <c r="T12" s="387">
        <f ca="1">XpropuRef-Long_propu</f>
        <v>1764</v>
      </c>
    </row>
    <row r="13" spans="1:20" ht="12.75" customHeight="1" x14ac:dyDescent="0.2">
      <c r="A13" s="25"/>
      <c r="B13" s="139" t="str">
        <f>IF(Lang="Français","Centre de Masse",IF(Lang="English","Center of Mass",""))</f>
        <v>Centre de Masse</v>
      </c>
      <c r="C13" s="35">
        <v>1251</v>
      </c>
      <c r="D13" s="34" t="s">
        <v>423</v>
      </c>
      <c r="L13" s="108" t="str">
        <f>IF(Lang="Français","CdM propu",IF(Lang="English","Motor CoM",""))</f>
        <v>CdM propu</v>
      </c>
      <c r="M13" s="111">
        <f ca="1">XpropuPlein</f>
        <v>250</v>
      </c>
      <c r="N13" s="585">
        <f ca="1">XpropuVide</f>
        <v>240</v>
      </c>
      <c r="O13" s="586"/>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54">
        <v>2252</v>
      </c>
      <c r="D14" s="555"/>
      <c r="L14" s="108" t="str">
        <f>IF(Lang="Français","Masse fusée",IF(Lang="English","Rocket Mass",""))</f>
        <v>Masse fusée</v>
      </c>
      <c r="M14" s="112">
        <f ca="1">MasseSans+MpropuPlein</f>
        <v>9.2680000000000007</v>
      </c>
      <c r="N14" s="567">
        <f ca="1">MasseSans+MpropuVide</f>
        <v>8.2349999999999994</v>
      </c>
      <c r="O14" s="568"/>
      <c r="P14" s="109">
        <f>IF(OR(D12="sans propu",D12="without motor"),C12/1000,IF(OR(D12="avec propu vide",D12="with empty motor"),C12/1000-MpropuVide,IF(OR(D12="avec propu plein",D12="with loaded motor"),C12/1000-MpropuPlein,"Erreur")))</f>
        <v>7.5830000000000002</v>
      </c>
      <c r="Q14" s="29"/>
      <c r="S14" s="386" t="str">
        <f>IF(Lang="Français","Bas",IF(Lang="English","Base",""))</f>
        <v>Bas</v>
      </c>
      <c r="T14" s="387">
        <f>XpropuRef</f>
        <v>2252</v>
      </c>
    </row>
    <row r="15" spans="1:20" ht="12.75" customHeight="1" x14ac:dyDescent="0.2">
      <c r="A15" s="25"/>
      <c r="B15" s="139" t="str">
        <f>IF(Lang="Français","Diamètre Réf.",IF(Lang="English","Ref. Diameter",""))</f>
        <v>Diamètre Réf.</v>
      </c>
      <c r="C15" s="554">
        <f>(1130*104 + 1192*84)/(1130+1192)</f>
        <v>93.732988802756239</v>
      </c>
      <c r="D15" s="555"/>
      <c r="L15" s="175" t="str">
        <f>IF(Lang="Français","CdM fusée",IF(Lang="English","Rocket CoM",""))</f>
        <v>CdM fusée</v>
      </c>
      <c r="M15" s="176">
        <f ca="1">(XcgSans*MasseSans+(XpropuRef-Long_propu+XpropuPlein)*MpropuPlein)/MassePlein</f>
        <v>1389.7197885196374</v>
      </c>
      <c r="N15" s="569">
        <f ca="1">(XcgSans*MasseSans+(XpropuRef-Long_propu+XpropuVide)*MpropuVide)/MasseVide</f>
        <v>1310.6182149362478</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1251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1992</v>
      </c>
    </row>
    <row r="18" spans="1:22" ht="12.75" customHeight="1" thickTop="1" x14ac:dyDescent="0.2">
      <c r="A18" s="25"/>
      <c r="B18" s="139" t="s">
        <v>54</v>
      </c>
      <c r="C18" s="544" t="s">
        <v>549</v>
      </c>
      <c r="D18" s="545"/>
      <c r="K18" s="37"/>
      <c r="L18" s="108" t="str">
        <f>IF(Lang="Français","Coiffe",IF(Lang="English","Nose Cone",""))</f>
        <v>Coiffe</v>
      </c>
      <c r="M18" s="547">
        <f>IF(LEFT(Forme_ogive,5)="Parab",1/2*Long_ogive,IF(LEFT(Forme_ogive,4)="Ogiv",7/15*Long_ogive,IF(LEFT(Forme_ogive,3)="Con",2/3*Long_ogive)))</f>
        <v>168</v>
      </c>
      <c r="N18" s="548"/>
      <c r="O18" s="546">
        <f>2*POWER(D_og/D_ref, 2)</f>
        <v>1.6062148513851284</v>
      </c>
      <c r="P18" s="546"/>
      <c r="Q18" s="29"/>
      <c r="S18" s="386" t="str">
        <f>IF(Lang="Français","Emplanture","Root edge")</f>
        <v>Emplanture</v>
      </c>
      <c r="T18" s="387">
        <f>m_ail</f>
        <v>210</v>
      </c>
    </row>
    <row r="19" spans="1:22" ht="12.75" customHeight="1" x14ac:dyDescent="0.2">
      <c r="A19" s="25"/>
      <c r="B19" s="139" t="str">
        <f>IF(Lang="Français","Position du bas",IF(Lang="English","Basement",""))</f>
        <v>Position du bas</v>
      </c>
      <c r="C19" s="575">
        <f>Long_tot</f>
        <v>2252</v>
      </c>
      <c r="D19" s="575"/>
      <c r="L19" s="108" t="str">
        <f>IF(Lang="Français","Ailerons",IF(Lang="English","Fins",""))</f>
        <v>Ailerons</v>
      </c>
      <c r="M19" s="547">
        <f>(XCpa*Cnail-0.5*XCpi*Cni)/Cnai</f>
        <v>2109.3563218390809</v>
      </c>
      <c r="N19" s="548"/>
      <c r="O19" s="549">
        <f>Cnail-Cni/2</f>
        <v>18.341556829077835</v>
      </c>
      <c r="P19" s="550"/>
      <c r="Q19" s="29"/>
      <c r="S19" s="386" t="str">
        <f>IF(Lang="Français","Bas","Base")</f>
        <v>Bas</v>
      </c>
      <c r="T19" s="387">
        <f>X_ail</f>
        <v>2202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2109.3563218390809</v>
      </c>
      <c r="N20" s="548"/>
      <c r="O20" s="546">
        <f>4*Q_ail*POWER((E_ail/D_ref),2)*(1+D_ail/(2*E_ail+D_ail))/(1+SQRT(1+POWER(2*f_ail/(m_ail+n_ail),2)))</f>
        <v>18.341556829077835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1047.3999999999999</v>
      </c>
      <c r="N21" s="548"/>
      <c r="O21" s="546">
        <f>IF(LEFT(Type_masquage,1)="M",0, 4*Q_can*POWER((E_can/D_ref),2)*(1+D_can/(2*E_can+D_can))/(1+SQRT(1+POWER(2*f_can/(m_can+n_can),2))))</f>
        <v>10.59164628111178</v>
      </c>
      <c r="P21" s="546"/>
      <c r="Q21" s="29"/>
    </row>
    <row r="22" spans="1:22" ht="12.75" customHeight="1" thickTop="1" x14ac:dyDescent="0.2">
      <c r="A22" s="25"/>
      <c r="B22" s="139" t="str">
        <f>IF(Lang="Français","Forme",IF(Lang="English","Shape",""))</f>
        <v>Forme</v>
      </c>
      <c r="C22" s="577" t="s">
        <v>570</v>
      </c>
      <c r="D22" s="578"/>
      <c r="L22" s="108" t="str">
        <f>IF(Lang="Français","Partie masquée",IF(Lang="English","Interation zone",""))</f>
        <v>Partie masquée</v>
      </c>
      <c r="M22" s="560">
        <f>IF(LEFT(Type_masquage,1)="B", X_int-m_int+p_int*(m_int+2*n_int)/(3*(m_int+n_int))+(m_int+n_int-m_int*n_int/(m_int+n_int))/6, 0 )</f>
        <v>2044.5</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1163.063829787234</v>
      </c>
      <c r="N23" s="548"/>
      <c r="O23" s="546">
        <f>IF(OR(RIGHT(Nb_diam,1)=",",D2j=0),0,2*(POWER(D2j/D_ref,2)-POWER(D1j/D_ref,2)))</f>
        <v>0.85591947862926365</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2226.1134751773052</v>
      </c>
      <c r="N24" s="548"/>
      <c r="O24" s="546">
        <f>IF( OR(RIGHT(Nb_diam,1)=",",D2r=0), 0, 2*(POWER(D2r/D_ref,2)-POWER(D1r/D_ref,2)) )</f>
        <v>-0.85591947862926365</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46116</v>
      </c>
      <c r="G26" s="137" t="s">
        <v>62</v>
      </c>
      <c r="H26" s="541" t="str">
        <f>IF(Lang="Français","Résultats",IF(Lang="English","Results",""))</f>
        <v>Résultats</v>
      </c>
      <c r="I26" s="541"/>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573" t="s">
        <v>425</v>
      </c>
      <c r="D27" s="574"/>
      <c r="E27" s="146">
        <f>m_ail</f>
        <v>210</v>
      </c>
      <c r="F27" s="105" t="s">
        <v>64</v>
      </c>
      <c r="G27" s="104">
        <f>IF(RIGHT(Type_fusee,1)=".",10, IF(OR(LEFT(Type_fusee,1)="R",LEFT(Type_fusee,1)=",",LEFT(Type_fusee,4)="Mini"),10, IF(LEFT(Type_fusee,5)="Micro",10, IF(RIGHT(Type_fusee,1)=" ",1))))</f>
        <v>10</v>
      </c>
      <c r="H27" s="589">
        <f>Long_tot/D_ref</f>
        <v>24.025692861868706</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210</v>
      </c>
      <c r="F28" s="105" t="str">
        <f>IF(Lang="Français","Portance","Lift")</f>
        <v>Portance</v>
      </c>
      <c r="G28" s="104">
        <f>IF(RIGHT(Type_fusee,1)=".",15,IF(OR(LEFT(Type_fusee,1)="R",LEFT(Type_fusee,1)=",",LEFT(Type_fusee,4)="Mini"),15, IF(LEFT(Type_fusee,5)="Micro",15, IF(RIGHT(Type_fusee,1)=" ",15))))</f>
        <v>15</v>
      </c>
      <c r="H28" s="508">
        <f>Cnai+Cnc+Cno+Cnj+Cnr</f>
        <v>30.539417961574745</v>
      </c>
      <c r="I28" s="508">
        <f>Cnail+Cnc+Cno+Cnj+Cnr</f>
        <v>30.539417961574745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0</v>
      </c>
      <c r="F29" s="515" t="str">
        <f>IF(Lang="Français","MargeStat.","StatMargin")</f>
        <v>MargeStat.</v>
      </c>
      <c r="G29" s="510">
        <f>IF(RIGHT(Type_fusee,1)=".",2, IF(OR(LEFT(Type_fusee,1)="R",LEFT(Type_fusee,1)=",",LEFT(Type_fusee,4)="Mini"),1.5, IF(LEFT(Type_fusee,5)="Micro",1, IF(RIGHT(Type_fusee,1)=" ",1))))</f>
        <v>2</v>
      </c>
      <c r="H29" s="97">
        <f ca="1">(XCp-XcgPlein)/D_ref</f>
        <v>2.3410220720362873</v>
      </c>
      <c r="I29" s="98">
        <f ca="1">(XCp0-XcgVide)/D_ref</f>
        <v>3.1849253188413611</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185</v>
      </c>
      <c r="D30" s="35">
        <v>120</v>
      </c>
      <c r="E30" s="146">
        <v>0</v>
      </c>
      <c r="F30" s="516" t="str">
        <f>IF(Lang="Français","Couple","Torque")</f>
        <v>Couple</v>
      </c>
      <c r="G30" s="511">
        <f>IF(RIGHT(Type_fusee,1)=".",40, IF(OR(LEFT(Type_fusee,1)="R",LEFT(Type_fusee,1)=",",LEFT(Type_fusee,4)="Mini"),30, IF(LEFT(Type_fusee,5)="Micro",15, IF(RIGHT(Type_fusee,1)=" ",15))))</f>
        <v>40</v>
      </c>
      <c r="H30" s="99">
        <f ca="1">MS_min*Cn</f>
        <v>71.493451515187914</v>
      </c>
      <c r="I30" s="96">
        <f ca="1">MS_max*Cn0</f>
        <v>97.265765488498033</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573</v>
      </c>
      <c r="V30" s="24" t="s">
        <v>574</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(Cnai*XCpai+Cnc*XCpc+Cnj*XCpj+Cnr*XCpr+Cno*XCpo)/(Cnai+Cnc+Cnr+Cnj+Cno)</f>
        <v>1609.1507841848199</v>
      </c>
      <c r="I31" s="509">
        <f>(Cnail*XCpa+Cnc*XCpc+Cnj*XCpj+Cnr*XCpr+Cno*XCpo)/(Cnail+Cnc+Cnr+Cnj+Cno)</f>
        <v>1609.1507841848199</v>
      </c>
      <c r="J31" s="102"/>
      <c r="K31" s="32"/>
      <c r="Q31" s="29"/>
      <c r="R31" s="38"/>
      <c r="S31" s="388"/>
      <c r="U31" s="24">
        <v>2.25</v>
      </c>
      <c r="V31" s="24">
        <v>25.11</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9.7438275162159211</v>
      </c>
      <c r="I32" s="101">
        <f ca="1">(XCp-XcgVide)/Long_tot*100</f>
        <v>13.256330783684374</v>
      </c>
      <c r="J32" s="102"/>
      <c r="K32" s="32"/>
      <c r="Q32" s="29"/>
      <c r="R32" s="38"/>
      <c r="U32" s="24">
        <v>2.99</v>
      </c>
      <c r="V32" s="24">
        <v>25.11</v>
      </c>
    </row>
    <row r="33" spans="1:23" ht="12.75" customHeight="1" x14ac:dyDescent="0.2">
      <c r="A33" s="25"/>
      <c r="B33" s="524" t="str">
        <f>IF(Lang="Français"," Nombre            ",IF(Lang="English"," Number of fins",""))</f>
        <v xml:space="preserve"> Nombre            </v>
      </c>
      <c r="C33" s="36">
        <v>4</v>
      </c>
      <c r="D33" s="36">
        <v>4</v>
      </c>
      <c r="E33" s="146">
        <f>X_ail</f>
        <v>2202</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f>X_r</f>
        <v>2202</v>
      </c>
      <c r="D34" s="35">
        <f>X_j</f>
        <v>1132</v>
      </c>
      <c r="E34" s="146">
        <f>D_ail</f>
        <v>104</v>
      </c>
      <c r="G34" s="24"/>
      <c r="H34" s="581"/>
      <c r="I34" s="582"/>
      <c r="K34" s="32"/>
      <c r="Q34" s="29"/>
      <c r="R34" s="38"/>
      <c r="U34" s="24" t="s">
        <v>576</v>
      </c>
    </row>
    <row r="35" spans="1:23" ht="12.75" customHeight="1" x14ac:dyDescent="0.2">
      <c r="A35" s="25"/>
      <c r="B35" s="524" t="str">
        <f>IF(Lang="Français"," Diamètre         ",IF(Lang="English"," Diameter at Fins",""))</f>
        <v xml:space="preserve"> Diamètre         </v>
      </c>
      <c r="C35" s="35">
        <f>D2j</f>
        <v>104</v>
      </c>
      <c r="D35" s="35">
        <f>D1j</f>
        <v>84</v>
      </c>
      <c r="E35" s="146">
        <f>SQRT(POWER(p_int+n_int/2-m_int/2,2)+POWER(E_int,2))</f>
        <v>0</v>
      </c>
      <c r="K35" s="32"/>
      <c r="Q35" s="29"/>
      <c r="R35" s="38"/>
      <c r="U35" s="24">
        <v>2.1</v>
      </c>
      <c r="V35" s="24">
        <v>24.71</v>
      </c>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129.0348790056394</v>
      </c>
      <c r="E36" s="536"/>
      <c r="K36" s="32"/>
      <c r="Q36" s="29"/>
      <c r="R36" s="38"/>
      <c r="U36" s="24">
        <v>2.86</v>
      </c>
      <c r="V36" s="24">
        <v>24.71</v>
      </c>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8" spans="1:23" x14ac:dyDescent="0.2">
      <c r="U38" s="24" t="s">
        <v>577</v>
      </c>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c r="U39" s="24">
        <v>2.3199999999999998</v>
      </c>
      <c r="V39" s="24">
        <v>30.03</v>
      </c>
    </row>
    <row r="40" spans="1:23" x14ac:dyDescent="0.2">
      <c r="H40" s="87"/>
      <c r="O40" s="26"/>
      <c r="P40" s="26"/>
      <c r="S40" s="506"/>
      <c r="U40" s="24">
        <v>3.16</v>
      </c>
      <c r="V40" s="24">
        <v>30.03</v>
      </c>
    </row>
    <row r="41" spans="1:23" x14ac:dyDescent="0.2">
      <c r="F41" s="24"/>
      <c r="H41" s="43"/>
      <c r="I41" s="44"/>
      <c r="J41" s="43"/>
      <c r="N41" s="43"/>
      <c r="Q41" s="43"/>
      <c r="R41" s="43"/>
    </row>
    <row r="42" spans="1:23" x14ac:dyDescent="0.2">
      <c r="F42" s="24"/>
      <c r="G42" s="503"/>
      <c r="H42" s="504"/>
      <c r="I42" s="44"/>
      <c r="J42" s="43"/>
      <c r="N42" s="43"/>
      <c r="Q42" s="43"/>
      <c r="R42" s="43"/>
      <c r="U42" s="24" t="s">
        <v>578</v>
      </c>
    </row>
    <row r="43" spans="1:23" x14ac:dyDescent="0.2">
      <c r="F43" s="24"/>
      <c r="H43" s="43"/>
      <c r="I43" s="44"/>
      <c r="J43" s="43"/>
      <c r="N43" s="43"/>
      <c r="Q43" s="43"/>
      <c r="R43" s="43"/>
      <c r="U43" s="24">
        <v>2.6</v>
      </c>
      <c r="V43" s="24">
        <v>37.869999999999997</v>
      </c>
    </row>
    <row r="44" spans="1:23" x14ac:dyDescent="0.2">
      <c r="F44" s="24"/>
      <c r="H44" s="43"/>
      <c r="I44" s="44"/>
      <c r="J44" s="43"/>
      <c r="N44" s="43"/>
      <c r="Q44" s="43"/>
      <c r="R44" s="43"/>
      <c r="U44" s="24">
        <v>3.55</v>
      </c>
      <c r="V44" s="24">
        <v>37.869999999999997</v>
      </c>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-1132</v>
      </c>
      <c r="D126" s="46">
        <f>IF(AND(RIGHT(Nb_diam,1)=".",X_j), D1j/2, D125 )</f>
        <v>42</v>
      </c>
      <c r="E126" s="93">
        <f t="shared" si="0"/>
        <v>-42</v>
      </c>
      <c r="K126" s="46"/>
    </row>
    <row r="127" spans="2:18" x14ac:dyDescent="0.2">
      <c r="B127" s="45" t="s">
        <v>74</v>
      </c>
      <c r="C127" s="46">
        <f>IF(AND(RIGHT(Nb_diam,1)=".",X_j), -X_j-l_j, C126 )</f>
        <v>-1192</v>
      </c>
      <c r="D127" s="46">
        <f>IF(AND(RIGHT(Nb_diam,1)=".",X_j), D2j/2, D126 )</f>
        <v>52</v>
      </c>
      <c r="E127" s="93">
        <f t="shared" si="0"/>
        <v>-52</v>
      </c>
      <c r="K127" s="46"/>
    </row>
    <row r="128" spans="2:18" x14ac:dyDescent="0.2">
      <c r="B128" s="45" t="s">
        <v>75</v>
      </c>
      <c r="C128" s="46">
        <f>IF(AND(RIGHT(Nb_diam,1)=".",X_r), -X_r, C127 )</f>
        <v>-2202</v>
      </c>
      <c r="D128" s="46">
        <f>IF(AND(RIGHT(Nb_diam,1)=".",X_r), D1r/2, D127 )</f>
        <v>52</v>
      </c>
      <c r="E128" s="93">
        <f t="shared" si="0"/>
        <v>-52</v>
      </c>
      <c r="K128" s="46"/>
    </row>
    <row r="129" spans="2:11" x14ac:dyDescent="0.2">
      <c r="B129" s="45" t="s">
        <v>76</v>
      </c>
      <c r="C129" s="46">
        <f>IF(AND(RIGHT(Nb_diam,1)=".",X_r), -X_r-l_r, C128 )</f>
        <v>-2252</v>
      </c>
      <c r="D129" s="46">
        <f>IF(AND(RIGHT(Nb_diam,1)=".",X_r), D2r/2, D128 )</f>
        <v>42</v>
      </c>
      <c r="E129" s="93">
        <f t="shared" si="0"/>
        <v>-42</v>
      </c>
      <c r="K129" s="46"/>
    </row>
    <row r="130" spans="2:11" x14ac:dyDescent="0.2">
      <c r="B130" s="45" t="s">
        <v>77</v>
      </c>
      <c r="C130" s="46">
        <f>-Long_tot</f>
        <v>-2252</v>
      </c>
      <c r="D130" s="46">
        <f>D129</f>
        <v>42</v>
      </c>
      <c r="E130" s="93">
        <f t="shared" si="0"/>
        <v>-42</v>
      </c>
      <c r="K130" s="46"/>
    </row>
    <row r="131" spans="2:11" x14ac:dyDescent="0.2">
      <c r="B131" s="45" t="s">
        <v>77</v>
      </c>
      <c r="C131" s="46">
        <f>-Long_tot</f>
        <v>-2252</v>
      </c>
      <c r="D131" s="46">
        <v>0</v>
      </c>
      <c r="E131" s="93">
        <f t="shared" si="0"/>
        <v>0</v>
      </c>
      <c r="K131" s="46"/>
    </row>
    <row r="132" spans="2:11" x14ac:dyDescent="0.2">
      <c r="B132" s="183" t="s">
        <v>78</v>
      </c>
      <c r="C132" s="197">
        <f>-X_ail+m_ail</f>
        <v>-1992</v>
      </c>
      <c r="D132" s="197">
        <f>D_ail/2</f>
        <v>52</v>
      </c>
      <c r="E132" s="198">
        <f t="shared" si="0"/>
        <v>-52</v>
      </c>
      <c r="K132" s="46"/>
    </row>
    <row r="133" spans="2:11" x14ac:dyDescent="0.2">
      <c r="B133" s="185" t="s">
        <v>79</v>
      </c>
      <c r="C133" s="46">
        <f>-X_ail+m_ail-p_ail</f>
        <v>-2177</v>
      </c>
      <c r="D133" s="46">
        <f>D_ail/2+E_ail</f>
        <v>197</v>
      </c>
      <c r="E133" s="199">
        <f t="shared" si="0"/>
        <v>-197</v>
      </c>
      <c r="K133" s="46"/>
    </row>
    <row r="134" spans="2:11" x14ac:dyDescent="0.2">
      <c r="B134" s="185" t="s">
        <v>80</v>
      </c>
      <c r="C134" s="46">
        <f>-X_ail+m_ail-p_ail-n_ail</f>
        <v>-2257</v>
      </c>
      <c r="D134" s="46">
        <f>D_ail/2+E_ail</f>
        <v>197</v>
      </c>
      <c r="E134" s="199">
        <f t="shared" si="0"/>
        <v>-197</v>
      </c>
      <c r="K134" s="46"/>
    </row>
    <row r="135" spans="2:11" x14ac:dyDescent="0.2">
      <c r="B135" s="185" t="s">
        <v>81</v>
      </c>
      <c r="C135" s="46">
        <f>-X_ail</f>
        <v>-2202</v>
      </c>
      <c r="D135" s="46">
        <f>D_ail/2</f>
        <v>52</v>
      </c>
      <c r="E135" s="199">
        <f t="shared" si="0"/>
        <v>-52</v>
      </c>
      <c r="K135" s="46"/>
    </row>
    <row r="136" spans="2:11" x14ac:dyDescent="0.2">
      <c r="B136" s="187" t="s">
        <v>78</v>
      </c>
      <c r="C136" s="200">
        <f>-X_ail+m_ail</f>
        <v>-1992</v>
      </c>
      <c r="D136" s="200">
        <f>D_ail/2</f>
        <v>52</v>
      </c>
      <c r="E136" s="201">
        <f t="shared" si="0"/>
        <v>-52</v>
      </c>
      <c r="K136" s="46"/>
    </row>
    <row r="137" spans="2:11" x14ac:dyDescent="0.2">
      <c r="B137" s="192" t="str">
        <f>IF(E_ail&gt;0,IF(Lang="Français","Envergure","Span"),"")</f>
        <v>Envergure</v>
      </c>
      <c r="C137" s="197">
        <f>MIN(-X_ail,-X_ail+m_ail-p_ail-n_ail)-Long_tot/30</f>
        <v>-2332.0666666666666</v>
      </c>
      <c r="D137" s="207">
        <f>-D_ail/2-E_ail</f>
        <v>-197</v>
      </c>
      <c r="E137" s="93"/>
      <c r="K137" s="46"/>
    </row>
    <row r="138" spans="2:11" x14ac:dyDescent="0.2">
      <c r="B138" s="195" t="s">
        <v>166</v>
      </c>
      <c r="C138" s="46">
        <f>MIN(-X_ail,-X_ail+m_ail-p_ail-n_ail)-Long_tot/30</f>
        <v>-2332.0666666666666</v>
      </c>
      <c r="D138" s="208">
        <f>-D_ail/2-E_ail/2</f>
        <v>-124.5</v>
      </c>
      <c r="E138" s="93"/>
      <c r="K138" s="46"/>
    </row>
    <row r="139" spans="2:11" x14ac:dyDescent="0.2">
      <c r="B139" s="212" t="s">
        <v>162</v>
      </c>
      <c r="C139" s="200">
        <f>MIN(-X_ail,-X_ail+m_ail-p_ail-n_ail)-Long_tot/30</f>
        <v>-2332.0666666666666</v>
      </c>
      <c r="D139" s="209">
        <f>-D_ail/2</f>
        <v>-52</v>
      </c>
      <c r="E139" s="93"/>
      <c r="K139" s="46"/>
    </row>
    <row r="140" spans="2:11" x14ac:dyDescent="0.2">
      <c r="B140" s="192" t="str">
        <f>IF(Lang="Français","Emplanture","Root edge")</f>
        <v>Emplanture</v>
      </c>
      <c r="C140" s="197">
        <f>-X_ail+m_ail</f>
        <v>-1992</v>
      </c>
      <c r="D140" s="207">
        <f>D_ail/2+E_ail+Long_tot/20</f>
        <v>309.60000000000002</v>
      </c>
      <c r="E140" s="93"/>
      <c r="K140" s="46"/>
    </row>
    <row r="141" spans="2:11" x14ac:dyDescent="0.2">
      <c r="B141" s="195" t="s">
        <v>168</v>
      </c>
      <c r="C141" s="46">
        <f>-X_ail+m_ail/2</f>
        <v>-2097</v>
      </c>
      <c r="D141" s="208">
        <f>D_ail/2+E_ail+Long_tot/20</f>
        <v>309.60000000000002</v>
      </c>
      <c r="E141" s="93"/>
      <c r="K141" s="46"/>
    </row>
    <row r="142" spans="2:11" x14ac:dyDescent="0.2">
      <c r="B142" s="212" t="s">
        <v>169</v>
      </c>
      <c r="C142" s="200">
        <f>-X_ail</f>
        <v>-2202</v>
      </c>
      <c r="D142" s="209">
        <f>D_ail/2+E_ail+Long_tot/20</f>
        <v>309.60000000000002</v>
      </c>
      <c r="E142" s="93"/>
      <c r="K142" s="46"/>
    </row>
    <row r="143" spans="2:11" x14ac:dyDescent="0.2">
      <c r="B143" s="192" t="str">
        <f>IF(p_ail&lt;&gt;0,IF(Lang="Français","Flèche","Offset"),"")</f>
        <v>Flèche</v>
      </c>
      <c r="C143" s="197">
        <f>-X_ail+m_ail</f>
        <v>-1992</v>
      </c>
      <c r="D143" s="207">
        <f>-D_ail/2-E_ail-Long_tot/30</f>
        <v>-272.06666666666666</v>
      </c>
      <c r="E143" s="93"/>
      <c r="K143" s="46"/>
    </row>
    <row r="144" spans="2:11" x14ac:dyDescent="0.2">
      <c r="B144" s="195" t="s">
        <v>165</v>
      </c>
      <c r="C144" s="46">
        <f>-X_ail+m_ail-p_ail/2</f>
        <v>-2084.5</v>
      </c>
      <c r="D144" s="208">
        <f>-D_ail/2-E_ail-Long_tot/30</f>
        <v>-272.06666666666666</v>
      </c>
      <c r="E144" s="93"/>
      <c r="K144" s="46"/>
    </row>
    <row r="145" spans="2:11" x14ac:dyDescent="0.2">
      <c r="B145" s="212" t="s">
        <v>163</v>
      </c>
      <c r="C145" s="200">
        <f>-X_ail+m_ail-p_ail</f>
        <v>-2177</v>
      </c>
      <c r="D145" s="209">
        <f>-D_ail/2-E_ail-Long_tot/30</f>
        <v>-272.06666666666666</v>
      </c>
      <c r="E145" s="93"/>
      <c r="K145" s="46"/>
    </row>
    <row r="146" spans="2:11" x14ac:dyDescent="0.2">
      <c r="B146" s="192" t="str">
        <f>IF(n_ail&gt;0,IF(Lang="Français","Saumon","Tip edge"),"")</f>
        <v>Saumon</v>
      </c>
      <c r="C146" s="197">
        <f>-X_ail+m_ail-p_ail</f>
        <v>-2177</v>
      </c>
      <c r="D146" s="207">
        <f>-D_ail/2-E_ail-Long_tot/20</f>
        <v>-309.60000000000002</v>
      </c>
      <c r="E146" s="93"/>
      <c r="K146" s="46"/>
    </row>
    <row r="147" spans="2:11" x14ac:dyDescent="0.2">
      <c r="B147" s="195" t="s">
        <v>167</v>
      </c>
      <c r="C147" s="46">
        <f>-X_ail+m_ail-p_ail-n_ail/2</f>
        <v>-2217</v>
      </c>
      <c r="D147" s="208">
        <f>-D_ail/2-E_ail-Long_tot/20</f>
        <v>-309.60000000000002</v>
      </c>
      <c r="E147" s="93"/>
      <c r="K147" s="46"/>
    </row>
    <row r="148" spans="2:11" x14ac:dyDescent="0.2">
      <c r="B148" s="212" t="s">
        <v>164</v>
      </c>
      <c r="C148" s="200">
        <f>-X_ail+m_ail-p_ail-n_ail</f>
        <v>-2257</v>
      </c>
      <c r="D148" s="209">
        <f>-D_ail/2-E_ail-Long_tot/20</f>
        <v>-309.60000000000002</v>
      </c>
      <c r="E148" s="93"/>
      <c r="K148" s="46"/>
    </row>
    <row r="149" spans="2:11" x14ac:dyDescent="0.2">
      <c r="B149" s="183" t="s">
        <v>82</v>
      </c>
      <c r="C149" s="197">
        <f ca="1">-XcgPlein</f>
        <v>-1389.7197885196374</v>
      </c>
      <c r="D149" s="207">
        <v>0</v>
      </c>
      <c r="E149" s="93"/>
      <c r="K149" s="46"/>
    </row>
    <row r="150" spans="2:11" x14ac:dyDescent="0.2">
      <c r="B150" s="187" t="s">
        <v>83</v>
      </c>
      <c r="C150" s="200">
        <f ca="1">-XcgVide</f>
        <v>-1310.6182149362478</v>
      </c>
      <c r="D150" s="209">
        <v>0</v>
      </c>
      <c r="E150" s="93"/>
      <c r="K150" s="46"/>
    </row>
    <row r="151" spans="2:11" x14ac:dyDescent="0.2">
      <c r="B151" s="183" t="s">
        <v>84</v>
      </c>
      <c r="C151" s="197">
        <f>-XCp</f>
        <v>-1609.1507841848199</v>
      </c>
      <c r="D151" s="207">
        <v>0</v>
      </c>
      <c r="E151" s="93"/>
      <c r="K151" s="46"/>
    </row>
    <row r="152" spans="2:11" x14ac:dyDescent="0.2">
      <c r="B152" s="187" t="s">
        <v>84</v>
      </c>
      <c r="C152" s="200">
        <f>-XCp</f>
        <v>-1609.1507841848199</v>
      </c>
      <c r="D152" s="209">
        <f>Cn*D_ref/CritCnmin</f>
        <v>190.83672812233189</v>
      </c>
      <c r="E152" s="93"/>
      <c r="K152" s="46"/>
    </row>
    <row r="153" spans="2:11" x14ac:dyDescent="0.2">
      <c r="B153" s="185" t="s">
        <v>422</v>
      </c>
      <c r="C153" s="46">
        <f>-XCp0</f>
        <v>-1609.1507841848199</v>
      </c>
      <c r="D153" s="208">
        <f>Cn0*D_ref/CritCnmin</f>
        <v>190.83672812233189</v>
      </c>
      <c r="E153" s="93"/>
      <c r="K153" s="46"/>
    </row>
    <row r="154" spans="2:11" x14ac:dyDescent="0.2">
      <c r="B154" s="185" t="s">
        <v>422</v>
      </c>
      <c r="C154" s="46">
        <f>-XCp0</f>
        <v>-1609.1507841848199</v>
      </c>
      <c r="D154" s="208">
        <v>0</v>
      </c>
      <c r="E154" s="93"/>
      <c r="K154" s="46"/>
    </row>
    <row r="155" spans="2:11" x14ac:dyDescent="0.2">
      <c r="B155" s="192" t="str">
        <f>IF(n_ail&gt;0,IF(Lang="Français","Marge Statique","Static Margin"),"")</f>
        <v>Marge Statique</v>
      </c>
      <c r="C155" s="197">
        <f ca="1">(-XcgPlein-XcgVide)/2</f>
        <v>-1350.1690017279425</v>
      </c>
      <c r="D155" s="207">
        <f>-D_ail/2-E_ail-Long_tot/20</f>
        <v>-309.60000000000002</v>
      </c>
      <c r="E155" s="93"/>
      <c r="K155" s="46"/>
    </row>
    <row r="156" spans="2:11" x14ac:dyDescent="0.2">
      <c r="B156" s="195" t="s">
        <v>170</v>
      </c>
      <c r="C156" s="46">
        <f ca="1">(C155+C157)/2</f>
        <v>-1479.6598929563811</v>
      </c>
      <c r="D156" s="208">
        <f>-D_ail/2-E_ail-Long_tot/20</f>
        <v>-309.60000000000002</v>
      </c>
      <c r="E156" s="93"/>
      <c r="K156" s="46"/>
    </row>
    <row r="157" spans="2:11" x14ac:dyDescent="0.2">
      <c r="B157" s="212" t="s">
        <v>171</v>
      </c>
      <c r="C157" s="200">
        <f>-XCp</f>
        <v>-1609.1507841848199</v>
      </c>
      <c r="D157" s="209">
        <f>-D_ail/2-E_ail-Long_tot/20</f>
        <v>-309.60000000000002</v>
      </c>
      <c r="E157" s="93"/>
      <c r="K157" s="46"/>
    </row>
    <row r="158" spans="2:11" x14ac:dyDescent="0.2">
      <c r="B158" s="183" t="s">
        <v>85</v>
      </c>
      <c r="C158" s="197">
        <f>IF(LEFT(Type_masquage,1)="M",0,-X_can+m_can)</f>
        <v>-962</v>
      </c>
      <c r="D158" s="197">
        <f>IF(LEFT(Type_masquage,1)="M",0,D_ail/2)</f>
        <v>52</v>
      </c>
      <c r="E158" s="198">
        <f t="shared" ref="E158:E167" si="1">-D158</f>
        <v>-52</v>
      </c>
      <c r="K158" s="46"/>
    </row>
    <row r="159" spans="2:11" x14ac:dyDescent="0.2">
      <c r="B159" s="185" t="s">
        <v>86</v>
      </c>
      <c r="C159" s="46">
        <f>IF(LEFT(Type_masquage,1)="M",0,-X_can+m_can-p_can)</f>
        <v>-1082</v>
      </c>
      <c r="D159" s="46">
        <f>IF(LEFT(Type_masquage,1)="M",0,D_ail/2+E_can)</f>
        <v>157</v>
      </c>
      <c r="E159" s="199">
        <f t="shared" si="1"/>
        <v>-157</v>
      </c>
      <c r="K159" s="46"/>
    </row>
    <row r="160" spans="2:11" x14ac:dyDescent="0.2">
      <c r="B160" s="185" t="s">
        <v>87</v>
      </c>
      <c r="C160" s="46">
        <f>IF(LEFT(Type_masquage,1)="M",0,-X_can+m_can-p_can-n_can)</f>
        <v>-1162</v>
      </c>
      <c r="D160" s="46">
        <f>IF(LEFT(Type_masquage,1)="M",0,D_ail/2+E_can)</f>
        <v>157</v>
      </c>
      <c r="E160" s="199">
        <f t="shared" si="1"/>
        <v>-157</v>
      </c>
      <c r="K160" s="46"/>
    </row>
    <row r="161" spans="2:11" x14ac:dyDescent="0.2">
      <c r="B161" s="185" t="s">
        <v>88</v>
      </c>
      <c r="C161" s="46">
        <f>IF(LEFT(Type_masquage,1)="M",0,-X_can)</f>
        <v>-1132</v>
      </c>
      <c r="D161" s="46">
        <f>IF(LEFT(Type_masquage,1)="M",0,D_ail/2)</f>
        <v>52</v>
      </c>
      <c r="E161" s="199">
        <f t="shared" si="1"/>
        <v>-52</v>
      </c>
      <c r="K161" s="46"/>
    </row>
    <row r="162" spans="2:11" x14ac:dyDescent="0.2">
      <c r="B162" s="187" t="s">
        <v>85</v>
      </c>
      <c r="C162" s="200">
        <f>IF(LEFT(Type_masquage,1)="M",0,-X_can+m_can)</f>
        <v>-962</v>
      </c>
      <c r="D162" s="200">
        <f>IF(LEFT(Type_masquage,1)="M",0,D_ail/2)</f>
        <v>52</v>
      </c>
      <c r="E162" s="201">
        <f t="shared" si="1"/>
        <v>-52</v>
      </c>
      <c r="K162" s="46"/>
    </row>
    <row r="163" spans="2:11" x14ac:dyDescent="0.2">
      <c r="B163" s="183" t="s">
        <v>89</v>
      </c>
      <c r="C163" s="197">
        <f>IF(LEFT(Type_masquage,1)="B",-X_int+m_int,0)</f>
        <v>-1992</v>
      </c>
      <c r="D163" s="197">
        <f>IF(LEFT(Type_masquage,1)="B",D_int/2,0)</f>
        <v>52</v>
      </c>
      <c r="E163" s="198">
        <f t="shared" si="1"/>
        <v>-52</v>
      </c>
      <c r="K163" s="46"/>
    </row>
    <row r="164" spans="2:11" x14ac:dyDescent="0.2">
      <c r="B164" s="185" t="s">
        <v>90</v>
      </c>
      <c r="C164" s="46">
        <f>IF(LEFT(Type_masquage,1)="B",-X_int+m_int-p_int,0)</f>
        <v>-1992</v>
      </c>
      <c r="D164" s="46">
        <f>IF(LEFT(Type_masquage,1)="B",D_int/2+E_int,0)</f>
        <v>52</v>
      </c>
      <c r="E164" s="199">
        <f t="shared" si="1"/>
        <v>-52</v>
      </c>
      <c r="K164" s="46"/>
    </row>
    <row r="165" spans="2:11" x14ac:dyDescent="0.2">
      <c r="B165" s="185" t="s">
        <v>91</v>
      </c>
      <c r="C165" s="46">
        <f>IF(LEFT(Type_masquage,1)="B",-X_int+m_int-p_int-n_int,0)</f>
        <v>-2202</v>
      </c>
      <c r="D165" s="46">
        <f>IF(LEFT(Type_masquage,1)="B",D_int/2+E_int,0)</f>
        <v>52</v>
      </c>
      <c r="E165" s="199">
        <f t="shared" si="1"/>
        <v>-52</v>
      </c>
      <c r="K165" s="46"/>
    </row>
    <row r="166" spans="2:11" x14ac:dyDescent="0.2">
      <c r="B166" s="185" t="s">
        <v>92</v>
      </c>
      <c r="C166" s="46">
        <f>IF(LEFT(Type_masquage,1)="B",-X_int,0)</f>
        <v>-2202</v>
      </c>
      <c r="D166" s="46">
        <f>IF(LEFT(Type_masquage,1)="B",D_int/2,0)</f>
        <v>52</v>
      </c>
      <c r="E166" s="199">
        <f t="shared" si="1"/>
        <v>-52</v>
      </c>
      <c r="K166" s="46"/>
    </row>
    <row r="167" spans="2:11" x14ac:dyDescent="0.2">
      <c r="B167" s="187" t="s">
        <v>89</v>
      </c>
      <c r="C167" s="200">
        <f>IF(LEFT(Type_masquage,1)="B",-X_int+m_int,0)</f>
        <v>-1992</v>
      </c>
      <c r="D167" s="200">
        <f>IF(LEFT(Type_masquage,1)="B",D_int/2,0)</f>
        <v>52</v>
      </c>
      <c r="E167" s="201">
        <f t="shared" si="1"/>
        <v>-52</v>
      </c>
      <c r="K167" s="46"/>
    </row>
    <row r="168" spans="2:11" x14ac:dyDescent="0.2">
      <c r="B168" s="45" t="s">
        <v>93</v>
      </c>
      <c r="C168" s="46">
        <f>-MAX(Long_tot, X_ail-m_ail+p_ail+n_ail, (E_ail+D_ail/2)*3.2)*1.01</f>
        <v>-2279.5700000000002</v>
      </c>
      <c r="D168" s="46">
        <f>MAX(E_ail+D_ail/2, Long_tot/3)</f>
        <v>750.66666666666663</v>
      </c>
      <c r="E168" s="93"/>
      <c r="K168" s="46"/>
    </row>
    <row r="169" spans="2:11" x14ac:dyDescent="0.2">
      <c r="B169" s="45" t="s">
        <v>93</v>
      </c>
      <c r="C169" s="46">
        <f>C168</f>
        <v>-2279.5700000000002</v>
      </c>
      <c r="D169" s="46">
        <f>-D168</f>
        <v>-750.66666666666663</v>
      </c>
      <c r="E169" s="93"/>
      <c r="K169" s="46"/>
    </row>
    <row r="170" spans="2:11" x14ac:dyDescent="0.2">
      <c r="B170" s="183" t="s">
        <v>94</v>
      </c>
      <c r="C170" s="197">
        <f ca="1">-XpropuRef+Long_propu</f>
        <v>-1764</v>
      </c>
      <c r="D170" s="207">
        <f ca="1">-Diam_propu/2</f>
        <v>-27</v>
      </c>
      <c r="E170" s="93"/>
      <c r="K170" s="46"/>
    </row>
    <row r="171" spans="2:11" x14ac:dyDescent="0.2">
      <c r="B171" s="185" t="s">
        <v>95</v>
      </c>
      <c r="C171" s="46">
        <f ca="1">-XpropuRef+Long_propu</f>
        <v>-1764</v>
      </c>
      <c r="D171" s="208">
        <f ca="1">Diam_propu/2</f>
        <v>27</v>
      </c>
      <c r="E171" s="93"/>
      <c r="K171" s="46"/>
    </row>
    <row r="172" spans="2:11" x14ac:dyDescent="0.2">
      <c r="B172" s="185" t="s">
        <v>96</v>
      </c>
      <c r="C172" s="46">
        <f>-XpropuRef</f>
        <v>-2252</v>
      </c>
      <c r="D172" s="208">
        <f ca="1">Diam_propu/2</f>
        <v>27</v>
      </c>
      <c r="E172" s="93"/>
      <c r="K172" s="46"/>
    </row>
    <row r="173" spans="2:11" x14ac:dyDescent="0.2">
      <c r="B173" s="185" t="s">
        <v>97</v>
      </c>
      <c r="C173" s="46">
        <f>-XpropuRef</f>
        <v>-2252</v>
      </c>
      <c r="D173" s="208">
        <f ca="1">-Diam_propu/2</f>
        <v>-27</v>
      </c>
      <c r="E173" s="93"/>
      <c r="K173" s="46"/>
    </row>
    <row r="174" spans="2:11" x14ac:dyDescent="0.2">
      <c r="B174" s="187" t="s">
        <v>98</v>
      </c>
      <c r="C174" s="200">
        <f ca="1">-XpropuRef+Long_propu</f>
        <v>-1764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2.3410220720362873</v>
      </c>
      <c r="C190" s="203">
        <f>Cn</f>
        <v>30.539417961574745</v>
      </c>
      <c r="D190" s="185">
        <v>3</v>
      </c>
      <c r="E190" s="205">
        <f t="shared" si="4"/>
        <v>33.333333333333336</v>
      </c>
      <c r="K190" s="45"/>
    </row>
    <row r="191" spans="2:11" x14ac:dyDescent="0.2">
      <c r="B191" s="512">
        <f ca="1">(XCp0-XcgPlein)/D_ref</f>
        <v>2.3410220720362873</v>
      </c>
      <c r="C191" s="513">
        <f>Cn0</f>
        <v>30.539417961574745</v>
      </c>
      <c r="D191" s="185">
        <v>4</v>
      </c>
      <c r="E191" s="205">
        <f t="shared" si="4"/>
        <v>25</v>
      </c>
      <c r="K191" s="45"/>
    </row>
    <row r="192" spans="2:11" x14ac:dyDescent="0.2">
      <c r="B192" s="512">
        <f ca="1">(XCp0-XcgVide)/D_ref</f>
        <v>3.1849253188413611</v>
      </c>
      <c r="C192" s="513">
        <f>Cn0</f>
        <v>30.539417961574745</v>
      </c>
      <c r="D192" s="185">
        <v>6</v>
      </c>
      <c r="E192" s="205">
        <f t="shared" si="4"/>
        <v>16.666666666666668</v>
      </c>
      <c r="K192" s="45"/>
    </row>
    <row r="193" spans="2:11" x14ac:dyDescent="0.2">
      <c r="B193" s="512">
        <f ca="1">(XCp-XcgVide)/D_ref</f>
        <v>3.1849253188413611</v>
      </c>
      <c r="C193" s="513">
        <f>Cn</f>
        <v>30.539417961574745</v>
      </c>
      <c r="D193" s="187">
        <v>7</v>
      </c>
      <c r="E193" s="206">
        <f t="shared" si="4"/>
        <v>14.285714285714286</v>
      </c>
      <c r="K193" s="45"/>
    </row>
    <row r="194" spans="2:11" x14ac:dyDescent="0.2">
      <c r="B194" s="512">
        <f ca="1">MS_min</f>
        <v>2.3410220720362873</v>
      </c>
      <c r="C194" s="514">
        <f>Cn</f>
        <v>30.539417961574745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topLeftCell="A22" zoomScaleNormal="100" workbookViewId="0">
      <selection activeCell="M45" sqref="M45"/>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FX5</v>
      </c>
      <c r="D10" s="630"/>
      <c r="F10" s="5"/>
      <c r="N10" s="58"/>
    </row>
    <row r="11" spans="1:14" ht="12.75" customHeight="1" x14ac:dyDescent="0.2">
      <c r="A11" s="59"/>
      <c r="B11" s="140" t="str">
        <f>IF(Lang="Français","Masse totale",IF(Lang="English","Total Mass",""))</f>
        <v>Masse totale</v>
      </c>
      <c r="C11" s="607">
        <f ca="1">MassePlein</f>
        <v>9.2680000000000007</v>
      </c>
      <c r="D11" s="607"/>
      <c r="F11" s="5"/>
      <c r="N11" s="58"/>
    </row>
    <row r="12" spans="1:14" ht="12.75" customHeight="1" x14ac:dyDescent="0.2">
      <c r="A12" s="59"/>
      <c r="B12" s="227" t="str">
        <f>IF(Lang="Français","Propulseur",IF(Lang="English","Motor",""))</f>
        <v>Propulseur</v>
      </c>
      <c r="C12" s="610" t="str">
        <f>Propu</f>
        <v>Barasinga (Pro54-5G C)</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9.2204086671884757E-3</v>
      </c>
      <c r="D15" s="613"/>
      <c r="N15" s="58"/>
    </row>
    <row r="16" spans="1:14" ht="12.75" customHeight="1" x14ac:dyDescent="0.2">
      <c r="A16" s="59"/>
      <c r="B16" s="141" t="s">
        <v>5</v>
      </c>
      <c r="C16" s="605">
        <v>0.7</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80</v>
      </c>
      <c r="D20" s="608"/>
      <c r="N20" s="58"/>
    </row>
    <row r="21" spans="1:18" ht="12.75" customHeight="1" x14ac:dyDescent="0.2">
      <c r="A21" s="59"/>
      <c r="B21" s="140" t="s">
        <v>6</v>
      </c>
      <c r="C21" s="609">
        <v>0</v>
      </c>
      <c r="D21" s="609"/>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4" t="str">
        <f>IF(Lang="Français","DescenteSousParachute",IF(Lang="English","Over Parachute",""))</f>
        <v>DescenteSousParachute</v>
      </c>
      <c r="D23" s="615"/>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616" t="str">
        <f>IF(Lang="Français","Sortie de Rampe",IF(Lang="English","Launch-Pad Exit",""))</f>
        <v>Sortie de Rampe</v>
      </c>
      <c r="G24" s="617"/>
      <c r="H24" s="491"/>
      <c r="I24" s="491"/>
      <c r="J24" s="491"/>
      <c r="K24" s="492">
        <f ca="1">INDEX(vit_xz,MATCH("Sortie de rampe",Event,0))</f>
        <v>25.491843446297075</v>
      </c>
      <c r="L24" s="493"/>
      <c r="M24" s="500"/>
      <c r="N24" s="58"/>
    </row>
    <row r="25" spans="1:18" x14ac:dyDescent="0.2">
      <c r="A25" s="59"/>
      <c r="B25" s="466" t="str">
        <f>IF(Lang="Français","Masse",IF(Lang="English","Mass",""))</f>
        <v>Masse</v>
      </c>
      <c r="C25" s="467">
        <f ca="1">IF(Nb_sat="0 satellite",MasseVide,MasseVide-m_satellite)</f>
        <v>7.2349999999999994</v>
      </c>
      <c r="D25" s="480">
        <f>IF(RIGHT(Type_fusee,1)=".",1,0.15)</f>
        <v>1</v>
      </c>
      <c r="F25" s="619" t="str">
        <f>IF(Lang="Français","Vit max &amp; Acc max",IF(Lang="English","Max Velocity &amp; Acc",""))</f>
        <v>Vit max &amp; Acc max</v>
      </c>
      <c r="G25" s="599"/>
      <c r="H25" s="115"/>
      <c r="I25" s="115"/>
      <c r="J25" s="115"/>
      <c r="K25" s="158">
        <f ca="1">MAX(vit_xz)</f>
        <v>178.76296034211359</v>
      </c>
      <c r="L25" s="494">
        <f ca="1">MAX(acc_xz)</f>
        <v>86.739696993290821</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4.5999999999999996</v>
      </c>
      <c r="I26" s="156">
        <f ca="1">IF(T_satellite&lt;&gt;0,INDEX(pos_z,MATCH("Satellite",Event_sat,0)),"")</f>
        <v>560.14523799026892</v>
      </c>
      <c r="J26" s="154">
        <f ca="1">IF(T_satellite&lt;&gt;0,INDEX(pos_x,MATCH("Satellite",Event_sat,0)),"")</f>
        <v>130.45589407791991</v>
      </c>
      <c r="K26" s="159">
        <f ca="1">IF(T_satellite&lt;&gt;0,INDEX(vit_xz,MATCH("Satellite",Event_sat,0)),"")</f>
        <v>152.51711639655363</v>
      </c>
      <c r="L26" s="495"/>
      <c r="M26" s="485">
        <f ca="1">1/2*Rho_moyen*1*V_ouv_sat^2*S_satellite</f>
        <v>1424.7650861275933</v>
      </c>
      <c r="N26" s="58"/>
    </row>
    <row r="27" spans="1:18" x14ac:dyDescent="0.2">
      <c r="A27" s="59"/>
      <c r="B27" s="468" t="str">
        <f>IF(Lang="Français","Ouverture para",IF(Lang="English","Opening time",""))</f>
        <v>Ouverture para</v>
      </c>
      <c r="C27" s="507">
        <v>16.2</v>
      </c>
      <c r="D27" s="507">
        <v>4.5999999999999996</v>
      </c>
      <c r="F27" s="619" t="s">
        <v>15</v>
      </c>
      <c r="G27" s="599"/>
      <c r="H27" s="153">
        <f ca="1">INDEX(t,MATCH("Apogée",Event,0))</f>
        <v>16.199999999999918</v>
      </c>
      <c r="I27" s="157">
        <f ca="1">INDEX(pos_z,MATCH("Apogée",Event,0))</f>
        <v>1318.3814618021984</v>
      </c>
      <c r="J27" s="155">
        <f ca="1">INDEX(pos_x,MATCH("Apogée",Event,0))</f>
        <v>481.93565382667441</v>
      </c>
      <c r="K27" s="160">
        <f ca="1">INDEX(vit_xz,MATCH("Apogée",Event,0))</f>
        <v>26.366329948340439</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16.2</v>
      </c>
      <c r="I28" s="156">
        <f ca="1">INDEX(pos_z,MATCH("Para",Event_para,0))</f>
        <v>1318.3814618021984</v>
      </c>
      <c r="J28" s="486">
        <f ca="1">INDEX(pos_x,MATCH("Para",Event_para,0))</f>
        <v>481.93565382667441</v>
      </c>
      <c r="K28" s="159">
        <f ca="1">INDEX(vit_xz,MATCH("Para",Event_para,0))</f>
        <v>26.366329948340439</v>
      </c>
      <c r="L28" s="495"/>
      <c r="M28" s="485">
        <f ca="1">1/2*Rho_moyen*1*V_ouverture^2*S_para</f>
        <v>226.22743634531557</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0.53129999999999999</v>
      </c>
      <c r="D29" s="17">
        <f>IF(RIGHT(Type_fusee,1)=".",0.1,0.02)</f>
        <v>0.1</v>
      </c>
      <c r="F29" s="623" t="str">
        <f>IF(Lang="Français","Impact balistique",IF(Lang="English","Balistic Impact",""))</f>
        <v>Impact balistique</v>
      </c>
      <c r="G29" s="624"/>
      <c r="H29" s="497">
        <f ca="1">INDEX(t,MATCH("Impact balistique",Event,0))</f>
        <v>34.400000000000176</v>
      </c>
      <c r="I29" s="517" t="s">
        <v>428</v>
      </c>
      <c r="J29" s="487">
        <f ca="1">INDEX(pos_x,MATCH("Impact balistique",Event,0))</f>
        <v>866.89570083935689</v>
      </c>
      <c r="K29" s="501">
        <f ca="1">K47</f>
        <v>122.83396227099198</v>
      </c>
      <c r="L29" s="498"/>
      <c r="M29" s="502">
        <f ca="1">0.5*m_vide*K29^2</f>
        <v>54581.499423915171</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14.768310575990894</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89.270973481930611</v>
      </c>
      <c r="D33" s="132">
        <f ca="1">IF(V_satellite&lt;&gt;0,Alt_sat/V_satellite,0)</f>
        <v>44.260793034182377</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105.47097348193061</v>
      </c>
      <c r="D34" s="132">
        <f ca="1">T_satellite+Dt_satellite</f>
        <v>48.860793034182379</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446.35486740965308</v>
      </c>
      <c r="D35" s="151">
        <f ca="1">IF(V_satellite&lt;&gt;0,Alt_sat*V_vent_sat/V_satellite,0)</f>
        <v>221.30396517091188</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0</v>
      </c>
      <c r="J42" s="150">
        <v>0</v>
      </c>
      <c r="K42" s="150">
        <v>0</v>
      </c>
      <c r="L42" s="148" t="s">
        <v>14</v>
      </c>
      <c r="M42" s="149">
        <f>Beta_rampe</f>
        <v>80</v>
      </c>
    </row>
    <row r="43" spans="1:16" x14ac:dyDescent="0.2">
      <c r="A43" s="161"/>
      <c r="B43" s="166" t="str">
        <f>IF(Lang="Français","Bord   'a'","Side length 'a'")</f>
        <v>Bord   'a'</v>
      </c>
      <c r="D43" s="162"/>
      <c r="F43" s="599" t="str">
        <f>IF(Lang="Français","Sortie de Rampe",IF(Lang="English","Launch-Pad Exit",""))</f>
        <v>Sortie de Rampe</v>
      </c>
      <c r="G43" s="599"/>
      <c r="H43" s="115">
        <f ca="1">INDEX(t,MATCH("Sortie de rampe",Event,0))</f>
        <v>0.33000000000000013</v>
      </c>
      <c r="I43" s="115">
        <f ca="1">INDEX(pos_z,MATCH("Sortie de rampe",Event,0))</f>
        <v>3.8440264412347434</v>
      </c>
      <c r="J43" s="115">
        <f ca="1">INDEX(pos_x,MATCH("Sortie de rampe",Event,0))</f>
        <v>0.67776738010085014</v>
      </c>
      <c r="K43" s="116">
        <f ca="1">INDEX(vit_xz,MATCH("Sortie de rampe",Event,0))</f>
        <v>25.491843446297075</v>
      </c>
      <c r="L43" s="116">
        <f ca="1">INDEX(acc_xz,MATCH("Sortie de rampe",Event,0))</f>
        <v>81.47154670530368</v>
      </c>
      <c r="M43" s="116">
        <f ca="1">INDEX(BetaD,MATCH("Sortie de rampe",Event,0))</f>
        <v>80</v>
      </c>
    </row>
    <row r="44" spans="1:16" x14ac:dyDescent="0.2">
      <c r="A44" s="161"/>
      <c r="B44" s="167">
        <v>330</v>
      </c>
      <c r="D44" s="162"/>
      <c r="F44" s="599" t="str">
        <f>IF(Lang="Français","Vit max &amp; Acc max",IF(Lang="English","Max Velocity &amp; Acc",""))</f>
        <v>Vit max &amp; Acc max</v>
      </c>
      <c r="G44" s="599"/>
      <c r="H44" s="115" t="s">
        <v>14</v>
      </c>
      <c r="I44" s="115" t="s">
        <v>14</v>
      </c>
      <c r="J44" s="115" t="s">
        <v>14</v>
      </c>
      <c r="K44" s="117">
        <f ca="1">MAX(vit_xz)</f>
        <v>178.76296034211359</v>
      </c>
      <c r="L44" s="118">
        <f ca="1">MAX(acc_xz)</f>
        <v>86.739696993290821</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3.5999999999999672</v>
      </c>
      <c r="I45" s="119">
        <f ca="1">INDEX(pos_z,MATCH("Fin de propulsion",Event,0))</f>
        <v>401.96579691569519</v>
      </c>
      <c r="J45" s="119">
        <f ca="1">INDEX(pos_x,MATCH("Fin de propulsion",Event,0))</f>
        <v>90.490179547759823</v>
      </c>
      <c r="K45" s="119">
        <f ca="1">INDEX(vit_xz,MATCH("Fin de propulsion",Event,0))</f>
        <v>174.3312903114394</v>
      </c>
      <c r="L45" s="116">
        <f ca="1">INDEX(acc_xz,MATCH("Fin de propulsion",Event,0))</f>
        <v>23.69830282385405</v>
      </c>
      <c r="M45" s="116">
        <f ca="1">INDEX(BetaD,MATCH("Fin de propulsion",Event,0))</f>
        <v>76.221168740885773</v>
      </c>
    </row>
    <row r="46" spans="1:16" x14ac:dyDescent="0.2">
      <c r="A46" s="161"/>
      <c r="B46" s="168">
        <v>320</v>
      </c>
      <c r="D46" s="162"/>
      <c r="F46" s="599" t="s">
        <v>15</v>
      </c>
      <c r="G46" s="599"/>
      <c r="H46" s="118">
        <f ca="1">INDEX(t,MATCH("Apogée",Event,0))</f>
        <v>16.199999999999918</v>
      </c>
      <c r="I46" s="117">
        <f ca="1">INDEX(pos_z,MATCH("Apogée",Event,0))</f>
        <v>1318.3814618021984</v>
      </c>
      <c r="J46" s="120">
        <f ca="1">INDEX(pos_x,MATCH("Apogée",Event,0))</f>
        <v>481.93565382667441</v>
      </c>
      <c r="K46" s="120">
        <f ca="1">INDEX(vit_xz,MATCH("Apogée",Event,0))</f>
        <v>26.366329948340439</v>
      </c>
      <c r="L46" s="116">
        <f ca="1">INDEX(acc_xz,MATCH("Apogée",Event,0))</f>
        <v>9.8330182864739051</v>
      </c>
      <c r="M46" s="121">
        <f ca="1">INDEX(BetaD,MATCH("Apogée",Event,0))</f>
        <v>1.5055307831471432</v>
      </c>
    </row>
    <row r="47" spans="1:16" x14ac:dyDescent="0.2">
      <c r="A47" s="161"/>
      <c r="B47" s="169" t="s">
        <v>9</v>
      </c>
      <c r="D47" s="162"/>
      <c r="F47" s="602" t="str">
        <f>IF(Lang="Français","Impact balistique",IF(Lang="English","Balistic Impact",""))</f>
        <v>Impact balistique</v>
      </c>
      <c r="G47" s="602"/>
      <c r="H47" s="116">
        <f ca="1">INDEX(t,MATCH("Impact balistique",Event,0))</f>
        <v>34.400000000000176</v>
      </c>
      <c r="I47" s="148" t="s">
        <v>16</v>
      </c>
      <c r="J47" s="117">
        <f ca="1">INDEX(pos_x,MATCH("Impact balistique",Event,0))</f>
        <v>866.89570083935689</v>
      </c>
      <c r="K47" s="119">
        <f ca="1">INDEX(vit_xz,MATCH("Impact balistique",Event,0))</f>
        <v>122.83396227099198</v>
      </c>
      <c r="L47" s="116">
        <f ca="1">INDEX(acc_xz,MATCH("Impact balistique",Event,0))</f>
        <v>2.7768056843893203</v>
      </c>
      <c r="M47" s="116">
        <f ca="1">INDEX(BetaD,MATCH("Impact balistique",Event,0))</f>
        <v>-83.468182139606725</v>
      </c>
    </row>
    <row r="48" spans="1:16" x14ac:dyDescent="0.2">
      <c r="A48" s="161"/>
      <c r="B48" s="174">
        <f>(4*B44*B46+B44^2)/10^6</f>
        <v>0.53129999999999999</v>
      </c>
      <c r="D48" s="162"/>
      <c r="F48" s="604" t="str">
        <f>IF(Lang="Français","Ouverture parachute fusée",IF(Lang="English","Rocket parachute opening",""))</f>
        <v>Ouverture parachute fusée</v>
      </c>
      <c r="G48" s="604"/>
      <c r="H48" s="122">
        <f>T_para</f>
        <v>16.2</v>
      </c>
      <c r="I48" s="123">
        <f ca="1">INDEX(pos_z,MATCH("Para",Event_para,0))</f>
        <v>1318.3814618021984</v>
      </c>
      <c r="J48" s="123">
        <f ca="1">INDEX(pos_x,MATCH("Para",Event_para,0))</f>
        <v>481.93565382667441</v>
      </c>
      <c r="K48" s="123">
        <f ca="1">INDEX(vit_xz,MATCH("Para",Event_para,0))</f>
        <v>26.366329948340439</v>
      </c>
      <c r="L48" s="122">
        <f ca="1">INDEX(acc_xz,MATCH("Para",Event_para,0))</f>
        <v>9.8330182864739051</v>
      </c>
      <c r="M48" s="124">
        <f ca="1">INDEX(BetaD,MATCH("Para",Event_para,0))</f>
        <v>1.5055307831471432</v>
      </c>
    </row>
    <row r="49" spans="1:13" x14ac:dyDescent="0.2">
      <c r="A49" s="161"/>
      <c r="D49" s="162"/>
      <c r="F49" s="603" t="str">
        <f>IF(Lang="Français","Impact fusée sous para.",IF(Lang="English","Impact of rocket with para. ",""))</f>
        <v>Impact fusée sous para.</v>
      </c>
      <c r="G49" s="603"/>
      <c r="H49" s="125">
        <f ca="1">T_para+Dt_para</f>
        <v>105.47097348193061</v>
      </c>
      <c r="I49" s="127" t="s">
        <v>16</v>
      </c>
      <c r="J49" s="126" t="str">
        <f ca="1">CONCATENATE(TEXT(X_para-Dx_para,"0")," | ",TEXT(X_para+Dx_para,"0"))</f>
        <v>36 | 928</v>
      </c>
      <c r="K49" s="126">
        <f ca="1">V_para</f>
        <v>14.768310575990894</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4.5999999999999996</v>
      </c>
      <c r="I50" s="123">
        <f ca="1">IF(T_satellite&lt;&gt;0,INDEX(pos_z,MATCH("Satellite",Event_sat,0)),"")</f>
        <v>560.14523799026892</v>
      </c>
      <c r="J50" s="129">
        <f ca="1">IF(T_satellite&lt;&gt;0,INDEX(pos_x,MATCH("Satellite",Event_sat,0)),"")</f>
        <v>130.45589407791991</v>
      </c>
      <c r="K50" s="123">
        <f ca="1">IF(T_satellite&lt;&gt;0,INDEX(vit_xz,MATCH("Satellite",Event_sat,0)),"")</f>
        <v>152.51711639655363</v>
      </c>
      <c r="L50" s="122">
        <f ca="1">IF(T_satellite&lt;&gt;0,INDEX(acc_xz,MATCH("Satellite",Event_sat,0)),"")</f>
        <v>20.502512035561143</v>
      </c>
      <c r="M50" s="124">
        <f ca="1">IF(T_satellite&lt;&gt;0,INDEX(BetaD,MATCH("Satellite",Event_sat,0)),"")</f>
        <v>75.372838710743153</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48.860793034182379</v>
      </c>
      <c r="I51" s="130" t="str">
        <f>IF(T_satellite&lt;&gt;0,"~0","")</f>
        <v>~0</v>
      </c>
      <c r="J51" s="130" t="str">
        <f ca="1">IF(T_satellite&lt;&gt;0,CONCATENATE(TEXT(X_satellite-Dx_sat,"0")," | ",TEXT(X_satellite+Dx_sat,"0")),"")</f>
        <v>-91 | 352</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1318.3814618021984</v>
      </c>
      <c r="C121" s="216">
        <f ca="1">MAX(Altitude_culmi,Portee_balistique)</f>
        <v>1318.3814618021984</v>
      </c>
    </row>
    <row r="123" spans="2:3" x14ac:dyDescent="0.2">
      <c r="B123" s="210" t="s">
        <v>49</v>
      </c>
      <c r="C123" s="211" t="s">
        <v>45</v>
      </c>
    </row>
    <row r="124" spans="2:3" x14ac:dyDescent="0.2">
      <c r="B124" s="217">
        <f ca="1">X_para</f>
        <v>481.93565382667441</v>
      </c>
      <c r="C124" s="214">
        <f ca="1">Alt_para</f>
        <v>1318.3814618021984</v>
      </c>
    </row>
    <row r="125" spans="2:3" x14ac:dyDescent="0.2">
      <c r="B125" s="217">
        <f ca="1">X_para</f>
        <v>481.93565382667441</v>
      </c>
      <c r="C125" s="214">
        <f ca="1">Alt_para/2</f>
        <v>659.19073090109919</v>
      </c>
    </row>
    <row r="126" spans="2:3" x14ac:dyDescent="0.2">
      <c r="B126" s="217">
        <f ca="1">X_para</f>
        <v>481.93565382667441</v>
      </c>
      <c r="C126" s="214">
        <v>0</v>
      </c>
    </row>
    <row r="127" spans="2:3" x14ac:dyDescent="0.2">
      <c r="B127" s="217">
        <f ca="1">X_para+Alt_para/40</f>
        <v>514.89519037172931</v>
      </c>
      <c r="C127" s="214">
        <f ca="1">Alt_para/20</f>
        <v>65.919073090109919</v>
      </c>
    </row>
    <row r="128" spans="2:3" x14ac:dyDescent="0.2">
      <c r="B128" s="217">
        <f ca="1">X_para</f>
        <v>481.93565382667441</v>
      </c>
      <c r="C128" s="214">
        <v>0</v>
      </c>
    </row>
    <row r="129" spans="2:6" x14ac:dyDescent="0.2">
      <c r="B129" s="217">
        <f ca="1">X_para-Alt_para/40</f>
        <v>448.97611728161945</v>
      </c>
      <c r="C129" s="214">
        <f ca="1">Alt_para/20</f>
        <v>65.919073090109919</v>
      </c>
    </row>
    <row r="130" spans="2:6" x14ac:dyDescent="0.2">
      <c r="B130" s="218">
        <f ca="1">X_para</f>
        <v>481.93565382667441</v>
      </c>
      <c r="C130" s="219">
        <v>0</v>
      </c>
    </row>
    <row r="131" spans="2:6" x14ac:dyDescent="0.2">
      <c r="B131" s="210" t="s">
        <v>48</v>
      </c>
      <c r="C131" s="211" t="s">
        <v>45</v>
      </c>
    </row>
    <row r="132" spans="2:6" x14ac:dyDescent="0.2">
      <c r="B132" s="213">
        <f>T_para</f>
        <v>16.2</v>
      </c>
      <c r="C132" s="214">
        <f ca="1">Alt_para</f>
        <v>1318.3814618021984</v>
      </c>
    </row>
    <row r="133" spans="2:6" x14ac:dyDescent="0.2">
      <c r="B133" s="213">
        <f ca="1">(B132+B134)/2</f>
        <v>60.835486740965308</v>
      </c>
      <c r="C133" s="214">
        <f ca="1">(C132+C134)/2</f>
        <v>659.19073090109919</v>
      </c>
      <c r="E133" s="232">
        <v>1</v>
      </c>
      <c r="F133" s="233" t="s">
        <v>175</v>
      </c>
    </row>
    <row r="134" spans="2:6" x14ac:dyDescent="0.2">
      <c r="B134" s="213">
        <f ca="1">H49</f>
        <v>105.47097348193061</v>
      </c>
      <c r="C134" s="214">
        <f>0</f>
        <v>0</v>
      </c>
      <c r="E134" s="161">
        <v>1</v>
      </c>
      <c r="F134" s="234" t="s">
        <v>176</v>
      </c>
    </row>
    <row r="135" spans="2:6" x14ac:dyDescent="0.2">
      <c r="B135" s="213">
        <f ca="1">H49+E133*sS/2*zZ_fus-E134*sS*tT_fus</f>
        <v>104.27934634282535</v>
      </c>
      <c r="C135" s="214">
        <f ca="1">Alt_para-V_para*(H49-T_para)+E133*sS*Altitude_culmi/H49*zZ_fus+E134*sS/2*Altitude_culmi/H49*tT_fus</f>
        <v>61.197404721439057</v>
      </c>
      <c r="E135" s="161"/>
      <c r="F135" s="241" t="s">
        <v>177</v>
      </c>
    </row>
    <row r="136" spans="2:6" x14ac:dyDescent="0.2">
      <c r="B136" s="213">
        <f ca="1">H49</f>
        <v>105.47097348193061</v>
      </c>
      <c r="C136" s="214">
        <f ca="1">Alt_para-V_para*(H49-T_para)</f>
        <v>0</v>
      </c>
      <c r="E136" s="235" t="s">
        <v>172</v>
      </c>
      <c r="F136" s="236">
        <f ca="1">T_balistique/10</f>
        <v>3.4400000000000177</v>
      </c>
    </row>
    <row r="137" spans="2:6" x14ac:dyDescent="0.2">
      <c r="B137" s="213">
        <f ca="1">H49-E133*sS/2*zZ_fus-E134*sS*tT_fus</f>
        <v>100.83934634282532</v>
      </c>
      <c r="C137" s="214">
        <f ca="1">Alt_para-V_para*(H49-T_para)+E133*sS*Altitude_culmi/H49*zZ_fus-E134*sS/2*Altitude_culmi/H49*tT_fus</f>
        <v>24.802223022142282</v>
      </c>
      <c r="E137" s="235" t="s">
        <v>173</v>
      </c>
      <c r="F137" s="236">
        <f ca="1">(H49-T_para)/H49</f>
        <v>0.84640323811199669</v>
      </c>
    </row>
    <row r="138" spans="2:6" x14ac:dyDescent="0.2">
      <c r="B138" s="215">
        <f ca="1">H49</f>
        <v>105.47097348193061</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130.45589407791991</v>
      </c>
      <c r="C141" s="214">
        <f ca="1">IF(Nb_sat="1 satellite",Alt_sat)</f>
        <v>560.14523799026892</v>
      </c>
    </row>
    <row r="142" spans="2:6" x14ac:dyDescent="0.2">
      <c r="B142" s="217">
        <f ca="1">IF(Nb_sat="1 satellite",X_satellite)</f>
        <v>130.45589407791991</v>
      </c>
      <c r="C142" s="214">
        <f ca="1">IF(Nb_sat="1 satellite",Alt_sat*1/4)</f>
        <v>140.03630949756723</v>
      </c>
    </row>
    <row r="143" spans="2:6" x14ac:dyDescent="0.2">
      <c r="B143" s="217">
        <f ca="1">IF(Nb_sat="1 satellite",X_satellite)</f>
        <v>130.45589407791991</v>
      </c>
      <c r="C143" s="214">
        <f>IF(Nb_sat="1 satellite",0)</f>
        <v>0</v>
      </c>
    </row>
    <row r="144" spans="2:6" x14ac:dyDescent="0.2">
      <c r="B144" s="217">
        <f ca="1">IF(Nb_sat="1 satellite",X_satellite+Alt_sat/40)</f>
        <v>144.45952502767662</v>
      </c>
      <c r="C144" s="214">
        <f ca="1">IF(Nb_sat="1 satellite",Alt_sat/20)</f>
        <v>28.007261899513445</v>
      </c>
    </row>
    <row r="145" spans="2:6" x14ac:dyDescent="0.2">
      <c r="B145" s="217">
        <f ca="1">IF(Nb_sat="1 satellite",X_satellite)</f>
        <v>130.45589407791991</v>
      </c>
      <c r="C145" s="214">
        <f>IF(Nb_sat="1 satellite",0)</f>
        <v>0</v>
      </c>
    </row>
    <row r="146" spans="2:6" x14ac:dyDescent="0.2">
      <c r="B146" s="217">
        <f ca="1">IF(Nb_sat="1 satellite",X_satellite-Alt_sat/40)</f>
        <v>116.45226312816318</v>
      </c>
      <c r="C146" s="214">
        <f ca="1">IF(Nb_sat="1 satellite",Alt_sat/20)</f>
        <v>28.007261899513445</v>
      </c>
    </row>
    <row r="147" spans="2:6" x14ac:dyDescent="0.2">
      <c r="B147" s="218">
        <f ca="1">IF(Nb_sat="1 satellite",X_satellite)</f>
        <v>130.45589407791991</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560.14523799026892</v>
      </c>
      <c r="D149" s="221"/>
    </row>
    <row r="150" spans="2:6" x14ac:dyDescent="0.2">
      <c r="B150" s="213">
        <f ca="1">(B149+B151)/2</f>
        <v>26.73039651709119</v>
      </c>
      <c r="C150" s="214">
        <f ca="1">(C149+C151)/2</f>
        <v>280.07261899513446</v>
      </c>
      <c r="D150" s="221"/>
    </row>
    <row r="151" spans="2:6" x14ac:dyDescent="0.2">
      <c r="B151" s="213">
        <f ca="1">IF(Nb_sat="1 satellite",H51)</f>
        <v>48.860793034182379</v>
      </c>
      <c r="C151" s="214">
        <f>IF(Nb_sat="1 satellite",0)</f>
        <v>0</v>
      </c>
    </row>
    <row r="152" spans="2:6" x14ac:dyDescent="0.2">
      <c r="B152" s="213">
        <f ca="1">IF(Nb_sat="1 satellite",H51+E133*sS/2*zZ_sat-E134*sS*tT_sat)</f>
        <v>47.038838258550932</v>
      </c>
      <c r="C152" s="214">
        <f ca="1">IF(Nb_sat="1 satellite",Alt_sat-V_satellite*(H51-T_satellite)+E133*sS*Altitude_culmi/H51*zZ_sat+E134*sS/2*Altitude_culmi/H51*tT_sat)</f>
        <v>102.69745491128283</v>
      </c>
      <c r="D152" s="221"/>
    </row>
    <row r="153" spans="2:6" x14ac:dyDescent="0.2">
      <c r="B153" s="213">
        <f ca="1">IF(Nb_sat="1 satellite",H51)</f>
        <v>48.860793034182379</v>
      </c>
      <c r="C153" s="214">
        <f>IF(Nb_sat="1 satellite",0)</f>
        <v>0</v>
      </c>
    </row>
    <row r="154" spans="2:6" x14ac:dyDescent="0.2">
      <c r="B154" s="213">
        <f ca="1">IF(Nb_sat="1 satellite",H51-sS/2*zZ_sat-E134*sS*tT_sat)</f>
        <v>44.722747809813789</v>
      </c>
      <c r="C154" s="214">
        <f ca="1">IF(Nb_sat="1 satellite",Alt_sat-V_satellite*(H51-T_satellite)+E133*sS*Altitude_culmi/H51*zZ_sat-E134*sS/2*Altitude_culmi/H51*tT_sat)</f>
        <v>22.289902921243439</v>
      </c>
      <c r="E154" s="239" t="s">
        <v>173</v>
      </c>
      <c r="F154" s="240">
        <f ca="1">(T_balistique-T_satellite)/T_balistique</f>
        <v>0.86627906976744251</v>
      </c>
    </row>
    <row r="155" spans="2:6" x14ac:dyDescent="0.2">
      <c r="B155" s="215">
        <f ca="1">IF(Nb_sat="1 satellite",H51)</f>
        <v>48.860793034182379</v>
      </c>
      <c r="C155" s="216">
        <f>IF(Nb_sat="1 satellite",0)</f>
        <v>0</v>
      </c>
      <c r="E155" s="237" t="s">
        <v>174</v>
      </c>
      <c r="F155" s="238">
        <f ca="1">V_satellite*(T_balistique-T_satellite)/Alt_sat</f>
        <v>0.67328210719102555</v>
      </c>
    </row>
    <row r="157" spans="2:6" x14ac:dyDescent="0.2">
      <c r="B157" s="210" t="s">
        <v>2</v>
      </c>
      <c r="C157" s="228" t="s">
        <v>29</v>
      </c>
      <c r="D157" s="211" t="s">
        <v>3</v>
      </c>
    </row>
    <row r="158" spans="2:6" x14ac:dyDescent="0.2">
      <c r="B158" s="231">
        <f>T_para/4</f>
        <v>4.05</v>
      </c>
      <c r="C158" s="82">
        <f ca="1">Alt_para/2</f>
        <v>659.19073090109919</v>
      </c>
      <c r="D158" s="214">
        <f ca="1">X_para/4</f>
        <v>120.4839134566686</v>
      </c>
    </row>
    <row r="159" spans="2:6" x14ac:dyDescent="0.2">
      <c r="B159" s="229">
        <f ca="1">Temps_culmi + (T_balistique-Temps_culmi)/2</f>
        <v>25.300000000000047</v>
      </c>
      <c r="C159" s="230">
        <f ca="1">Altitude_culmi/2</f>
        <v>659.19073090109919</v>
      </c>
      <c r="D159" s="216">
        <f ca="1">X_culmi+(Portee_balistique-X_culmi)*2/3</f>
        <v>738.57568516846277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481.93565382667441</v>
      </c>
      <c r="E162" s="422"/>
      <c r="F162" s="423" t="s">
        <v>305</v>
      </c>
    </row>
    <row r="163" spans="2:6" x14ac:dyDescent="0.2">
      <c r="B163" s="231" t="e">
        <f ca="1">IF(AND(Altitude_culmi&gt;80, Altitude_culmi&lt;=350), 49, NA())</f>
        <v>#N/A</v>
      </c>
      <c r="C163" s="5">
        <v>23</v>
      </c>
      <c r="D163" s="82">
        <f t="shared" ca="1" si="0"/>
        <v>504.93565382667441</v>
      </c>
      <c r="E163" s="82"/>
      <c r="F163" s="214">
        <f t="shared" ref="F163:F178" ca="1" si="1">X_culmi-C162</f>
        <v>481.93565382667441</v>
      </c>
    </row>
    <row r="164" spans="2:6" x14ac:dyDescent="0.2">
      <c r="B164" s="231" t="e">
        <f ca="1">IF(AND(Altitude_culmi&gt;80, Altitude_culmi&lt;=350), 43, NA())</f>
        <v>#N/A</v>
      </c>
      <c r="C164" s="5">
        <v>23</v>
      </c>
      <c r="D164" s="82">
        <f t="shared" ca="1" si="0"/>
        <v>504.93565382667441</v>
      </c>
      <c r="E164" s="82"/>
      <c r="F164" s="214">
        <f t="shared" ca="1" si="1"/>
        <v>458.93565382667441</v>
      </c>
    </row>
    <row r="165" spans="2:6" x14ac:dyDescent="0.2">
      <c r="B165" s="231" t="e">
        <f ca="1">IF(AND(Altitude_culmi&gt;80, Altitude_culmi&lt;=350), 43, NA())</f>
        <v>#N/A</v>
      </c>
      <c r="C165" s="5">
        <v>0</v>
      </c>
      <c r="D165" s="82">
        <f t="shared" ca="1" si="0"/>
        <v>481.93565382667441</v>
      </c>
      <c r="E165" s="82"/>
      <c r="F165" s="214">
        <f t="shared" ca="1" si="1"/>
        <v>458.93565382667441</v>
      </c>
    </row>
    <row r="166" spans="2:6" x14ac:dyDescent="0.2">
      <c r="B166" s="231" t="e">
        <f ca="1">IF(AND(Altitude_culmi&gt;80, Altitude_culmi&lt;=350), 43, NA())</f>
        <v>#N/A</v>
      </c>
      <c r="C166" s="5">
        <v>23</v>
      </c>
      <c r="D166" s="82">
        <f t="shared" ca="1" si="0"/>
        <v>504.93565382667441</v>
      </c>
      <c r="E166" s="82"/>
      <c r="F166" s="214">
        <f t="shared" ca="1" si="1"/>
        <v>481.93565382667441</v>
      </c>
    </row>
    <row r="167" spans="2:6" x14ac:dyDescent="0.2">
      <c r="B167" s="231" t="e">
        <f ca="1">IF(AND(Altitude_culmi&gt;80, Altitude_culmi&lt;=350), 0.5, NA())</f>
        <v>#N/A</v>
      </c>
      <c r="C167" s="5">
        <v>23</v>
      </c>
      <c r="D167" s="82">
        <f t="shared" ca="1" si="0"/>
        <v>504.93565382667441</v>
      </c>
      <c r="E167" s="82"/>
      <c r="F167" s="214">
        <f t="shared" ca="1" si="1"/>
        <v>458.93565382667441</v>
      </c>
    </row>
    <row r="168" spans="2:6" x14ac:dyDescent="0.2">
      <c r="B168" s="231" t="e">
        <f ca="1">IF(AND(Altitude_culmi&gt;80, Altitude_culmi&lt;=350), 0.5, NA())</f>
        <v>#N/A</v>
      </c>
      <c r="C168" s="5">
        <v>8</v>
      </c>
      <c r="D168" s="82">
        <f t="shared" ca="1" si="0"/>
        <v>489.93565382667441</v>
      </c>
      <c r="E168" s="82"/>
      <c r="F168" s="214">
        <f t="shared" ca="1" si="1"/>
        <v>458.93565382667441</v>
      </c>
    </row>
    <row r="169" spans="2:6" x14ac:dyDescent="0.2">
      <c r="B169" s="231" t="e">
        <f ca="1">IF(AND(Altitude_culmi&gt;80, Altitude_culmi&lt;=350), 27, NA())</f>
        <v>#N/A</v>
      </c>
      <c r="C169" s="5">
        <v>8</v>
      </c>
      <c r="D169" s="82">
        <f t="shared" ca="1" si="0"/>
        <v>489.93565382667441</v>
      </c>
      <c r="E169" s="82"/>
      <c r="F169" s="214">
        <f t="shared" ca="1" si="1"/>
        <v>473.93565382667441</v>
      </c>
    </row>
    <row r="170" spans="2:6" x14ac:dyDescent="0.2">
      <c r="B170" s="231" t="e">
        <f ca="1">IF(AND(Altitude_culmi&gt;80, Altitude_culmi&lt;=350), 27, NA())</f>
        <v>#N/A</v>
      </c>
      <c r="C170" s="5">
        <v>23</v>
      </c>
      <c r="D170" s="82">
        <f t="shared" ca="1" si="0"/>
        <v>504.93565382667441</v>
      </c>
      <c r="E170" s="82"/>
      <c r="F170" s="214">
        <f t="shared" ca="1" si="1"/>
        <v>473.93565382667441</v>
      </c>
    </row>
    <row r="171" spans="2:6" x14ac:dyDescent="0.2">
      <c r="B171" s="231" t="e">
        <f ca="1">IF(AND(Altitude_culmi&gt;80, Altitude_culmi&lt;=350), 27, NA())</f>
        <v>#N/A</v>
      </c>
      <c r="C171" s="5">
        <v>8</v>
      </c>
      <c r="D171" s="82">
        <f t="shared" ca="1" si="0"/>
        <v>489.93565382667441</v>
      </c>
      <c r="E171" s="82"/>
      <c r="F171" s="214">
        <f t="shared" ca="1" si="1"/>
        <v>458.93565382667441</v>
      </c>
    </row>
    <row r="172" spans="2:6" x14ac:dyDescent="0.2">
      <c r="B172" s="231" t="e">
        <f ca="1">IF(AND(Altitude_culmi&gt;80, Altitude_culmi&lt;=350), 29, NA())</f>
        <v>#N/A</v>
      </c>
      <c r="C172" s="5">
        <v>7.6</v>
      </c>
      <c r="D172" s="82">
        <f t="shared" ca="1" si="0"/>
        <v>489.53565382667443</v>
      </c>
      <c r="E172" s="82"/>
      <c r="F172" s="214">
        <f t="shared" ca="1" si="1"/>
        <v>473.93565382667441</v>
      </c>
    </row>
    <row r="173" spans="2:6" x14ac:dyDescent="0.2">
      <c r="B173" s="231" t="e">
        <f ca="1">IF(AND(Altitude_culmi&gt;80, Altitude_culmi&lt;=350), 31, NA())</f>
        <v>#N/A</v>
      </c>
      <c r="C173" s="5">
        <v>6.8</v>
      </c>
      <c r="D173" s="82">
        <f t="shared" ca="1" si="0"/>
        <v>488.73565382667442</v>
      </c>
      <c r="E173" s="82"/>
      <c r="F173" s="214">
        <f t="shared" ca="1" si="1"/>
        <v>474.33565382667439</v>
      </c>
    </row>
    <row r="174" spans="2:6" x14ac:dyDescent="0.2">
      <c r="B174" s="231" t="e">
        <f ca="1">IF(AND(Altitude_culmi&gt;80, Altitude_culmi&lt;=350), 32, NA())</f>
        <v>#N/A</v>
      </c>
      <c r="C174" s="5">
        <v>6</v>
      </c>
      <c r="D174" s="82">
        <f t="shared" ca="1" si="0"/>
        <v>487.93565382667441</v>
      </c>
      <c r="E174" s="82"/>
      <c r="F174" s="214">
        <f t="shared" ca="1" si="1"/>
        <v>475.1356538266744</v>
      </c>
    </row>
    <row r="175" spans="2:6" x14ac:dyDescent="0.2">
      <c r="B175" s="231" t="e">
        <f ca="1">IF(AND(Altitude_culmi&gt;80, Altitude_culmi&lt;=350), 33, NA())</f>
        <v>#N/A</v>
      </c>
      <c r="C175" s="5">
        <v>5</v>
      </c>
      <c r="D175" s="82">
        <f t="shared" ca="1" si="0"/>
        <v>486.93565382667441</v>
      </c>
      <c r="E175" s="82"/>
      <c r="F175" s="214">
        <f t="shared" ca="1" si="1"/>
        <v>475.93565382667441</v>
      </c>
    </row>
    <row r="176" spans="2:6" x14ac:dyDescent="0.2">
      <c r="B176" s="231" t="e">
        <f ca="1">IF(AND(Altitude_culmi&gt;80, Altitude_culmi&lt;=350), 34, NA())</f>
        <v>#N/A</v>
      </c>
      <c r="C176" s="5">
        <v>3.8</v>
      </c>
      <c r="D176" s="82">
        <f t="shared" ca="1" si="0"/>
        <v>485.73565382667442</v>
      </c>
      <c r="E176" s="82"/>
      <c r="F176" s="214">
        <f t="shared" ca="1" si="1"/>
        <v>476.93565382667441</v>
      </c>
    </row>
    <row r="177" spans="2:6" x14ac:dyDescent="0.2">
      <c r="B177" s="229" t="e">
        <f ca="1">IF(AND(Altitude_culmi&gt;80, Altitude_culmi&lt;=350), 35, NA())</f>
        <v>#N/A</v>
      </c>
      <c r="C177" s="421">
        <v>0</v>
      </c>
      <c r="D177" s="230">
        <f t="shared" ca="1" si="0"/>
        <v>481.93565382667441</v>
      </c>
      <c r="E177" s="82"/>
      <c r="F177" s="214">
        <f t="shared" ca="1" si="1"/>
        <v>478.1356538266744</v>
      </c>
    </row>
    <row r="178" spans="2:6" x14ac:dyDescent="0.2">
      <c r="E178" s="230"/>
      <c r="F178" s="216">
        <f t="shared" ca="1" si="1"/>
        <v>481.93565382667441</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481.93565382667441</v>
      </c>
      <c r="E180" s="228"/>
      <c r="F180" s="211" t="s">
        <v>308</v>
      </c>
    </row>
    <row r="181" spans="2:6" x14ac:dyDescent="0.2">
      <c r="B181" s="231">
        <f ca="1">IF(Altitude_culmi&gt;350, 300, NA())</f>
        <v>300</v>
      </c>
      <c r="C181" s="5">
        <v>0</v>
      </c>
      <c r="D181" s="82">
        <f t="shared" ca="1" si="2"/>
        <v>481.93565382667441</v>
      </c>
      <c r="E181" s="82"/>
      <c r="F181" s="214">
        <f t="shared" ref="F181:F201" ca="1" si="3">X_culmi-C180</f>
        <v>481.93565382667441</v>
      </c>
    </row>
    <row r="182" spans="2:6" x14ac:dyDescent="0.2">
      <c r="B182" s="231">
        <f ca="1">IF(Altitude_culmi&gt;350, 280, NA())</f>
        <v>280</v>
      </c>
      <c r="C182" s="5">
        <v>10</v>
      </c>
      <c r="D182" s="82">
        <f t="shared" ca="1" si="2"/>
        <v>491.93565382667441</v>
      </c>
      <c r="E182" s="82"/>
      <c r="F182" s="214">
        <f t="shared" ca="1" si="3"/>
        <v>481.93565382667441</v>
      </c>
    </row>
    <row r="183" spans="2:6" x14ac:dyDescent="0.2">
      <c r="B183" s="231">
        <f ca="1">IF(Altitude_culmi&gt;350, 280, NA())</f>
        <v>280</v>
      </c>
      <c r="C183" s="5">
        <v>0</v>
      </c>
      <c r="D183" s="82">
        <f t="shared" ca="1" si="2"/>
        <v>481.93565382667441</v>
      </c>
      <c r="E183" s="82"/>
      <c r="F183" s="214">
        <f t="shared" ca="1" si="3"/>
        <v>471.93565382667441</v>
      </c>
    </row>
    <row r="184" spans="2:6" x14ac:dyDescent="0.2">
      <c r="B184" s="231">
        <f ca="1">IF(Altitude_culmi&gt;350, 280, NA())</f>
        <v>280</v>
      </c>
      <c r="C184" s="5">
        <v>10</v>
      </c>
      <c r="D184" s="82">
        <f t="shared" ca="1" si="2"/>
        <v>491.93565382667441</v>
      </c>
      <c r="E184" s="82"/>
      <c r="F184" s="214">
        <f t="shared" ca="1" si="3"/>
        <v>481.93565382667441</v>
      </c>
    </row>
    <row r="185" spans="2:6" x14ac:dyDescent="0.2">
      <c r="B185" s="231">
        <f ca="1">IF(Altitude_culmi&gt;350, 200, NA())</f>
        <v>200</v>
      </c>
      <c r="C185" s="5">
        <v>13</v>
      </c>
      <c r="D185" s="82">
        <f t="shared" ca="1" si="2"/>
        <v>494.93565382667441</v>
      </c>
      <c r="E185" s="82"/>
      <c r="F185" s="214">
        <f t="shared" ca="1" si="3"/>
        <v>471.93565382667441</v>
      </c>
    </row>
    <row r="186" spans="2:6" x14ac:dyDescent="0.2">
      <c r="B186" s="231">
        <f ca="1">IF(Altitude_culmi&gt;350, 160, NA())</f>
        <v>160</v>
      </c>
      <c r="C186" s="5">
        <v>17</v>
      </c>
      <c r="D186" s="82">
        <f t="shared" ca="1" si="2"/>
        <v>498.93565382667441</v>
      </c>
      <c r="E186" s="82"/>
      <c r="F186" s="214">
        <f t="shared" ca="1" si="3"/>
        <v>468.93565382667441</v>
      </c>
    </row>
    <row r="187" spans="2:6" x14ac:dyDescent="0.2">
      <c r="B187" s="231">
        <f ca="1">IF(Altitude_culmi&gt;350, 115, NA())</f>
        <v>115</v>
      </c>
      <c r="C187" s="5">
        <v>20</v>
      </c>
      <c r="D187" s="82">
        <f t="shared" ca="1" si="2"/>
        <v>501.93565382667441</v>
      </c>
      <c r="E187" s="82"/>
      <c r="F187" s="214">
        <f t="shared" ca="1" si="3"/>
        <v>464.93565382667441</v>
      </c>
    </row>
    <row r="188" spans="2:6" x14ac:dyDescent="0.2">
      <c r="B188" s="231">
        <f ca="1">IF(Altitude_culmi&gt;350, 90, NA())</f>
        <v>90</v>
      </c>
      <c r="C188" s="5">
        <v>25</v>
      </c>
      <c r="D188" s="82">
        <f t="shared" ca="1" si="2"/>
        <v>506.93565382667441</v>
      </c>
      <c r="E188" s="82"/>
      <c r="F188" s="214">
        <f t="shared" ca="1" si="3"/>
        <v>461.93565382667441</v>
      </c>
    </row>
    <row r="189" spans="2:6" x14ac:dyDescent="0.2">
      <c r="B189" s="231">
        <f ca="1">IF(Altitude_culmi&gt;350, 57, NA())</f>
        <v>57</v>
      </c>
      <c r="C189" s="5">
        <v>30</v>
      </c>
      <c r="D189" s="82">
        <f t="shared" ca="1" si="2"/>
        <v>511.93565382667441</v>
      </c>
      <c r="E189" s="82"/>
      <c r="F189" s="214">
        <f t="shared" ca="1" si="3"/>
        <v>456.93565382667441</v>
      </c>
    </row>
    <row r="190" spans="2:6" x14ac:dyDescent="0.2">
      <c r="B190" s="231">
        <f ca="1">IF(Altitude_culmi&gt;350, 40, NA())</f>
        <v>40</v>
      </c>
      <c r="C190" s="5">
        <v>36</v>
      </c>
      <c r="D190" s="82">
        <f t="shared" ca="1" si="2"/>
        <v>517.93565382667441</v>
      </c>
      <c r="E190" s="82"/>
      <c r="F190" s="214">
        <f t="shared" ca="1" si="3"/>
        <v>451.93565382667441</v>
      </c>
    </row>
    <row r="191" spans="2:6" x14ac:dyDescent="0.2">
      <c r="B191" s="231">
        <f ca="1">IF(Altitude_culmi&gt;350, 20, NA())</f>
        <v>20</v>
      </c>
      <c r="C191" s="5">
        <v>48</v>
      </c>
      <c r="D191" s="82">
        <f t="shared" ca="1" si="2"/>
        <v>529.93565382667441</v>
      </c>
      <c r="E191" s="82"/>
      <c r="F191" s="214">
        <f t="shared" ca="1" si="3"/>
        <v>445.93565382667441</v>
      </c>
    </row>
    <row r="192" spans="2:6" x14ac:dyDescent="0.2">
      <c r="B192" s="231">
        <f ca="1">IF(Altitude_culmi&gt;350, 0.5, NA())</f>
        <v>0.5</v>
      </c>
      <c r="C192" s="5">
        <v>62</v>
      </c>
      <c r="D192" s="82">
        <f t="shared" ca="1" si="2"/>
        <v>543.93565382667441</v>
      </c>
      <c r="E192" s="82"/>
      <c r="F192" s="214">
        <f t="shared" ca="1" si="3"/>
        <v>433.93565382667441</v>
      </c>
    </row>
    <row r="193" spans="2:6" x14ac:dyDescent="0.2">
      <c r="B193" s="231">
        <f ca="1">IF(Altitude_culmi&gt;350, 0.5, NA())</f>
        <v>0.5</v>
      </c>
      <c r="C193" s="5">
        <v>37</v>
      </c>
      <c r="D193" s="82">
        <f t="shared" ca="1" si="2"/>
        <v>518.93565382667441</v>
      </c>
      <c r="E193" s="82"/>
      <c r="F193" s="214">
        <f t="shared" ca="1" si="3"/>
        <v>419.93565382667441</v>
      </c>
    </row>
    <row r="194" spans="2:6" x14ac:dyDescent="0.2">
      <c r="B194" s="231">
        <f ca="1">IF(Altitude_culmi&gt;350, 15, NA())</f>
        <v>15</v>
      </c>
      <c r="C194" s="5">
        <v>30</v>
      </c>
      <c r="D194" s="82">
        <f t="shared" ca="1" si="2"/>
        <v>511.93565382667441</v>
      </c>
      <c r="E194" s="82"/>
      <c r="F194" s="214">
        <f t="shared" ca="1" si="3"/>
        <v>444.93565382667441</v>
      </c>
    </row>
    <row r="195" spans="2:6" x14ac:dyDescent="0.2">
      <c r="B195" s="231">
        <f ca="1">IF(Altitude_culmi&gt;350, 30, NA())</f>
        <v>30</v>
      </c>
      <c r="C195" s="5">
        <v>15</v>
      </c>
      <c r="D195" s="82">
        <f t="shared" ca="1" si="2"/>
        <v>496.93565382667441</v>
      </c>
      <c r="E195" s="82"/>
      <c r="F195" s="214">
        <f t="shared" ca="1" si="3"/>
        <v>451.93565382667441</v>
      </c>
    </row>
    <row r="196" spans="2:6" x14ac:dyDescent="0.2">
      <c r="B196" s="231">
        <f ca="1">IF(Altitude_culmi&gt;350, 37, NA())</f>
        <v>37</v>
      </c>
      <c r="C196" s="5">
        <v>0</v>
      </c>
      <c r="D196" s="82">
        <f t="shared" ca="1" si="2"/>
        <v>481.93565382667441</v>
      </c>
      <c r="E196" s="82"/>
      <c r="F196" s="214">
        <f t="shared" ca="1" si="3"/>
        <v>466.93565382667441</v>
      </c>
    </row>
    <row r="197" spans="2:6" x14ac:dyDescent="0.2">
      <c r="B197" s="231">
        <f ca="1">IF(Altitude_culmi&gt;350, 67, NA())</f>
        <v>67</v>
      </c>
      <c r="C197" s="5">
        <v>0</v>
      </c>
      <c r="D197" s="82">
        <f t="shared" ca="1" si="2"/>
        <v>481.93565382667441</v>
      </c>
      <c r="E197" s="82"/>
      <c r="F197" s="214">
        <f t="shared" ca="1" si="3"/>
        <v>481.93565382667441</v>
      </c>
    </row>
    <row r="198" spans="2:6" x14ac:dyDescent="0.2">
      <c r="B198" s="231">
        <f ca="1">IF(Altitude_culmi&gt;350, 67, NA())</f>
        <v>67</v>
      </c>
      <c r="C198" s="5">
        <v>17</v>
      </c>
      <c r="D198" s="82">
        <f t="shared" ca="1" si="2"/>
        <v>498.93565382667441</v>
      </c>
      <c r="E198" s="82"/>
      <c r="F198" s="214">
        <f t="shared" ca="1" si="3"/>
        <v>481.93565382667441</v>
      </c>
    </row>
    <row r="199" spans="2:6" x14ac:dyDescent="0.2">
      <c r="B199" s="231">
        <f ca="1">IF(Altitude_culmi&gt;350, 100, NA())</f>
        <v>100</v>
      </c>
      <c r="C199" s="5">
        <v>11</v>
      </c>
      <c r="D199" s="82">
        <f t="shared" ca="1" si="2"/>
        <v>492.93565382667441</v>
      </c>
      <c r="E199" s="82"/>
      <c r="F199" s="214">
        <f t="shared" ca="1" si="3"/>
        <v>464.93565382667441</v>
      </c>
    </row>
    <row r="200" spans="2:6" x14ac:dyDescent="0.2">
      <c r="B200" s="229">
        <f ca="1">IF(Altitude_culmi&gt;350, 100, NA())</f>
        <v>100</v>
      </c>
      <c r="C200" s="421">
        <v>0</v>
      </c>
      <c r="D200" s="230">
        <f t="shared" ca="1" si="2"/>
        <v>481.93565382667441</v>
      </c>
      <c r="E200" s="82"/>
      <c r="F200" s="214">
        <f t="shared" ca="1" si="3"/>
        <v>470.93565382667441</v>
      </c>
    </row>
    <row r="201" spans="2:6" x14ac:dyDescent="0.2">
      <c r="E201" s="230"/>
      <c r="F201" s="216">
        <f t="shared" ca="1" si="3"/>
        <v>481.93565382667441</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25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313" activePane="bottomRight" state="frozen"/>
      <selection pane="topRight" activeCell="D1" sqref="D1"/>
      <selection pane="bottomLeft" activeCell="A8" sqref="A8"/>
      <selection pane="bottomRight" activeCell="B324" sqref="B32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9.2680000000000007</v>
      </c>
      <c r="T4" s="327">
        <f t="shared" ref="T4:T67" ca="1" si="1">m*g</f>
        <v>90.919080000000008</v>
      </c>
      <c r="U4" s="328">
        <f t="shared" ref="U4:U67" ca="1" si="2">IF(pos_xz&lt;L_rampe,Poids*COS(Beta),0)</f>
        <v>15.78793255715386</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9.2675518449064072</v>
      </c>
      <c r="T5" s="304">
        <f t="shared" ca="1" si="1"/>
        <v>90.914683598531852</v>
      </c>
      <c r="U5" s="311">
        <f t="shared" ca="1" si="2"/>
        <v>15.787169130050623</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9.6609640570497604</v>
      </c>
    </row>
    <row r="6" spans="1:248" x14ac:dyDescent="0.2">
      <c r="A6" s="347">
        <f t="shared" ca="1" si="6"/>
        <v>0.01</v>
      </c>
      <c r="B6" s="304">
        <f t="shared" ca="1" si="7"/>
        <v>0.02</v>
      </c>
      <c r="D6" s="306">
        <f t="shared" ca="1" si="8"/>
        <v>3.3425779254287717</v>
      </c>
      <c r="E6" s="307">
        <f t="shared" ca="1" si="9"/>
        <v>18.958124785125783</v>
      </c>
      <c r="F6" s="304">
        <f t="shared" ca="1" si="10"/>
        <v>19.250540838011908</v>
      </c>
      <c r="G6" s="306">
        <f t="shared" ca="1" si="11"/>
        <v>3.3425779254287719E-2</v>
      </c>
      <c r="H6" s="307">
        <f t="shared" ca="1" si="12"/>
        <v>0.18958124785125782</v>
      </c>
      <c r="I6" s="304">
        <f t="shared" ca="1" si="13"/>
        <v>0.19250540838011906</v>
      </c>
      <c r="J6" s="306">
        <f t="shared" ca="1" si="14"/>
        <v>1.6712889627143861E-4</v>
      </c>
      <c r="K6" s="307">
        <f t="shared" ca="1" si="15"/>
        <v>9.4790623925628914E-4</v>
      </c>
      <c r="L6" s="304">
        <f t="shared" ca="1" si="0"/>
        <v>9.6252704190059543E-4</v>
      </c>
      <c r="M6" s="306">
        <f t="shared" ca="1" si="16"/>
        <v>1.3962634015954636</v>
      </c>
      <c r="N6" s="304">
        <f t="shared" ca="1" si="17"/>
        <v>80</v>
      </c>
      <c r="P6" s="310">
        <f t="shared" ca="1" si="18"/>
        <v>1</v>
      </c>
      <c r="Q6" s="304">
        <f t="shared" ca="1" si="19"/>
        <v>267.89999999999998</v>
      </c>
      <c r="R6" s="306">
        <f t="shared" ca="1" si="20"/>
        <v>0.1344465280780423</v>
      </c>
      <c r="S6" s="307">
        <f t="shared" ca="1" si="21"/>
        <v>9.2662073796256266</v>
      </c>
      <c r="T6" s="304">
        <f t="shared" ca="1" si="1"/>
        <v>90.901494394127397</v>
      </c>
      <c r="U6" s="311">
        <f t="shared" ca="1" si="2"/>
        <v>15.784878848740913</v>
      </c>
      <c r="V6" s="306">
        <f t="shared" ca="1" si="3"/>
        <v>1.2249998838814913</v>
      </c>
      <c r="W6" s="304">
        <f t="shared" ca="1" si="4"/>
        <v>1.4650084610924358E-4</v>
      </c>
      <c r="Y6" s="314" t="str">
        <f t="shared" ca="1" si="22"/>
        <v/>
      </c>
      <c r="Z6" s="315" t="str">
        <f t="shared" ca="1" si="23"/>
        <v/>
      </c>
      <c r="AA6" s="316" t="str">
        <f t="shared" ca="1" si="24"/>
        <v/>
      </c>
      <c r="AC6" s="310" t="e">
        <f t="shared" ca="1" si="25"/>
        <v>#N/A</v>
      </c>
      <c r="AD6" s="323" t="e">
        <f t="shared" ca="1" si="26"/>
        <v>#N/A</v>
      </c>
      <c r="AE6" s="324">
        <f t="shared" ca="1" si="5"/>
        <v>9.4790623925628914E-4</v>
      </c>
      <c r="AG6" s="306">
        <f t="shared" ca="1" si="27"/>
        <v>19.250540836425188</v>
      </c>
      <c r="AH6" s="304">
        <f t="shared" ca="1" si="28"/>
        <v>28.911504893474948</v>
      </c>
    </row>
    <row r="7" spans="1:248" x14ac:dyDescent="0.2">
      <c r="A7" s="347">
        <f t="shared" ca="1" si="6"/>
        <v>0.01</v>
      </c>
      <c r="B7" s="304">
        <f t="shared" ca="1" si="7"/>
        <v>0.03</v>
      </c>
      <c r="D7" s="306">
        <f t="shared" ca="1" si="8"/>
        <v>6.6913901427775535</v>
      </c>
      <c r="E7" s="307">
        <f t="shared" ca="1" si="9"/>
        <v>37.951132115155126</v>
      </c>
      <c r="F7" s="304">
        <f t="shared" ca="1" si="10"/>
        <v>38.536516849149969</v>
      </c>
      <c r="G7" s="306">
        <f t="shared" ca="1" si="11"/>
        <v>0.10033968068206325</v>
      </c>
      <c r="H7" s="307">
        <f t="shared" ca="1" si="12"/>
        <v>0.56909256900280913</v>
      </c>
      <c r="I7" s="304">
        <f t="shared" ca="1" si="13"/>
        <v>0.57787057687132293</v>
      </c>
      <c r="J7" s="306">
        <f t="shared" ca="1" si="14"/>
        <v>8.3595619595319345E-4</v>
      </c>
      <c r="K7" s="307">
        <f t="shared" ca="1" si="15"/>
        <v>4.7412753235266244E-3</v>
      </c>
      <c r="L7" s="304">
        <f t="shared" ca="1" si="0"/>
        <v>4.8144069681566211E-3</v>
      </c>
      <c r="M7" s="306">
        <f t="shared" ca="1" si="16"/>
        <v>1.3962634015954636</v>
      </c>
      <c r="N7" s="304">
        <f t="shared" ca="1" si="17"/>
        <v>80</v>
      </c>
      <c r="P7" s="310">
        <f t="shared" ca="1" si="18"/>
        <v>1</v>
      </c>
      <c r="Q7" s="304">
        <f t="shared" ca="1" si="19"/>
        <v>446.49999999999994</v>
      </c>
      <c r="R7" s="306">
        <f t="shared" ca="1" si="20"/>
        <v>0.22407754679673716</v>
      </c>
      <c r="S7" s="307">
        <f t="shared" ca="1" si="21"/>
        <v>9.2639666041576589</v>
      </c>
      <c r="T7" s="304">
        <f t="shared" ca="1" si="1"/>
        <v>90.879512386786644</v>
      </c>
      <c r="U7" s="311">
        <f t="shared" ca="1" si="2"/>
        <v>15.78106171322473</v>
      </c>
      <c r="V7" s="306">
        <f t="shared" ca="1" si="3"/>
        <v>1.2249994191939106</v>
      </c>
      <c r="W7" s="304">
        <f t="shared" ca="1" si="4"/>
        <v>1.3201256273262774E-3</v>
      </c>
      <c r="Y7" s="314" t="str">
        <f t="shared" ca="1" si="22"/>
        <v/>
      </c>
      <c r="Z7" s="315" t="str">
        <f t="shared" ca="1" si="23"/>
        <v/>
      </c>
      <c r="AA7" s="316" t="str">
        <f t="shared" ca="1" si="24"/>
        <v/>
      </c>
      <c r="AC7" s="310" t="e">
        <f t="shared" ca="1" si="25"/>
        <v>#N/A</v>
      </c>
      <c r="AD7" s="323" t="e">
        <f t="shared" ca="1" si="26"/>
        <v>#N/A</v>
      </c>
      <c r="AE7" s="324">
        <f t="shared" ca="1" si="5"/>
        <v>4.7412753235266244E-3</v>
      </c>
      <c r="AG7" s="306">
        <f t="shared" ca="1" si="27"/>
        <v>38.536516846947151</v>
      </c>
      <c r="AH7" s="304">
        <f t="shared" ca="1" si="28"/>
        <v>48.197480903996912</v>
      </c>
    </row>
    <row r="8" spans="1:248" x14ac:dyDescent="0.2">
      <c r="A8" s="347">
        <f t="shared" ca="1" si="6"/>
        <v>0.01</v>
      </c>
      <c r="B8" s="304">
        <f t="shared" ca="1" si="7"/>
        <v>0.04</v>
      </c>
      <c r="D8" s="306">
        <f t="shared" ca="1" si="8"/>
        <v>10.042937785478223</v>
      </c>
      <c r="E8" s="307">
        <f t="shared" ca="1" si="9"/>
        <v>56.959653594283708</v>
      </c>
      <c r="F8" s="304">
        <f t="shared" ca="1" si="10"/>
        <v>57.838246316289563</v>
      </c>
      <c r="G8" s="306">
        <f t="shared" ca="1" si="11"/>
        <v>0.20076905853684548</v>
      </c>
      <c r="H8" s="307">
        <f t="shared" ca="1" si="12"/>
        <v>1.1386891049456462</v>
      </c>
      <c r="I8" s="304">
        <f t="shared" ca="1" si="13"/>
        <v>1.1562530400339228</v>
      </c>
      <c r="J8" s="306">
        <f t="shared" ca="1" si="14"/>
        <v>2.3414998920477373E-3</v>
      </c>
      <c r="K8" s="307">
        <f t="shared" ca="1" si="15"/>
        <v>1.3280183693268902E-2</v>
      </c>
      <c r="L8" s="304">
        <f t="shared" ca="1" si="0"/>
        <v>1.3485025052680651E-2</v>
      </c>
      <c r="M8" s="306">
        <f t="shared" ca="1" si="16"/>
        <v>1.3962634015954636</v>
      </c>
      <c r="N8" s="304">
        <f t="shared" ca="1" si="17"/>
        <v>80</v>
      </c>
      <c r="P8" s="310">
        <f t="shared" ca="1" si="18"/>
        <v>1</v>
      </c>
      <c r="Q8" s="304">
        <f t="shared" ca="1" si="19"/>
        <v>625.1</v>
      </c>
      <c r="R8" s="306">
        <f t="shared" ca="1" si="20"/>
        <v>0.31370856551543208</v>
      </c>
      <c r="S8" s="307">
        <f t="shared" ca="1" si="21"/>
        <v>9.2608295185025042</v>
      </c>
      <c r="T8" s="304">
        <f t="shared" ca="1" si="1"/>
        <v>90.848737576509578</v>
      </c>
      <c r="U8" s="311">
        <f t="shared" ca="1" si="2"/>
        <v>15.775717723502073</v>
      </c>
      <c r="V8" s="306">
        <f t="shared" ca="1" si="3"/>
        <v>1.2249983731785781</v>
      </c>
      <c r="W8" s="304">
        <f t="shared" ca="1" si="4"/>
        <v>5.2851765793072766E-3</v>
      </c>
      <c r="Y8" s="314" t="str">
        <f t="shared" ca="1" si="22"/>
        <v/>
      </c>
      <c r="Z8" s="315" t="str">
        <f t="shared" ca="1" si="23"/>
        <v/>
      </c>
      <c r="AA8" s="316" t="str">
        <f t="shared" ca="1" si="24"/>
        <v/>
      </c>
      <c r="AC8" s="310" t="e">
        <f t="shared" ca="1" si="25"/>
        <v>#N/A</v>
      </c>
      <c r="AD8" s="323" t="e">
        <f t="shared" ca="1" si="26"/>
        <v>#N/A</v>
      </c>
      <c r="AE8" s="324">
        <f t="shared" ca="1" si="5"/>
        <v>1.3280183693268902E-2</v>
      </c>
      <c r="AG8" s="306">
        <f t="shared" ca="1" si="27"/>
        <v>57.838246313410927</v>
      </c>
      <c r="AH8" s="304">
        <f t="shared" ca="1" si="28"/>
        <v>67.499210370460688</v>
      </c>
    </row>
    <row r="9" spans="1:248" x14ac:dyDescent="0.2">
      <c r="A9" s="347">
        <f t="shared" ca="1" si="6"/>
        <v>0.01</v>
      </c>
      <c r="B9" s="304">
        <f t="shared" ca="1" si="7"/>
        <v>0.05</v>
      </c>
      <c r="D9" s="306">
        <f t="shared" ca="1" si="8"/>
        <v>13.398164101571691</v>
      </c>
      <c r="E9" s="307">
        <f t="shared" ca="1" si="9"/>
        <v>75.989038924806195</v>
      </c>
      <c r="F9" s="304">
        <f t="shared" ca="1" si="10"/>
        <v>77.161161460986023</v>
      </c>
      <c r="G9" s="306">
        <f t="shared" ca="1" si="11"/>
        <v>0.33475069955256243</v>
      </c>
      <c r="H9" s="307">
        <f t="shared" ca="1" si="12"/>
        <v>1.8985794941937082</v>
      </c>
      <c r="I9" s="304">
        <f t="shared" ca="1" si="13"/>
        <v>1.927864654643517</v>
      </c>
      <c r="J9" s="306">
        <f t="shared" ca="1" si="14"/>
        <v>5.0190986824947773E-3</v>
      </c>
      <c r="K9" s="307">
        <f t="shared" ca="1" si="15"/>
        <v>2.8466526688965675E-2</v>
      </c>
      <c r="L9" s="304">
        <f t="shared" ca="1" si="0"/>
        <v>2.8905613526064723E-2</v>
      </c>
      <c r="M9" s="306">
        <f t="shared" ca="1" si="16"/>
        <v>1.3962634015954636</v>
      </c>
      <c r="N9" s="304">
        <f t="shared" ca="1" si="17"/>
        <v>80</v>
      </c>
      <c r="P9" s="310">
        <f t="shared" ca="1" si="18"/>
        <v>1</v>
      </c>
      <c r="Q9" s="304">
        <f t="shared" ca="1" si="19"/>
        <v>803.7</v>
      </c>
      <c r="R9" s="306">
        <f t="shared" ca="1" si="20"/>
        <v>0.40333958423412697</v>
      </c>
      <c r="S9" s="307">
        <f t="shared" ca="1" si="21"/>
        <v>9.2567961226601625</v>
      </c>
      <c r="T9" s="304">
        <f t="shared" ca="1" si="1"/>
        <v>90.809169963296199</v>
      </c>
      <c r="U9" s="311">
        <f t="shared" ca="1" si="2"/>
        <v>15.768846879572939</v>
      </c>
      <c r="V9" s="306">
        <f t="shared" ca="1" si="3"/>
        <v>1.2249965128554441</v>
      </c>
      <c r="W9" s="304">
        <f t="shared" ca="1" si="4"/>
        <v>1.4692853529576251E-2</v>
      </c>
      <c r="Y9" s="314" t="str">
        <f t="shared" ca="1" si="22"/>
        <v/>
      </c>
      <c r="Z9" s="315" t="str">
        <f t="shared" ca="1" si="23"/>
        <v/>
      </c>
      <c r="AA9" s="316" t="str">
        <f t="shared" ca="1" si="24"/>
        <v/>
      </c>
      <c r="AC9" s="310" t="e">
        <f t="shared" ca="1" si="25"/>
        <v>#N/A</v>
      </c>
      <c r="AD9" s="323" t="e">
        <f t="shared" ca="1" si="26"/>
        <v>#N/A</v>
      </c>
      <c r="AE9" s="324">
        <f t="shared" ca="1" si="5"/>
        <v>2.8466526688965675E-2</v>
      </c>
      <c r="AG9" s="306">
        <f t="shared" ca="1" si="27"/>
        <v>77.161161457416028</v>
      </c>
      <c r="AH9" s="304">
        <f t="shared" ca="1" si="28"/>
        <v>86.822125514465782</v>
      </c>
    </row>
    <row r="10" spans="1:248" x14ac:dyDescent="0.2">
      <c r="A10" s="347">
        <f t="shared" ca="1" si="6"/>
        <v>0.01</v>
      </c>
      <c r="B10" s="304">
        <f t="shared" ca="1" si="7"/>
        <v>6.0000000000000005E-2</v>
      </c>
      <c r="D10" s="306">
        <f t="shared" ca="1" si="8"/>
        <v>15.061378689849104</v>
      </c>
      <c r="E10" s="307">
        <f t="shared" ca="1" si="9"/>
        <v>85.422069200229885</v>
      </c>
      <c r="F10" s="304">
        <f t="shared" ca="1" si="10"/>
        <v>86.739696993290821</v>
      </c>
      <c r="G10" s="306">
        <f t="shared" ca="1" si="11"/>
        <v>0.48536448645105346</v>
      </c>
      <c r="H10" s="307">
        <f t="shared" ca="1" si="12"/>
        <v>2.7528001861960072</v>
      </c>
      <c r="I10" s="304">
        <f t="shared" ca="1" si="13"/>
        <v>2.795261624576252</v>
      </c>
      <c r="J10" s="306">
        <f t="shared" ca="1" si="14"/>
        <v>9.1196746125128576E-3</v>
      </c>
      <c r="K10" s="307">
        <f t="shared" ca="1" si="15"/>
        <v>5.1723425090914252E-2</v>
      </c>
      <c r="L10" s="304">
        <f t="shared" ca="1" si="0"/>
        <v>5.2521244922160114E-2</v>
      </c>
      <c r="M10" s="306">
        <f t="shared" ca="1" si="16"/>
        <v>1.3962634015954636</v>
      </c>
      <c r="N10" s="304">
        <f t="shared" ca="1" si="17"/>
        <v>80</v>
      </c>
      <c r="P10" s="310">
        <f t="shared" ca="1" si="18"/>
        <v>2</v>
      </c>
      <c r="Q10" s="304">
        <f t="shared" ca="1" si="19"/>
        <v>891.94444444444446</v>
      </c>
      <c r="R10" s="306">
        <f t="shared" ca="1" si="20"/>
        <v>0.44762535944029064</v>
      </c>
      <c r="S10" s="307">
        <f t="shared" ca="1" si="21"/>
        <v>9.2523198690657598</v>
      </c>
      <c r="T10" s="304">
        <f t="shared" ca="1" si="1"/>
        <v>90.765257915535102</v>
      </c>
      <c r="U10" s="311">
        <f t="shared" ca="1" si="2"/>
        <v>15.761221632501602</v>
      </c>
      <c r="V10" s="306">
        <f t="shared" ca="1" si="3"/>
        <v>1.2249936638968126</v>
      </c>
      <c r="W10" s="304">
        <f t="shared" ca="1" si="4"/>
        <v>3.0888511578144661E-2</v>
      </c>
      <c r="Y10" s="314" t="str">
        <f t="shared" ca="1" si="22"/>
        <v/>
      </c>
      <c r="Z10" s="315" t="str">
        <f t="shared" ca="1" si="23"/>
        <v/>
      </c>
      <c r="AA10" s="316" t="str">
        <f t="shared" ca="1" si="24"/>
        <v/>
      </c>
      <c r="AC10" s="310" t="e">
        <f t="shared" ca="1" si="25"/>
        <v>#N/A</v>
      </c>
      <c r="AD10" s="323" t="e">
        <f t="shared" ca="1" si="26"/>
        <v>#N/A</v>
      </c>
      <c r="AE10" s="324">
        <f t="shared" ca="1" si="5"/>
        <v>5.1723425090914252E-2</v>
      </c>
      <c r="AG10" s="306">
        <f t="shared" ca="1" si="27"/>
        <v>86.739696989375574</v>
      </c>
      <c r="AH10" s="304">
        <f t="shared" ca="1" si="28"/>
        <v>96.400661046425341</v>
      </c>
    </row>
    <row r="11" spans="1:248" x14ac:dyDescent="0.2">
      <c r="A11" s="347">
        <f t="shared" ca="1" si="6"/>
        <v>0.01</v>
      </c>
      <c r="B11" s="304">
        <f t="shared" ca="1" si="7"/>
        <v>7.0000000000000007E-2</v>
      </c>
      <c r="D11" s="306">
        <f t="shared" ca="1" si="8"/>
        <v>15.029518914088181</v>
      </c>
      <c r="E11" s="307">
        <f t="shared" ca="1" si="9"/>
        <v>85.241374486286659</v>
      </c>
      <c r="F11" s="304">
        <f t="shared" ca="1" si="10"/>
        <v>86.55621504606296</v>
      </c>
      <c r="G11" s="306">
        <f t="shared" ca="1" si="11"/>
        <v>0.63565967559193526</v>
      </c>
      <c r="H11" s="307">
        <f t="shared" ca="1" si="12"/>
        <v>3.6052139310588736</v>
      </c>
      <c r="I11" s="304">
        <f t="shared" ca="1" si="13"/>
        <v>3.6608237750367909</v>
      </c>
      <c r="J11" s="306">
        <f t="shared" ca="1" si="14"/>
        <v>1.47247954227278E-2</v>
      </c>
      <c r="K11" s="307">
        <f t="shared" ca="1" si="15"/>
        <v>8.3513495677188659E-2</v>
      </c>
      <c r="L11" s="304">
        <f t="shared" ca="1" si="0"/>
        <v>8.4801671920222157E-2</v>
      </c>
      <c r="M11" s="306">
        <f t="shared" ca="1" si="16"/>
        <v>1.3962634015954636</v>
      </c>
      <c r="N11" s="304">
        <f t="shared" ca="1" si="17"/>
        <v>80</v>
      </c>
      <c r="P11" s="310">
        <f t="shared" ca="1" si="18"/>
        <v>2</v>
      </c>
      <c r="Q11" s="304">
        <f t="shared" ca="1" si="19"/>
        <v>889.83333333333337</v>
      </c>
      <c r="R11" s="306">
        <f t="shared" ca="1" si="20"/>
        <v>0.44656589113392309</v>
      </c>
      <c r="S11" s="307">
        <f t="shared" ca="1" si="21"/>
        <v>9.2478542101544203</v>
      </c>
      <c r="T11" s="304">
        <f t="shared" ca="1" si="1"/>
        <v>90.721449801614867</v>
      </c>
      <c r="U11" s="311">
        <f t="shared" ca="1" si="2"/>
        <v>15.753614433352327</v>
      </c>
      <c r="V11" s="306">
        <f t="shared" ca="1" si="3"/>
        <v>1.2249897696394985</v>
      </c>
      <c r="W11" s="304">
        <f t="shared" ca="1" si="4"/>
        <v>5.2979557054586832E-2</v>
      </c>
      <c r="Y11" s="314" t="str">
        <f t="shared" ca="1" si="22"/>
        <v/>
      </c>
      <c r="Z11" s="315" t="str">
        <f t="shared" ca="1" si="23"/>
        <v/>
      </c>
      <c r="AA11" s="316" t="str">
        <f t="shared" ca="1" si="24"/>
        <v/>
      </c>
      <c r="AC11" s="310" t="e">
        <f t="shared" ca="1" si="25"/>
        <v>#N/A</v>
      </c>
      <c r="AD11" s="323" t="e">
        <f t="shared" ca="1" si="26"/>
        <v>#N/A</v>
      </c>
      <c r="AE11" s="324">
        <f t="shared" ca="1" si="5"/>
        <v>8.3513495677188659E-2</v>
      </c>
      <c r="AG11" s="306">
        <f t="shared" ca="1" si="27"/>
        <v>86.556215042154207</v>
      </c>
      <c r="AH11" s="304">
        <f t="shared" ca="1" si="28"/>
        <v>96.21717909920396</v>
      </c>
    </row>
    <row r="12" spans="1:248" x14ac:dyDescent="0.2">
      <c r="A12" s="347">
        <f t="shared" ca="1" si="6"/>
        <v>0.01</v>
      </c>
      <c r="B12" s="304">
        <f t="shared" ca="1" si="7"/>
        <v>0.08</v>
      </c>
      <c r="D12" s="306">
        <f t="shared" ca="1" si="8"/>
        <v>14.997498489390434</v>
      </c>
      <c r="E12" s="307">
        <f t="shared" ca="1" si="9"/>
        <v>85.059768672884459</v>
      </c>
      <c r="F12" s="304">
        <f t="shared" ca="1" si="10"/>
        <v>86.37180794462904</v>
      </c>
      <c r="G12" s="306">
        <f t="shared" ca="1" si="11"/>
        <v>0.78563466048583963</v>
      </c>
      <c r="H12" s="307">
        <f t="shared" ca="1" si="12"/>
        <v>4.4558116177877185</v>
      </c>
      <c r="I12" s="304">
        <f t="shared" ca="1" si="13"/>
        <v>4.5245418544830267</v>
      </c>
      <c r="J12" s="306">
        <f t="shared" ca="1" si="14"/>
        <v>2.1831267103116676E-2</v>
      </c>
      <c r="K12" s="307">
        <f t="shared" ca="1" si="15"/>
        <v>0.12381862342142162</v>
      </c>
      <c r="L12" s="304">
        <f t="shared" ca="1" si="0"/>
        <v>0.12572850006781852</v>
      </c>
      <c r="M12" s="306">
        <f t="shared" ca="1" si="16"/>
        <v>1.3962634015954636</v>
      </c>
      <c r="N12" s="304">
        <f t="shared" ca="1" si="17"/>
        <v>80</v>
      </c>
      <c r="P12" s="310">
        <f t="shared" ca="1" si="18"/>
        <v>2</v>
      </c>
      <c r="Q12" s="304">
        <f t="shared" ca="1" si="19"/>
        <v>887.72222222222217</v>
      </c>
      <c r="R12" s="306">
        <f t="shared" ca="1" si="20"/>
        <v>0.44550642282755548</v>
      </c>
      <c r="S12" s="307">
        <f t="shared" ca="1" si="21"/>
        <v>9.2433991459261442</v>
      </c>
      <c r="T12" s="304">
        <f t="shared" ca="1" si="1"/>
        <v>90.677745621535479</v>
      </c>
      <c r="U12" s="311">
        <f t="shared" ca="1" si="2"/>
        <v>15.746025282125114</v>
      </c>
      <c r="V12" s="306">
        <f t="shared" ca="1" si="3"/>
        <v>1.224984832312533</v>
      </c>
      <c r="W12" s="304">
        <f t="shared" ca="1" si="4"/>
        <v>8.0927876707928434E-2</v>
      </c>
      <c r="Y12" s="314" t="str">
        <f t="shared" ca="1" si="22"/>
        <v/>
      </c>
      <c r="Z12" s="315" t="str">
        <f t="shared" ca="1" si="23"/>
        <v/>
      </c>
      <c r="AA12" s="316" t="str">
        <f t="shared" ca="1" si="24"/>
        <v/>
      </c>
      <c r="AC12" s="310" t="e">
        <f t="shared" ca="1" si="25"/>
        <v>#N/A</v>
      </c>
      <c r="AD12" s="323" t="e">
        <f t="shared" ca="1" si="26"/>
        <v>#N/A</v>
      </c>
      <c r="AE12" s="324">
        <f t="shared" ca="1" si="5"/>
        <v>0.12381862342142162</v>
      </c>
      <c r="AG12" s="306">
        <f t="shared" ca="1" si="27"/>
        <v>86.37180794072674</v>
      </c>
      <c r="AH12" s="304">
        <f t="shared" ca="1" si="28"/>
        <v>96.032771997776507</v>
      </c>
    </row>
    <row r="13" spans="1:248" x14ac:dyDescent="0.2">
      <c r="A13" s="347">
        <f t="shared" ca="1" si="6"/>
        <v>0.01</v>
      </c>
      <c r="B13" s="304">
        <f t="shared" ca="1" si="7"/>
        <v>0.09</v>
      </c>
      <c r="D13" s="306">
        <f t="shared" ca="1" si="8"/>
        <v>14.965318009863267</v>
      </c>
      <c r="E13" s="307">
        <f t="shared" ca="1" si="9"/>
        <v>84.877255129384324</v>
      </c>
      <c r="F13" s="304">
        <f t="shared" ca="1" si="10"/>
        <v>86.186479110327596</v>
      </c>
      <c r="G13" s="306">
        <f t="shared" ca="1" si="11"/>
        <v>0.93528784058447234</v>
      </c>
      <c r="H13" s="307">
        <f t="shared" ca="1" si="12"/>
        <v>5.3045841690815614</v>
      </c>
      <c r="I13" s="304">
        <f t="shared" ca="1" si="13"/>
        <v>5.3864066455862654</v>
      </c>
      <c r="J13" s="306">
        <f t="shared" ca="1" si="14"/>
        <v>3.0435879608468237E-2</v>
      </c>
      <c r="K13" s="307">
        <f t="shared" ca="1" si="15"/>
        <v>0.17262060235576804</v>
      </c>
      <c r="L13" s="304">
        <f t="shared" ca="1" si="0"/>
        <v>0.17528324256816269</v>
      </c>
      <c r="M13" s="306">
        <f t="shared" ca="1" si="16"/>
        <v>1.3962634015954636</v>
      </c>
      <c r="N13" s="304">
        <f t="shared" ca="1" si="17"/>
        <v>80</v>
      </c>
      <c r="P13" s="310">
        <f t="shared" ca="1" si="18"/>
        <v>2</v>
      </c>
      <c r="Q13" s="304">
        <f t="shared" ca="1" si="19"/>
        <v>885.61111111111109</v>
      </c>
      <c r="R13" s="306">
        <f t="shared" ca="1" si="20"/>
        <v>0.44444695452118799</v>
      </c>
      <c r="S13" s="307">
        <f t="shared" ca="1" si="21"/>
        <v>9.2389546763809332</v>
      </c>
      <c r="T13" s="304">
        <f t="shared" ca="1" si="1"/>
        <v>90.634145375296953</v>
      </c>
      <c r="U13" s="311">
        <f t="shared" ca="1" si="2"/>
        <v>15.738454178819964</v>
      </c>
      <c r="V13" s="306">
        <f t="shared" ca="1" si="3"/>
        <v>1.2249788541587219</v>
      </c>
      <c r="W13" s="304">
        <f t="shared" ca="1" si="4"/>
        <v>0.11469515722941898</v>
      </c>
      <c r="Y13" s="314" t="str">
        <f t="shared" ca="1" si="22"/>
        <v/>
      </c>
      <c r="Z13" s="315" t="str">
        <f t="shared" ca="1" si="23"/>
        <v/>
      </c>
      <c r="AA13" s="316" t="str">
        <f t="shared" ca="1" si="24"/>
        <v/>
      </c>
      <c r="AC13" s="310" t="e">
        <f t="shared" ca="1" si="25"/>
        <v>#N/A</v>
      </c>
      <c r="AD13" s="323" t="e">
        <f t="shared" ca="1" si="26"/>
        <v>#N/A</v>
      </c>
      <c r="AE13" s="324">
        <f t="shared" ca="1" si="5"/>
        <v>0.17262060235576804</v>
      </c>
      <c r="AG13" s="306">
        <f t="shared" ca="1" si="27"/>
        <v>86.186479106431733</v>
      </c>
      <c r="AH13" s="304">
        <f t="shared" ca="1" si="28"/>
        <v>95.847443163481501</v>
      </c>
    </row>
    <row r="14" spans="1:248" x14ac:dyDescent="0.2">
      <c r="A14" s="347">
        <f t="shared" ca="1" si="6"/>
        <v>0.01</v>
      </c>
      <c r="B14" s="304">
        <f t="shared" ca="1" si="7"/>
        <v>9.9999999999999992E-2</v>
      </c>
      <c r="D14" s="306">
        <f t="shared" ca="1" si="8"/>
        <v>14.9329780756229</v>
      </c>
      <c r="E14" s="307">
        <f t="shared" ca="1" si="9"/>
        <v>84.693837259225049</v>
      </c>
      <c r="F14" s="304">
        <f t="shared" ca="1" si="10"/>
        <v>86.000231999100635</v>
      </c>
      <c r="G14" s="306">
        <f t="shared" ca="1" si="11"/>
        <v>1.0846176213407013</v>
      </c>
      <c r="H14" s="307">
        <f t="shared" ca="1" si="12"/>
        <v>6.1515225416738115</v>
      </c>
      <c r="I14" s="304">
        <f t="shared" ca="1" si="13"/>
        <v>6.2464089655772455</v>
      </c>
      <c r="J14" s="306">
        <f t="shared" ca="1" si="14"/>
        <v>4.0535406918094104E-2</v>
      </c>
      <c r="K14" s="307">
        <f t="shared" ca="1" si="15"/>
        <v>0.22990113590954492</v>
      </c>
      <c r="L14" s="304">
        <f t="shared" ca="1" si="0"/>
        <v>0.23344732062397827</v>
      </c>
      <c r="M14" s="306">
        <f t="shared" ca="1" si="16"/>
        <v>1.3962634015954636</v>
      </c>
      <c r="N14" s="304">
        <f t="shared" ca="1" si="17"/>
        <v>80</v>
      </c>
      <c r="P14" s="310">
        <f t="shared" ca="1" si="18"/>
        <v>2</v>
      </c>
      <c r="Q14" s="304">
        <f t="shared" ca="1" si="19"/>
        <v>883.5</v>
      </c>
      <c r="R14" s="306">
        <f t="shared" ca="1" si="20"/>
        <v>0.44338748621482044</v>
      </c>
      <c r="S14" s="307">
        <f t="shared" ca="1" si="21"/>
        <v>9.2345208015187854</v>
      </c>
      <c r="T14" s="304">
        <f t="shared" ca="1" si="1"/>
        <v>90.590649062899288</v>
      </c>
      <c r="U14" s="311">
        <f t="shared" ca="1" si="2"/>
        <v>15.73090112343688</v>
      </c>
      <c r="V14" s="306">
        <f t="shared" ca="1" si="3"/>
        <v>1.2249718374345815</v>
      </c>
      <c r="W14" s="304">
        <f t="shared" ca="1" si="4"/>
        <v>0.15424288822159987</v>
      </c>
      <c r="Y14" s="314" t="str">
        <f t="shared" ca="1" si="22"/>
        <v/>
      </c>
      <c r="Z14" s="315" t="str">
        <f t="shared" ca="1" si="23"/>
        <v/>
      </c>
      <c r="AA14" s="316" t="str">
        <f t="shared" ca="1" si="24"/>
        <v/>
      </c>
      <c r="AC14" s="310" t="e">
        <f t="shared" ca="1" si="25"/>
        <v>#N/A</v>
      </c>
      <c r="AD14" s="323" t="e">
        <f t="shared" ca="1" si="26"/>
        <v>#N/A</v>
      </c>
      <c r="AE14" s="324">
        <f t="shared" ca="1" si="5"/>
        <v>0.22990113590954492</v>
      </c>
      <c r="AG14" s="306">
        <f t="shared" ca="1" si="27"/>
        <v>86.000231995211209</v>
      </c>
      <c r="AH14" s="304">
        <f t="shared" ca="1" si="28"/>
        <v>95.661196052260962</v>
      </c>
    </row>
    <row r="15" spans="1:248" x14ac:dyDescent="0.2">
      <c r="A15" s="347">
        <f t="shared" ca="1" si="6"/>
        <v>0.01</v>
      </c>
      <c r="B15" s="304">
        <f t="shared" ca="1" si="7"/>
        <v>0.10999999999999999</v>
      </c>
      <c r="D15" s="306">
        <f t="shared" ca="1" si="8"/>
        <v>14.900479292746098</v>
      </c>
      <c r="E15" s="307">
        <f t="shared" ca="1" si="9"/>
        <v>84.509518499649531</v>
      </c>
      <c r="F15" s="304">
        <f t="shared" ca="1" si="10"/>
        <v>85.813070101215715</v>
      </c>
      <c r="G15" s="306">
        <f t="shared" ca="1" si="11"/>
        <v>1.2336224142681622</v>
      </c>
      <c r="H15" s="307">
        <f t="shared" ca="1" si="12"/>
        <v>6.9966177266703067</v>
      </c>
      <c r="I15" s="304">
        <f t="shared" ca="1" si="13"/>
        <v>7.1045396665893827</v>
      </c>
      <c r="J15" s="306">
        <f t="shared" ca="1" si="14"/>
        <v>5.2126607096138422E-2</v>
      </c>
      <c r="K15" s="307">
        <f t="shared" ca="1" si="15"/>
        <v>0.29564183725126553</v>
      </c>
      <c r="L15" s="304">
        <f t="shared" ca="1" si="0"/>
        <v>0.30020206378480968</v>
      </c>
      <c r="M15" s="306">
        <f t="shared" ca="1" si="16"/>
        <v>1.3962634015954636</v>
      </c>
      <c r="N15" s="304">
        <f t="shared" ca="1" si="17"/>
        <v>80</v>
      </c>
      <c r="P15" s="310">
        <f t="shared" ca="1" si="18"/>
        <v>2</v>
      </c>
      <c r="Q15" s="304">
        <f t="shared" ca="1" si="19"/>
        <v>881.38888888888891</v>
      </c>
      <c r="R15" s="306">
        <f t="shared" ca="1" si="20"/>
        <v>0.44232801790845289</v>
      </c>
      <c r="S15" s="307">
        <f t="shared" ca="1" si="21"/>
        <v>9.230097521339701</v>
      </c>
      <c r="T15" s="304">
        <f t="shared" ca="1" si="1"/>
        <v>90.547256684342472</v>
      </c>
      <c r="U15" s="311">
        <f t="shared" ca="1" si="2"/>
        <v>15.723366115975853</v>
      </c>
      <c r="V15" s="306">
        <f t="shared" ca="1" si="3"/>
        <v>1.2249637844102788</v>
      </c>
      <c r="W15" s="304">
        <f t="shared" ca="1" si="4"/>
        <v>0.19953236518211587</v>
      </c>
      <c r="Y15" s="314" t="str">
        <f t="shared" ca="1" si="22"/>
        <v/>
      </c>
      <c r="Z15" s="315" t="str">
        <f t="shared" ca="1" si="23"/>
        <v/>
      </c>
      <c r="AA15" s="316" t="str">
        <f t="shared" ca="1" si="24"/>
        <v/>
      </c>
      <c r="AC15" s="310" t="e">
        <f t="shared" ca="1" si="25"/>
        <v>#N/A</v>
      </c>
      <c r="AD15" s="323" t="e">
        <f t="shared" ca="1" si="26"/>
        <v>#N/A</v>
      </c>
      <c r="AE15" s="324">
        <f t="shared" ca="1" si="5"/>
        <v>0.29564183725126553</v>
      </c>
      <c r="AG15" s="306">
        <f t="shared" ca="1" si="27"/>
        <v>85.81307009733267</v>
      </c>
      <c r="AH15" s="304">
        <f t="shared" ca="1" si="28"/>
        <v>95.474034154382437</v>
      </c>
    </row>
    <row r="16" spans="1:248" x14ac:dyDescent="0.2">
      <c r="A16" s="347">
        <f t="shared" ca="1" si="6"/>
        <v>0.01</v>
      </c>
      <c r="B16" s="304">
        <f t="shared" ca="1" si="7"/>
        <v>0.11999999999999998</v>
      </c>
      <c r="D16" s="306">
        <f t="shared" ca="1" si="8"/>
        <v>14.867822273221384</v>
      </c>
      <c r="E16" s="307">
        <f t="shared" ca="1" si="9"/>
        <v>84.324302321427894</v>
      </c>
      <c r="F16" s="304">
        <f t="shared" ca="1" si="10"/>
        <v>85.624996940984857</v>
      </c>
      <c r="G16" s="306">
        <f t="shared" ca="1" si="11"/>
        <v>1.3823006370003761</v>
      </c>
      <c r="H16" s="307">
        <f t="shared" ca="1" si="12"/>
        <v>7.8398607498845854</v>
      </c>
      <c r="I16" s="304">
        <f t="shared" ca="1" si="13"/>
        <v>7.960789635999217</v>
      </c>
      <c r="J16" s="306">
        <f t="shared" ca="1" si="14"/>
        <v>6.5206222352481108E-2</v>
      </c>
      <c r="K16" s="307">
        <f t="shared" ca="1" si="15"/>
        <v>0.36982422963403999</v>
      </c>
      <c r="L16" s="304">
        <f t="shared" ca="1" si="0"/>
        <v>0.3755287102977512</v>
      </c>
      <c r="M16" s="306">
        <f t="shared" ca="1" si="16"/>
        <v>1.3962634015954636</v>
      </c>
      <c r="N16" s="304">
        <f t="shared" ca="1" si="17"/>
        <v>80</v>
      </c>
      <c r="P16" s="310">
        <f t="shared" ca="1" si="18"/>
        <v>2</v>
      </c>
      <c r="Q16" s="304">
        <f t="shared" ca="1" si="19"/>
        <v>879.27777777777783</v>
      </c>
      <c r="R16" s="306">
        <f t="shared" ca="1" si="20"/>
        <v>0.44126854960208534</v>
      </c>
      <c r="S16" s="307">
        <f t="shared" ca="1" si="21"/>
        <v>9.2256848358436798</v>
      </c>
      <c r="T16" s="304">
        <f t="shared" ca="1" si="1"/>
        <v>90.503968239626502</v>
      </c>
      <c r="U16" s="311">
        <f t="shared" ca="1" si="2"/>
        <v>15.715849156436891</v>
      </c>
      <c r="V16" s="306">
        <f t="shared" ca="1" si="3"/>
        <v>1.2249546973695704</v>
      </c>
      <c r="W16" s="304">
        <f t="shared" ca="1" si="4"/>
        <v>0.25052469250186343</v>
      </c>
      <c r="Y16" s="314" t="str">
        <f t="shared" ca="1" si="22"/>
        <v/>
      </c>
      <c r="Z16" s="315" t="str">
        <f t="shared" ca="1" si="23"/>
        <v/>
      </c>
      <c r="AA16" s="316" t="str">
        <f t="shared" ca="1" si="24"/>
        <v/>
      </c>
      <c r="AC16" s="310" t="e">
        <f t="shared" ca="1" si="25"/>
        <v>#N/A</v>
      </c>
      <c r="AD16" s="323" t="e">
        <f t="shared" ca="1" si="26"/>
        <v>#N/A</v>
      </c>
      <c r="AE16" s="324">
        <f t="shared" ca="1" si="5"/>
        <v>0.36982422963403999</v>
      </c>
      <c r="AG16" s="306">
        <f t="shared" ca="1" si="27"/>
        <v>85.624996937108222</v>
      </c>
      <c r="AH16" s="304">
        <f t="shared" ca="1" si="28"/>
        <v>95.285960994157989</v>
      </c>
    </row>
    <row r="17" spans="1:34" x14ac:dyDescent="0.2">
      <c r="A17" s="347">
        <f t="shared" ca="1" si="6"/>
        <v>0.01</v>
      </c>
      <c r="B17" s="304">
        <f t="shared" ca="1" si="7"/>
        <v>0.12999999999999998</v>
      </c>
      <c r="D17" s="306">
        <f t="shared" ca="1" si="8"/>
        <v>14.835007634899689</v>
      </c>
      <c r="E17" s="307">
        <f t="shared" ca="1" si="9"/>
        <v>84.138192228577964</v>
      </c>
      <c r="F17" s="304">
        <f t="shared" ca="1" si="10"/>
        <v>85.436016076480712</v>
      </c>
      <c r="G17" s="306">
        <f t="shared" ca="1" si="11"/>
        <v>1.530650713349373</v>
      </c>
      <c r="H17" s="307">
        <f t="shared" ca="1" si="12"/>
        <v>8.6812426721703648</v>
      </c>
      <c r="I17" s="304">
        <f t="shared" ca="1" si="13"/>
        <v>8.8151497967640129</v>
      </c>
      <c r="J17" s="306">
        <f t="shared" ca="1" si="14"/>
        <v>7.9770979104229853E-2</v>
      </c>
      <c r="K17" s="307">
        <f t="shared" ca="1" si="15"/>
        <v>0.45242974674431474</v>
      </c>
      <c r="L17" s="304">
        <f t="shared" ca="1" si="0"/>
        <v>0.45940840746156603</v>
      </c>
      <c r="M17" s="306">
        <f t="shared" ca="1" si="16"/>
        <v>1.3962634015954636</v>
      </c>
      <c r="N17" s="304">
        <f t="shared" ca="1" si="17"/>
        <v>80</v>
      </c>
      <c r="P17" s="310">
        <f t="shared" ca="1" si="18"/>
        <v>2</v>
      </c>
      <c r="Q17" s="304">
        <f t="shared" ca="1" si="19"/>
        <v>877.16666666666663</v>
      </c>
      <c r="R17" s="306">
        <f t="shared" ca="1" si="20"/>
        <v>0.44020908129571773</v>
      </c>
      <c r="S17" s="307">
        <f t="shared" ca="1" si="21"/>
        <v>9.221282745030722</v>
      </c>
      <c r="T17" s="304">
        <f t="shared" ca="1" si="1"/>
        <v>90.46078372875138</v>
      </c>
      <c r="U17" s="311">
        <f t="shared" ca="1" si="2"/>
        <v>15.708350244819988</v>
      </c>
      <c r="V17" s="306">
        <f t="shared" ca="1" si="3"/>
        <v>1.2249445786097384</v>
      </c>
      <c r="W17" s="304">
        <f t="shared" ca="1" si="4"/>
        <v>0.30718078647706654</v>
      </c>
      <c r="Y17" s="314" t="str">
        <f t="shared" ca="1" si="22"/>
        <v/>
      </c>
      <c r="Z17" s="315" t="str">
        <f t="shared" ca="1" si="23"/>
        <v/>
      </c>
      <c r="AA17" s="316" t="str">
        <f t="shared" ca="1" si="24"/>
        <v/>
      </c>
      <c r="AC17" s="310" t="e">
        <f t="shared" ca="1" si="25"/>
        <v>#N/A</v>
      </c>
      <c r="AD17" s="323" t="e">
        <f t="shared" ca="1" si="26"/>
        <v>#N/A</v>
      </c>
      <c r="AE17" s="324">
        <f t="shared" ca="1" si="5"/>
        <v>0.45242974674431474</v>
      </c>
      <c r="AG17" s="306">
        <f t="shared" ca="1" si="27"/>
        <v>85.436016072610414</v>
      </c>
      <c r="AH17" s="304">
        <f t="shared" ca="1" si="28"/>
        <v>95.096980129660182</v>
      </c>
    </row>
    <row r="18" spans="1:34" x14ac:dyDescent="0.2">
      <c r="A18" s="347">
        <f t="shared" ca="1" si="6"/>
        <v>0.01</v>
      </c>
      <c r="B18" s="304">
        <f t="shared" ca="1" si="7"/>
        <v>0.13999999999999999</v>
      </c>
      <c r="D18" s="306">
        <f t="shared" ca="1" si="8"/>
        <v>14.802036001444588</v>
      </c>
      <c r="E18" s="307">
        <f t="shared" ca="1" si="9"/>
        <v>83.951191758082587</v>
      </c>
      <c r="F18" s="304">
        <f t="shared" ca="1" si="10"/>
        <v>85.246131099249396</v>
      </c>
      <c r="G18" s="306">
        <f t="shared" ca="1" si="11"/>
        <v>1.6786710733638188</v>
      </c>
      <c r="H18" s="307">
        <f t="shared" ca="1" si="12"/>
        <v>9.5207545897511903</v>
      </c>
      <c r="I18" s="304">
        <f t="shared" ca="1" si="13"/>
        <v>9.6676111077564961</v>
      </c>
      <c r="J18" s="306">
        <f t="shared" ca="1" si="14"/>
        <v>9.5817588037795803E-2</v>
      </c>
      <c r="K18" s="307">
        <f t="shared" ca="1" si="15"/>
        <v>0.54343973305392246</v>
      </c>
      <c r="L18" s="304">
        <f t="shared" ca="1" si="0"/>
        <v>0.55182221198416725</v>
      </c>
      <c r="M18" s="306">
        <f t="shared" ca="1" si="16"/>
        <v>1.3962634015954636</v>
      </c>
      <c r="N18" s="304">
        <f t="shared" ca="1" si="17"/>
        <v>80</v>
      </c>
      <c r="P18" s="310">
        <f t="shared" ca="1" si="18"/>
        <v>2</v>
      </c>
      <c r="Q18" s="304">
        <f t="shared" ca="1" si="19"/>
        <v>875.05555555555554</v>
      </c>
      <c r="R18" s="306">
        <f t="shared" ca="1" si="20"/>
        <v>0.43914961298935024</v>
      </c>
      <c r="S18" s="307">
        <f t="shared" ca="1" si="21"/>
        <v>9.2168912489008292</v>
      </c>
      <c r="T18" s="304">
        <f t="shared" ca="1" si="1"/>
        <v>90.417703151717134</v>
      </c>
      <c r="U18" s="311">
        <f t="shared" ca="1" si="2"/>
        <v>15.700869381125152</v>
      </c>
      <c r="V18" s="306">
        <f t="shared" ca="1" si="3"/>
        <v>1.2249334304415282</v>
      </c>
      <c r="W18" s="304">
        <f t="shared" ca="1" si="4"/>
        <v>0.36946137833487297</v>
      </c>
      <c r="Y18" s="314" t="str">
        <f t="shared" ca="1" si="22"/>
        <v/>
      </c>
      <c r="Z18" s="315" t="str">
        <f t="shared" ca="1" si="23"/>
        <v/>
      </c>
      <c r="AA18" s="316" t="str">
        <f t="shared" ca="1" si="24"/>
        <v/>
      </c>
      <c r="AC18" s="310" t="e">
        <f t="shared" ca="1" si="25"/>
        <v>#N/A</v>
      </c>
      <c r="AD18" s="323" t="e">
        <f t="shared" ca="1" si="26"/>
        <v>#N/A</v>
      </c>
      <c r="AE18" s="324">
        <f t="shared" ca="1" si="5"/>
        <v>0.54343973305392246</v>
      </c>
      <c r="AG18" s="306">
        <f t="shared" ca="1" si="27"/>
        <v>85.246131095385465</v>
      </c>
      <c r="AH18" s="304">
        <f t="shared" ca="1" si="28"/>
        <v>94.907095152435218</v>
      </c>
    </row>
    <row r="19" spans="1:34" x14ac:dyDescent="0.2">
      <c r="A19" s="347">
        <f t="shared" ca="1" si="6"/>
        <v>0.01</v>
      </c>
      <c r="B19" s="304">
        <f t="shared" ca="1" si="7"/>
        <v>0.15</v>
      </c>
      <c r="D19" s="306">
        <f t="shared" ca="1" si="8"/>
        <v>14.76890800228194</v>
      </c>
      <c r="E19" s="307">
        <f t="shared" ca="1" si="9"/>
        <v>83.763304479604443</v>
      </c>
      <c r="F19" s="304">
        <f t="shared" ca="1" si="10"/>
        <v>85.05534563402108</v>
      </c>
      <c r="G19" s="306">
        <f t="shared" ca="1" si="11"/>
        <v>1.8263601533866383</v>
      </c>
      <c r="H19" s="307">
        <f t="shared" ca="1" si="12"/>
        <v>10.358387634547235</v>
      </c>
      <c r="I19" s="304">
        <f t="shared" ca="1" si="13"/>
        <v>10.518164564096701</v>
      </c>
      <c r="J19" s="306">
        <f t="shared" ca="1" si="14"/>
        <v>0.11334274417154809</v>
      </c>
      <c r="K19" s="307">
        <f t="shared" ca="1" si="15"/>
        <v>0.64283544417541461</v>
      </c>
      <c r="L19" s="304">
        <f t="shared" ca="1" si="0"/>
        <v>0.65275109034343226</v>
      </c>
      <c r="M19" s="306">
        <f t="shared" ca="1" si="16"/>
        <v>1.3962634015954636</v>
      </c>
      <c r="N19" s="304">
        <f t="shared" ca="1" si="17"/>
        <v>80</v>
      </c>
      <c r="P19" s="310">
        <f t="shared" ca="1" si="18"/>
        <v>2</v>
      </c>
      <c r="Q19" s="304">
        <f t="shared" ca="1" si="19"/>
        <v>872.94444444444446</v>
      </c>
      <c r="R19" s="306">
        <f t="shared" ca="1" si="20"/>
        <v>0.43809014468298269</v>
      </c>
      <c r="S19" s="307">
        <f t="shared" ca="1" si="21"/>
        <v>9.2125103474539998</v>
      </c>
      <c r="T19" s="304">
        <f t="shared" ca="1" si="1"/>
        <v>90.374726508523736</v>
      </c>
      <c r="U19" s="311">
        <f t="shared" ca="1" si="2"/>
        <v>15.693406565352376</v>
      </c>
      <c r="V19" s="306">
        <f t="shared" ca="1" si="3"/>
        <v>1.2249212551890867</v>
      </c>
      <c r="W19" s="304">
        <f t="shared" ca="1" si="4"/>
        <v>0.43732701727205897</v>
      </c>
      <c r="Y19" s="314" t="str">
        <f t="shared" ca="1" si="22"/>
        <v/>
      </c>
      <c r="Z19" s="315" t="str">
        <f t="shared" ca="1" si="23"/>
        <v/>
      </c>
      <c r="AA19" s="316" t="str">
        <f t="shared" ca="1" si="24"/>
        <v/>
      </c>
      <c r="AC19" s="310" t="e">
        <f t="shared" ca="1" si="25"/>
        <v>#N/A</v>
      </c>
      <c r="AD19" s="323" t="e">
        <f t="shared" ca="1" si="26"/>
        <v>#N/A</v>
      </c>
      <c r="AE19" s="324">
        <f t="shared" ca="1" si="5"/>
        <v>0.64283544417541461</v>
      </c>
      <c r="AG19" s="306">
        <f t="shared" ca="1" si="27"/>
        <v>85.055345630163487</v>
      </c>
      <c r="AH19" s="304">
        <f t="shared" ca="1" si="28"/>
        <v>94.71630968721324</v>
      </c>
    </row>
    <row r="20" spans="1:34" x14ac:dyDescent="0.2">
      <c r="A20" s="347">
        <f t="shared" ca="1" si="6"/>
        <v>0.01</v>
      </c>
      <c r="B20" s="304">
        <f t="shared" ca="1" si="7"/>
        <v>0.16</v>
      </c>
      <c r="D20" s="306">
        <f t="shared" ca="1" si="8"/>
        <v>14.735624272549114</v>
      </c>
      <c r="E20" s="307">
        <f t="shared" ca="1" si="9"/>
        <v>83.574533995197854</v>
      </c>
      <c r="F20" s="304">
        <f t="shared" ca="1" si="10"/>
        <v>84.863663338417226</v>
      </c>
      <c r="G20" s="306">
        <f t="shared" ca="1" si="11"/>
        <v>1.9737163961121293</v>
      </c>
      <c r="H20" s="307">
        <f t="shared" ca="1" si="12"/>
        <v>11.194132974499214</v>
      </c>
      <c r="I20" s="304">
        <f t="shared" ca="1" si="13"/>
        <v>11.366801197480866</v>
      </c>
      <c r="J20" s="306">
        <f t="shared" ca="1" si="14"/>
        <v>0.13234312691904193</v>
      </c>
      <c r="K20" s="307">
        <f t="shared" ca="1" si="15"/>
        <v>0.75059804722064682</v>
      </c>
      <c r="L20" s="304">
        <f t="shared" ca="1" si="0"/>
        <v>0.76217591915131899</v>
      </c>
      <c r="M20" s="306">
        <f t="shared" ca="1" si="16"/>
        <v>1.3962634015954636</v>
      </c>
      <c r="N20" s="304">
        <f t="shared" ca="1" si="17"/>
        <v>80</v>
      </c>
      <c r="P20" s="310">
        <f t="shared" ca="1" si="18"/>
        <v>2</v>
      </c>
      <c r="Q20" s="304">
        <f t="shared" ca="1" si="19"/>
        <v>870.83333333333337</v>
      </c>
      <c r="R20" s="306">
        <f t="shared" ca="1" si="20"/>
        <v>0.43703067637661513</v>
      </c>
      <c r="S20" s="307">
        <f t="shared" ca="1" si="21"/>
        <v>9.2081400406902336</v>
      </c>
      <c r="T20" s="304">
        <f t="shared" ca="1" si="1"/>
        <v>90.331853799171199</v>
      </c>
      <c r="U20" s="311">
        <f t="shared" ca="1" si="2"/>
        <v>15.685961797501664</v>
      </c>
      <c r="V20" s="306">
        <f t="shared" ca="1" si="3"/>
        <v>1.2249080551898954</v>
      </c>
      <c r="W20" s="304">
        <f t="shared" ca="1" si="4"/>
        <v>0.51073807350642686</v>
      </c>
      <c r="Y20" s="314" t="str">
        <f t="shared" ca="1" si="22"/>
        <v/>
      </c>
      <c r="Z20" s="315" t="str">
        <f t="shared" ca="1" si="23"/>
        <v/>
      </c>
      <c r="AA20" s="316" t="str">
        <f t="shared" ca="1" si="24"/>
        <v/>
      </c>
      <c r="AC20" s="310" t="e">
        <f t="shared" ca="1" si="25"/>
        <v>#N/A</v>
      </c>
      <c r="AD20" s="323" t="e">
        <f t="shared" ca="1" si="26"/>
        <v>#N/A</v>
      </c>
      <c r="AE20" s="324">
        <f t="shared" ca="1" si="5"/>
        <v>0.75059804722064682</v>
      </c>
      <c r="AG20" s="306">
        <f t="shared" ca="1" si="27"/>
        <v>84.863663334565928</v>
      </c>
      <c r="AH20" s="304">
        <f t="shared" ca="1" si="28"/>
        <v>94.524627391615695</v>
      </c>
    </row>
    <row r="21" spans="1:34" x14ac:dyDescent="0.2">
      <c r="A21" s="347">
        <f t="shared" ca="1" si="6"/>
        <v>0.01</v>
      </c>
      <c r="B21" s="304">
        <f t="shared" ca="1" si="7"/>
        <v>0.17</v>
      </c>
      <c r="D21" s="306">
        <f t="shared" ca="1" si="8"/>
        <v>14.702185453043677</v>
      </c>
      <c r="E21" s="307">
        <f t="shared" ca="1" si="9"/>
        <v>83.384883939017797</v>
      </c>
      <c r="F21" s="304">
        <f t="shared" ca="1" si="10"/>
        <v>84.671087902655159</v>
      </c>
      <c r="G21" s="306">
        <f t="shared" ca="1" si="11"/>
        <v>2.120738250642566</v>
      </c>
      <c r="H21" s="307">
        <f t="shared" ca="1" si="12"/>
        <v>12.027981813889392</v>
      </c>
      <c r="I21" s="304">
        <f t="shared" ca="1" si="13"/>
        <v>12.213512076507413</v>
      </c>
      <c r="J21" s="306">
        <f t="shared" ca="1" si="14"/>
        <v>0.15281540015281542</v>
      </c>
      <c r="K21" s="307">
        <f t="shared" ca="1" si="15"/>
        <v>0.86670862116258984</v>
      </c>
      <c r="L21" s="304">
        <f t="shared" ca="1" si="0"/>
        <v>0.88007748552125953</v>
      </c>
      <c r="M21" s="306">
        <f t="shared" ca="1" si="16"/>
        <v>1.3962634015954636</v>
      </c>
      <c r="N21" s="304">
        <f t="shared" ca="1" si="17"/>
        <v>80</v>
      </c>
      <c r="P21" s="310">
        <f t="shared" ca="1" si="18"/>
        <v>2</v>
      </c>
      <c r="Q21" s="304">
        <f t="shared" ca="1" si="19"/>
        <v>868.72222222222217</v>
      </c>
      <c r="R21" s="306">
        <f t="shared" ca="1" si="20"/>
        <v>0.43597120807024753</v>
      </c>
      <c r="S21" s="307">
        <f t="shared" ca="1" si="21"/>
        <v>9.2037803286095308</v>
      </c>
      <c r="T21" s="304">
        <f t="shared" ca="1" si="1"/>
        <v>90.289085023659496</v>
      </c>
      <c r="U21" s="311">
        <f t="shared" ca="1" si="2"/>
        <v>15.678535077573009</v>
      </c>
      <c r="V21" s="306">
        <f t="shared" ca="1" si="3"/>
        <v>1.2248938327947096</v>
      </c>
      <c r="W21" s="304">
        <f t="shared" ca="1" si="4"/>
        <v>0.58965474134049067</v>
      </c>
      <c r="Y21" s="314" t="str">
        <f t="shared" ca="1" si="22"/>
        <v/>
      </c>
      <c r="Z21" s="315" t="str">
        <f t="shared" ca="1" si="23"/>
        <v/>
      </c>
      <c r="AA21" s="316" t="str">
        <f t="shared" ca="1" si="24"/>
        <v/>
      </c>
      <c r="AC21" s="310" t="e">
        <f t="shared" ca="1" si="25"/>
        <v>#N/A</v>
      </c>
      <c r="AD21" s="323" t="e">
        <f t="shared" ca="1" si="26"/>
        <v>#N/A</v>
      </c>
      <c r="AE21" s="324">
        <f t="shared" ca="1" si="5"/>
        <v>0.86670862116258984</v>
      </c>
      <c r="AG21" s="306">
        <f t="shared" ca="1" si="27"/>
        <v>84.671087898810157</v>
      </c>
      <c r="AH21" s="304">
        <f t="shared" ca="1" si="28"/>
        <v>94.332051955859924</v>
      </c>
    </row>
    <row r="22" spans="1:34" x14ac:dyDescent="0.2">
      <c r="A22" s="347">
        <f t="shared" ca="1" si="6"/>
        <v>0.01</v>
      </c>
      <c r="B22" s="304">
        <f t="shared" ca="1" si="7"/>
        <v>0.18000000000000002</v>
      </c>
      <c r="D22" s="306">
        <f t="shared" ca="1" si="8"/>
        <v>14.668592190171644</v>
      </c>
      <c r="E22" s="307">
        <f t="shared" ca="1" si="9"/>
        <v>83.194357977026513</v>
      </c>
      <c r="F22" s="304">
        <f t="shared" ca="1" si="10"/>
        <v>84.477623049250155</v>
      </c>
      <c r="G22" s="306">
        <f t="shared" ca="1" si="11"/>
        <v>2.2674241725442825</v>
      </c>
      <c r="H22" s="307">
        <f t="shared" ca="1" si="12"/>
        <v>12.859925393659656</v>
      </c>
      <c r="I22" s="304">
        <f t="shared" ca="1" si="13"/>
        <v>13.058288306999911</v>
      </c>
      <c r="J22" s="306">
        <f t="shared" ca="1" si="14"/>
        <v>0.17475621226874966</v>
      </c>
      <c r="K22" s="307">
        <f t="shared" ca="1" si="15"/>
        <v>0.99114815720033511</v>
      </c>
      <c r="L22" s="304">
        <f t="shared" ca="1" si="0"/>
        <v>1.0064364874387954</v>
      </c>
      <c r="M22" s="306">
        <f t="shared" ca="1" si="16"/>
        <v>1.3962634015954636</v>
      </c>
      <c r="N22" s="304">
        <f t="shared" ca="1" si="17"/>
        <v>80</v>
      </c>
      <c r="P22" s="310">
        <f t="shared" ca="1" si="18"/>
        <v>2</v>
      </c>
      <c r="Q22" s="304">
        <f t="shared" ca="1" si="19"/>
        <v>866.61111111111109</v>
      </c>
      <c r="R22" s="306">
        <f t="shared" ca="1" si="20"/>
        <v>0.43491173976387998</v>
      </c>
      <c r="S22" s="307">
        <f t="shared" ca="1" si="21"/>
        <v>9.1994312112118912</v>
      </c>
      <c r="T22" s="304">
        <f t="shared" ca="1" si="1"/>
        <v>90.246420181988654</v>
      </c>
      <c r="U22" s="311">
        <f t="shared" ca="1" si="2"/>
        <v>15.671126405566421</v>
      </c>
      <c r="V22" s="306">
        <f t="shared" ca="1" si="3"/>
        <v>1.2248785903674897</v>
      </c>
      <c r="W22" s="304">
        <f t="shared" ca="1" si="4"/>
        <v>0.67403704223702143</v>
      </c>
      <c r="Y22" s="314" t="str">
        <f t="shared" ca="1" si="22"/>
        <v/>
      </c>
      <c r="Z22" s="315" t="str">
        <f t="shared" ca="1" si="23"/>
        <v/>
      </c>
      <c r="AA22" s="316" t="str">
        <f t="shared" ca="1" si="24"/>
        <v/>
      </c>
      <c r="AC22" s="310" t="e">
        <f t="shared" ca="1" si="25"/>
        <v>#N/A</v>
      </c>
      <c r="AD22" s="323" t="e">
        <f t="shared" ca="1" si="26"/>
        <v>#N/A</v>
      </c>
      <c r="AE22" s="324">
        <f t="shared" ca="1" si="5"/>
        <v>0.99114815720033511</v>
      </c>
      <c r="AG22" s="306">
        <f t="shared" ca="1" si="27"/>
        <v>84.477623045411434</v>
      </c>
      <c r="AH22" s="304">
        <f t="shared" ca="1" si="28"/>
        <v>94.138587102461187</v>
      </c>
    </row>
    <row r="23" spans="1:34" x14ac:dyDescent="0.2">
      <c r="A23" s="347">
        <f t="shared" ca="1" si="6"/>
        <v>0.01</v>
      </c>
      <c r="B23" s="304">
        <f t="shared" ca="1" si="7"/>
        <v>0.19000000000000003</v>
      </c>
      <c r="D23" s="306">
        <f t="shared" ca="1" si="8"/>
        <v>14.63484513589523</v>
      </c>
      <c r="E23" s="307">
        <f t="shared" ca="1" si="9"/>
        <v>83.00295980669712</v>
      </c>
      <c r="F23" s="304">
        <f t="shared" ca="1" si="10"/>
        <v>84.28327253271442</v>
      </c>
      <c r="G23" s="306">
        <f t="shared" ca="1" si="11"/>
        <v>2.4137726239032347</v>
      </c>
      <c r="H23" s="307">
        <f t="shared" ca="1" si="12"/>
        <v>13.689954991726628</v>
      </c>
      <c r="I23" s="304">
        <f t="shared" ca="1" si="13"/>
        <v>13.901121032327053</v>
      </c>
      <c r="J23" s="306">
        <f t="shared" ca="1" si="14"/>
        <v>0.19816219625098724</v>
      </c>
      <c r="K23" s="307">
        <f t="shared" ca="1" si="15"/>
        <v>1.1238975591272666</v>
      </c>
      <c r="L23" s="304">
        <f t="shared" ca="1" si="0"/>
        <v>1.1412335341354296</v>
      </c>
      <c r="M23" s="306">
        <f t="shared" ca="1" si="16"/>
        <v>1.3962634015954636</v>
      </c>
      <c r="N23" s="304">
        <f t="shared" ca="1" si="17"/>
        <v>80</v>
      </c>
      <c r="P23" s="310">
        <f t="shared" ca="1" si="18"/>
        <v>2</v>
      </c>
      <c r="Q23" s="304">
        <f t="shared" ca="1" si="19"/>
        <v>864.5</v>
      </c>
      <c r="R23" s="306">
        <f t="shared" ca="1" si="20"/>
        <v>0.43385227145751248</v>
      </c>
      <c r="S23" s="307">
        <f t="shared" ca="1" si="21"/>
        <v>9.1950926884973168</v>
      </c>
      <c r="T23" s="304">
        <f t="shared" ca="1" si="1"/>
        <v>90.203859274158688</v>
      </c>
      <c r="U23" s="311">
        <f t="shared" ca="1" si="2"/>
        <v>15.663735781481897</v>
      </c>
      <c r="V23" s="306">
        <f t="shared" ca="1" si="3"/>
        <v>1.2248623302853399</v>
      </c>
      <c r="W23" s="304">
        <f t="shared" ca="1" si="4"/>
        <v>0.76384482790605357</v>
      </c>
      <c r="Y23" s="314" t="str">
        <f t="shared" ca="1" si="22"/>
        <v/>
      </c>
      <c r="Z23" s="315" t="str">
        <f t="shared" ca="1" si="23"/>
        <v/>
      </c>
      <c r="AA23" s="316" t="str">
        <f t="shared" ca="1" si="24"/>
        <v/>
      </c>
      <c r="AC23" s="310" t="e">
        <f t="shared" ca="1" si="25"/>
        <v>#N/A</v>
      </c>
      <c r="AD23" s="323" t="e">
        <f t="shared" ca="1" si="26"/>
        <v>#N/A</v>
      </c>
      <c r="AE23" s="324">
        <f t="shared" ca="1" si="5"/>
        <v>1.1238975591272666</v>
      </c>
      <c r="AG23" s="306">
        <f t="shared" ca="1" si="27"/>
        <v>84.283272528881966</v>
      </c>
      <c r="AH23" s="304">
        <f t="shared" ca="1" si="28"/>
        <v>93.944236585931733</v>
      </c>
    </row>
    <row r="24" spans="1:34" x14ac:dyDescent="0.2">
      <c r="A24" s="347">
        <f t="shared" ca="1" si="6"/>
        <v>0.01</v>
      </c>
      <c r="B24" s="304">
        <f t="shared" ca="1" si="7"/>
        <v>0.20000000000000004</v>
      </c>
      <c r="D24" s="306">
        <f t="shared" ca="1" si="8"/>
        <v>14.600944947680174</v>
      </c>
      <c r="E24" s="307">
        <f t="shared" ca="1" si="9"/>
        <v>82.810693156714919</v>
      </c>
      <c r="F24" s="304">
        <f t="shared" ca="1" si="10"/>
        <v>84.08804013925392</v>
      </c>
      <c r="G24" s="306">
        <f t="shared" ca="1" si="11"/>
        <v>2.5597820733800365</v>
      </c>
      <c r="H24" s="307">
        <f t="shared" ca="1" si="12"/>
        <v>14.518061923293777</v>
      </c>
      <c r="I24" s="304">
        <f t="shared" ca="1" si="13"/>
        <v>14.742001433719588</v>
      </c>
      <c r="J24" s="306">
        <f t="shared" ca="1" si="14"/>
        <v>0.2230299697374036</v>
      </c>
      <c r="K24" s="307">
        <f t="shared" ca="1" si="15"/>
        <v>1.2649376437023687</v>
      </c>
      <c r="L24" s="304">
        <f t="shared" ca="1" si="0"/>
        <v>1.284449146465662</v>
      </c>
      <c r="M24" s="306">
        <f t="shared" ca="1" si="16"/>
        <v>1.3962634015954636</v>
      </c>
      <c r="N24" s="304">
        <f t="shared" ca="1" si="17"/>
        <v>80</v>
      </c>
      <c r="P24" s="310">
        <f t="shared" ca="1" si="18"/>
        <v>2</v>
      </c>
      <c r="Q24" s="304">
        <f t="shared" ca="1" si="19"/>
        <v>862.38888888888891</v>
      </c>
      <c r="R24" s="306">
        <f t="shared" ca="1" si="20"/>
        <v>0.43279280315114493</v>
      </c>
      <c r="S24" s="307">
        <f t="shared" ca="1" si="21"/>
        <v>9.1907647604658056</v>
      </c>
      <c r="T24" s="304">
        <f t="shared" ca="1" si="1"/>
        <v>90.161402300169556</v>
      </c>
      <c r="U24" s="311">
        <f t="shared" ca="1" si="2"/>
        <v>15.656363205319431</v>
      </c>
      <c r="V24" s="306">
        <f t="shared" ca="1" si="3"/>
        <v>1.2248450549384384</v>
      </c>
      <c r="W24" s="304">
        <f t="shared" ca="1" si="4"/>
        <v>0.85903778340291803</v>
      </c>
      <c r="Y24" s="314" t="str">
        <f t="shared" ca="1" si="22"/>
        <v/>
      </c>
      <c r="Z24" s="315" t="str">
        <f t="shared" ca="1" si="23"/>
        <v/>
      </c>
      <c r="AA24" s="316" t="str">
        <f t="shared" ca="1" si="24"/>
        <v/>
      </c>
      <c r="AC24" s="310" t="e">
        <f t="shared" ca="1" si="25"/>
        <v>#N/A</v>
      </c>
      <c r="AD24" s="323" t="e">
        <f t="shared" ca="1" si="26"/>
        <v>#N/A</v>
      </c>
      <c r="AE24" s="324">
        <f t="shared" ca="1" si="5"/>
        <v>1.2649376437023687</v>
      </c>
      <c r="AG24" s="306">
        <f t="shared" ca="1" si="27"/>
        <v>84.08804013542769</v>
      </c>
      <c r="AH24" s="304">
        <f t="shared" ca="1" si="28"/>
        <v>93.749004192477457</v>
      </c>
    </row>
    <row r="25" spans="1:34" x14ac:dyDescent="0.2">
      <c r="A25" s="347">
        <f t="shared" ca="1" si="6"/>
        <v>0.01</v>
      </c>
      <c r="B25" s="304">
        <f t="shared" ca="1" si="7"/>
        <v>0.21000000000000005</v>
      </c>
      <c r="D25" s="306">
        <f t="shared" ca="1" si="8"/>
        <v>14.566892288442586</v>
      </c>
      <c r="E25" s="307">
        <f t="shared" ca="1" si="9"/>
        <v>82.617561786675822</v>
      </c>
      <c r="F25" s="304">
        <f t="shared" ca="1" si="10"/>
        <v>83.891929686462007</v>
      </c>
      <c r="G25" s="306">
        <f t="shared" ca="1" si="11"/>
        <v>2.7054509962644624</v>
      </c>
      <c r="H25" s="307">
        <f t="shared" ca="1" si="12"/>
        <v>15.344237541160535</v>
      </c>
      <c r="I25" s="304">
        <f t="shared" ca="1" si="13"/>
        <v>15.580920730584205</v>
      </c>
      <c r="J25" s="306">
        <f t="shared" ca="1" si="14"/>
        <v>0.2493561350856261</v>
      </c>
      <c r="K25" s="307">
        <f t="shared" ca="1" si="15"/>
        <v>1.4142491410246403</v>
      </c>
      <c r="L25" s="304">
        <f t="shared" ca="1" si="0"/>
        <v>1.4360637572871806</v>
      </c>
      <c r="M25" s="306">
        <f t="shared" ca="1" si="16"/>
        <v>1.3962634015954636</v>
      </c>
      <c r="N25" s="304">
        <f t="shared" ca="1" si="17"/>
        <v>80</v>
      </c>
      <c r="P25" s="310">
        <f t="shared" ca="1" si="18"/>
        <v>2</v>
      </c>
      <c r="Q25" s="304">
        <f t="shared" ca="1" si="19"/>
        <v>860.27777777777783</v>
      </c>
      <c r="R25" s="306">
        <f t="shared" ca="1" si="20"/>
        <v>0.43173333484477738</v>
      </c>
      <c r="S25" s="307">
        <f t="shared" ca="1" si="21"/>
        <v>9.1864474271173577</v>
      </c>
      <c r="T25" s="304">
        <f t="shared" ca="1" si="1"/>
        <v>90.119049260021285</v>
      </c>
      <c r="U25" s="311">
        <f t="shared" ca="1" si="2"/>
        <v>15.64900867707903</v>
      </c>
      <c r="V25" s="306">
        <f t="shared" ca="1" si="3"/>
        <v>1.2248267667299748</v>
      </c>
      <c r="W25" s="304">
        <f t="shared" ca="1" si="4"/>
        <v>0.95957543023689829</v>
      </c>
      <c r="Y25" s="314" t="str">
        <f t="shared" ca="1" si="22"/>
        <v/>
      </c>
      <c r="Z25" s="315" t="str">
        <f t="shared" ca="1" si="23"/>
        <v/>
      </c>
      <c r="AA25" s="316" t="str">
        <f t="shared" ca="1" si="24"/>
        <v/>
      </c>
      <c r="AC25" s="310" t="e">
        <f t="shared" ca="1" si="25"/>
        <v>#N/A</v>
      </c>
      <c r="AD25" s="323" t="e">
        <f t="shared" ca="1" si="26"/>
        <v>#N/A</v>
      </c>
      <c r="AE25" s="324">
        <f t="shared" ca="1" si="5"/>
        <v>1.4142491410246403</v>
      </c>
      <c r="AG25" s="306">
        <f t="shared" ca="1" si="27"/>
        <v>83.891929682642001</v>
      </c>
      <c r="AH25" s="304">
        <f t="shared" ca="1" si="28"/>
        <v>93.552893739691768</v>
      </c>
    </row>
    <row r="26" spans="1:34" x14ac:dyDescent="0.2">
      <c r="A26" s="347">
        <f t="shared" ca="1" si="6"/>
        <v>0.01</v>
      </c>
      <c r="B26" s="304">
        <f t="shared" ca="1" si="7"/>
        <v>0.22000000000000006</v>
      </c>
      <c r="D26" s="306">
        <f t="shared" ca="1" si="8"/>
        <v>14.532687826495328</v>
      </c>
      <c r="E26" s="307">
        <f t="shared" ca="1" si="9"/>
        <v>82.423569486782483</v>
      </c>
      <c r="F26" s="304">
        <f t="shared" ca="1" si="10"/>
        <v>83.694945023010959</v>
      </c>
      <c r="G26" s="306">
        <f t="shared" ca="1" si="11"/>
        <v>2.8507778745294159</v>
      </c>
      <c r="H26" s="307">
        <f t="shared" ca="1" si="12"/>
        <v>16.168473236028358</v>
      </c>
      <c r="I26" s="304">
        <f t="shared" ca="1" si="13"/>
        <v>16.417870180814312</v>
      </c>
      <c r="J26" s="306">
        <f t="shared" ca="1" si="14"/>
        <v>0.27713727943959549</v>
      </c>
      <c r="K26" s="307">
        <f t="shared" ca="1" si="15"/>
        <v>1.5718126949105848</v>
      </c>
      <c r="L26" s="304">
        <f t="shared" ca="1" si="0"/>
        <v>1.5960577118441726</v>
      </c>
      <c r="M26" s="306">
        <f t="shared" ca="1" si="16"/>
        <v>1.3962634015954636</v>
      </c>
      <c r="N26" s="304">
        <f t="shared" ca="1" si="17"/>
        <v>80</v>
      </c>
      <c r="P26" s="310">
        <f t="shared" ca="1" si="18"/>
        <v>2</v>
      </c>
      <c r="Q26" s="304">
        <f t="shared" ca="1" si="19"/>
        <v>858.16666666666663</v>
      </c>
      <c r="R26" s="306">
        <f t="shared" ca="1" si="20"/>
        <v>0.43067386653840978</v>
      </c>
      <c r="S26" s="307">
        <f t="shared" ca="1" si="21"/>
        <v>9.1821406884519732</v>
      </c>
      <c r="T26" s="304">
        <f t="shared" ca="1" si="1"/>
        <v>90.076800153713862</v>
      </c>
      <c r="U26" s="311">
        <f t="shared" ca="1" si="2"/>
        <v>15.641672196760689</v>
      </c>
      <c r="V26" s="306">
        <f t="shared" ca="1" si="3"/>
        <v>1.2248074680760797</v>
      </c>
      <c r="W26" s="304">
        <f t="shared" ca="1" si="4"/>
        <v>1.0654171294900827</v>
      </c>
      <c r="Y26" s="314" t="str">
        <f t="shared" ca="1" si="22"/>
        <v/>
      </c>
      <c r="Z26" s="315" t="str">
        <f t="shared" ca="1" si="23"/>
        <v/>
      </c>
      <c r="AA26" s="316" t="str">
        <f t="shared" ca="1" si="24"/>
        <v/>
      </c>
      <c r="AC26" s="310" t="e">
        <f t="shared" ca="1" si="25"/>
        <v>#N/A</v>
      </c>
      <c r="AD26" s="323" t="e">
        <f t="shared" ca="1" si="26"/>
        <v>#N/A</v>
      </c>
      <c r="AE26" s="324">
        <f t="shared" ca="1" si="5"/>
        <v>1.5718126949105848</v>
      </c>
      <c r="AG26" s="306">
        <f t="shared" ca="1" si="27"/>
        <v>83.694945019197149</v>
      </c>
      <c r="AH26" s="304">
        <f t="shared" ca="1" si="28"/>
        <v>93.355909076246917</v>
      </c>
    </row>
    <row r="27" spans="1:34" x14ac:dyDescent="0.2">
      <c r="A27" s="347">
        <f t="shared" ca="1" si="6"/>
        <v>0.01</v>
      </c>
      <c r="B27" s="304">
        <f t="shared" ca="1" si="7"/>
        <v>0.23000000000000007</v>
      </c>
      <c r="D27" s="306">
        <f t="shared" ca="1" si="8"/>
        <v>14.498332235494033</v>
      </c>
      <c r="E27" s="307">
        <f t="shared" ca="1" si="9"/>
        <v>82.228720077537957</v>
      </c>
      <c r="F27" s="304">
        <f t="shared" ca="1" si="10"/>
        <v>83.497090028340864</v>
      </c>
      <c r="G27" s="306">
        <f t="shared" ca="1" si="11"/>
        <v>2.9957611968843563</v>
      </c>
      <c r="H27" s="307">
        <f t="shared" ca="1" si="12"/>
        <v>16.99076043680374</v>
      </c>
      <c r="I27" s="304">
        <f t="shared" ca="1" si="13"/>
        <v>17.252841081097721</v>
      </c>
      <c r="J27" s="306">
        <f t="shared" ca="1" si="14"/>
        <v>0.30636997479666433</v>
      </c>
      <c r="K27" s="307">
        <f t="shared" ca="1" si="15"/>
        <v>1.7376088632747453</v>
      </c>
      <c r="L27" s="304">
        <f t="shared" ca="1" si="0"/>
        <v>1.7644112681537321</v>
      </c>
      <c r="M27" s="306">
        <f t="shared" ca="1" si="16"/>
        <v>1.3962634015954636</v>
      </c>
      <c r="N27" s="304">
        <f t="shared" ca="1" si="17"/>
        <v>80</v>
      </c>
      <c r="P27" s="310">
        <f t="shared" ca="1" si="18"/>
        <v>2</v>
      </c>
      <c r="Q27" s="304">
        <f t="shared" ca="1" si="19"/>
        <v>856.05555555555554</v>
      </c>
      <c r="R27" s="306">
        <f t="shared" ca="1" si="20"/>
        <v>0.42961439823204223</v>
      </c>
      <c r="S27" s="307">
        <f t="shared" ca="1" si="21"/>
        <v>9.1778445444696519</v>
      </c>
      <c r="T27" s="304">
        <f t="shared" ca="1" si="1"/>
        <v>90.034654981247286</v>
      </c>
      <c r="U27" s="311">
        <f t="shared" ca="1" si="2"/>
        <v>15.634353764364411</v>
      </c>
      <c r="V27" s="306">
        <f t="shared" ca="1" si="3"/>
        <v>1.2247871614057604</v>
      </c>
      <c r="W27" s="304">
        <f t="shared" ca="1" si="4"/>
        <v>1.176522084945999</v>
      </c>
      <c r="Y27" s="314" t="str">
        <f t="shared" ca="1" si="22"/>
        <v/>
      </c>
      <c r="Z27" s="315" t="str">
        <f t="shared" ca="1" si="23"/>
        <v/>
      </c>
      <c r="AA27" s="316" t="str">
        <f t="shared" ca="1" si="24"/>
        <v/>
      </c>
      <c r="AC27" s="310" t="e">
        <f t="shared" ca="1" si="25"/>
        <v>#N/A</v>
      </c>
      <c r="AD27" s="323" t="e">
        <f t="shared" ca="1" si="26"/>
        <v>#N/A</v>
      </c>
      <c r="AE27" s="324">
        <f t="shared" ca="1" si="5"/>
        <v>1.7376088632747453</v>
      </c>
      <c r="AG27" s="306">
        <f t="shared" ca="1" si="27"/>
        <v>83.497090024533236</v>
      </c>
      <c r="AH27" s="304">
        <f t="shared" ca="1" si="28"/>
        <v>93.158054081583003</v>
      </c>
    </row>
    <row r="28" spans="1:34" x14ac:dyDescent="0.2">
      <c r="A28" s="347">
        <f t="shared" ca="1" si="6"/>
        <v>0.01</v>
      </c>
      <c r="B28" s="304">
        <f t="shared" ca="1" si="7"/>
        <v>0.24000000000000007</v>
      </c>
      <c r="D28" s="306">
        <f t="shared" ca="1" si="8"/>
        <v>14.463826194382595</v>
      </c>
      <c r="E28" s="307">
        <f t="shared" ca="1" si="9"/>
        <v>82.033017409436638</v>
      </c>
      <c r="F28" s="304">
        <f t="shared" ca="1" si="10"/>
        <v>83.29836861234584</v>
      </c>
      <c r="G28" s="306">
        <f t="shared" ca="1" si="11"/>
        <v>3.1403994588281821</v>
      </c>
      <c r="H28" s="307">
        <f t="shared" ca="1" si="12"/>
        <v>17.811090610898106</v>
      </c>
      <c r="I28" s="304">
        <f t="shared" ca="1" si="13"/>
        <v>18.08582476722118</v>
      </c>
      <c r="J28" s="306">
        <f t="shared" ca="1" si="14"/>
        <v>0.33705077807522704</v>
      </c>
      <c r="K28" s="307">
        <f t="shared" ca="1" si="15"/>
        <v>1.9116181185132546</v>
      </c>
      <c r="L28" s="304">
        <f t="shared" ca="1" si="0"/>
        <v>1.9411045973953263</v>
      </c>
      <c r="M28" s="306">
        <f t="shared" ca="1" si="16"/>
        <v>1.3962634015954636</v>
      </c>
      <c r="N28" s="304">
        <f t="shared" ca="1" si="17"/>
        <v>80</v>
      </c>
      <c r="P28" s="310">
        <f t="shared" ca="1" si="18"/>
        <v>2</v>
      </c>
      <c r="Q28" s="304">
        <f t="shared" ca="1" si="19"/>
        <v>853.94444444444446</v>
      </c>
      <c r="R28" s="306">
        <f t="shared" ca="1" si="20"/>
        <v>0.42855492992567468</v>
      </c>
      <c r="S28" s="307">
        <f t="shared" ca="1" si="21"/>
        <v>9.1735589951703957</v>
      </c>
      <c r="T28" s="304">
        <f t="shared" ca="1" si="1"/>
        <v>89.992613742621586</v>
      </c>
      <c r="U28" s="311">
        <f t="shared" ca="1" si="2"/>
        <v>15.627053379890198</v>
      </c>
      <c r="V28" s="306">
        <f t="shared" ca="1" si="3"/>
        <v>1.2247658491608318</v>
      </c>
      <c r="W28" s="304">
        <f t="shared" ca="1" si="4"/>
        <v>1.2928493462276045</v>
      </c>
      <c r="Y28" s="314" t="str">
        <f t="shared" ca="1" si="22"/>
        <v/>
      </c>
      <c r="Z28" s="315" t="str">
        <f t="shared" ca="1" si="23"/>
        <v/>
      </c>
      <c r="AA28" s="316" t="str">
        <f t="shared" ca="1" si="24"/>
        <v/>
      </c>
      <c r="AC28" s="310" t="e">
        <f t="shared" ca="1" si="25"/>
        <v>#N/A</v>
      </c>
      <c r="AD28" s="323" t="e">
        <f t="shared" ca="1" si="26"/>
        <v>#N/A</v>
      </c>
      <c r="AE28" s="324">
        <f t="shared" ca="1" si="5"/>
        <v>1.9116181185132546</v>
      </c>
      <c r="AG28" s="306">
        <f t="shared" ca="1" si="27"/>
        <v>83.298368608544394</v>
      </c>
      <c r="AH28" s="304">
        <f t="shared" ca="1" si="28"/>
        <v>92.959332665594161</v>
      </c>
    </row>
    <row r="29" spans="1:34" x14ac:dyDescent="0.2">
      <c r="A29" s="347">
        <f t="shared" ca="1" si="6"/>
        <v>0.01</v>
      </c>
      <c r="B29" s="304">
        <f t="shared" ca="1" si="7"/>
        <v>0.25000000000000006</v>
      </c>
      <c r="D29" s="306">
        <f t="shared" ca="1" si="8"/>
        <v>14.429170387338306</v>
      </c>
      <c r="E29" s="307">
        <f t="shared" ca="1" si="9"/>
        <v>81.836465362653172</v>
      </c>
      <c r="F29" s="304">
        <f t="shared" ca="1" si="10"/>
        <v>83.098784715058102</v>
      </c>
      <c r="G29" s="306">
        <f t="shared" ca="1" si="11"/>
        <v>3.2846911627015651</v>
      </c>
      <c r="H29" s="307">
        <f t="shared" ca="1" si="12"/>
        <v>18.629455264524637</v>
      </c>
      <c r="I29" s="304">
        <f t="shared" ca="1" si="13"/>
        <v>18.916812614371757</v>
      </c>
      <c r="J29" s="306">
        <f t="shared" ca="1" si="14"/>
        <v>0.36917623118287579</v>
      </c>
      <c r="K29" s="307">
        <f t="shared" ca="1" si="15"/>
        <v>2.0938208478903682</v>
      </c>
      <c r="L29" s="304">
        <f t="shared" ca="1" si="0"/>
        <v>2.1261177843032901</v>
      </c>
      <c r="M29" s="306">
        <f t="shared" ca="1" si="16"/>
        <v>1.3962634015954636</v>
      </c>
      <c r="N29" s="304">
        <f t="shared" ca="1" si="17"/>
        <v>80</v>
      </c>
      <c r="P29" s="310">
        <f t="shared" ca="1" si="18"/>
        <v>2</v>
      </c>
      <c r="Q29" s="304">
        <f t="shared" ca="1" si="19"/>
        <v>851.83333333333337</v>
      </c>
      <c r="R29" s="306">
        <f t="shared" ca="1" si="20"/>
        <v>0.42749546161930718</v>
      </c>
      <c r="S29" s="307">
        <f t="shared" ca="1" si="21"/>
        <v>9.1692840405542029</v>
      </c>
      <c r="T29" s="304">
        <f t="shared" ca="1" si="1"/>
        <v>89.950676437836734</v>
      </c>
      <c r="U29" s="311">
        <f t="shared" ca="1" si="2"/>
        <v>15.619771043338044</v>
      </c>
      <c r="V29" s="306">
        <f t="shared" ca="1" si="3"/>
        <v>1.2247435337958477</v>
      </c>
      <c r="W29" s="304">
        <f t="shared" ca="1" si="4"/>
        <v>1.4143578119442213</v>
      </c>
      <c r="Y29" s="314" t="str">
        <f t="shared" ca="1" si="22"/>
        <v/>
      </c>
      <c r="Z29" s="315" t="str">
        <f t="shared" ca="1" si="23"/>
        <v/>
      </c>
      <c r="AA29" s="316" t="str">
        <f t="shared" ca="1" si="24"/>
        <v/>
      </c>
      <c r="AC29" s="310" t="e">
        <f t="shared" ca="1" si="25"/>
        <v>#N/A</v>
      </c>
      <c r="AD29" s="323" t="e">
        <f t="shared" ca="1" si="26"/>
        <v>#N/A</v>
      </c>
      <c r="AE29" s="324">
        <f t="shared" ca="1" si="5"/>
        <v>2.0938208478903682</v>
      </c>
      <c r="AG29" s="306">
        <f t="shared" ca="1" si="27"/>
        <v>83.098784711262795</v>
      </c>
      <c r="AH29" s="304">
        <f t="shared" ca="1" si="28"/>
        <v>92.759748768312562</v>
      </c>
    </row>
    <row r="30" spans="1:34" x14ac:dyDescent="0.2">
      <c r="A30" s="347">
        <f t="shared" ca="1" si="6"/>
        <v>0.01</v>
      </c>
      <c r="B30" s="304">
        <f t="shared" ca="1" si="7"/>
        <v>0.26000000000000006</v>
      </c>
      <c r="D30" s="306">
        <f t="shared" ca="1" si="8"/>
        <v>14.394365503716562</v>
      </c>
      <c r="E30" s="307">
        <f t="shared" ca="1" si="9"/>
        <v>81.639067846728778</v>
      </c>
      <c r="F30" s="304">
        <f t="shared" ca="1" si="10"/>
        <v>82.89834230632944</v>
      </c>
      <c r="G30" s="306">
        <f t="shared" ca="1" si="11"/>
        <v>3.4286348177387307</v>
      </c>
      <c r="H30" s="307">
        <f t="shared" ca="1" si="12"/>
        <v>19.445845942991923</v>
      </c>
      <c r="I30" s="304">
        <f t="shared" ca="1" si="13"/>
        <v>19.745796037435053</v>
      </c>
      <c r="J30" s="306">
        <f t="shared" ca="1" si="14"/>
        <v>0.40274286108507729</v>
      </c>
      <c r="K30" s="307">
        <f t="shared" ca="1" si="15"/>
        <v>2.2841973539279508</v>
      </c>
      <c r="L30" s="304">
        <f t="shared" ca="1" si="0"/>
        <v>2.3194308275623237</v>
      </c>
      <c r="M30" s="306">
        <f t="shared" ca="1" si="16"/>
        <v>1.3962634015954636</v>
      </c>
      <c r="N30" s="304">
        <f t="shared" ca="1" si="17"/>
        <v>80</v>
      </c>
      <c r="P30" s="310">
        <f t="shared" ca="1" si="18"/>
        <v>2</v>
      </c>
      <c r="Q30" s="304">
        <f t="shared" ca="1" si="19"/>
        <v>849.72222222222217</v>
      </c>
      <c r="R30" s="306">
        <f t="shared" ca="1" si="20"/>
        <v>0.42643599331293958</v>
      </c>
      <c r="S30" s="307">
        <f t="shared" ca="1" si="21"/>
        <v>9.1650196806210733</v>
      </c>
      <c r="T30" s="304">
        <f t="shared" ca="1" si="1"/>
        <v>89.908843066892729</v>
      </c>
      <c r="U30" s="311">
        <f t="shared" ca="1" si="2"/>
        <v>15.612506754707953</v>
      </c>
      <c r="V30" s="306">
        <f t="shared" ca="1" si="3"/>
        <v>1.2247202177780343</v>
      </c>
      <c r="W30" s="304">
        <f t="shared" ca="1" si="4"/>
        <v>1.5410062328469893</v>
      </c>
      <c r="Y30" s="314" t="str">
        <f t="shared" ca="1" si="22"/>
        <v/>
      </c>
      <c r="Z30" s="315" t="str">
        <f t="shared" ca="1" si="23"/>
        <v/>
      </c>
      <c r="AA30" s="316" t="str">
        <f t="shared" ca="1" si="24"/>
        <v/>
      </c>
      <c r="AC30" s="310" t="e">
        <f t="shared" ca="1" si="25"/>
        <v>#N/A</v>
      </c>
      <c r="AD30" s="323" t="e">
        <f t="shared" ca="1" si="26"/>
        <v>#N/A</v>
      </c>
      <c r="AE30" s="324">
        <f t="shared" ca="1" si="5"/>
        <v>2.2841973539279508</v>
      </c>
      <c r="AG30" s="306">
        <f t="shared" ca="1" si="27"/>
        <v>82.898342302540271</v>
      </c>
      <c r="AH30" s="304">
        <f t="shared" ca="1" si="28"/>
        <v>92.559306359590039</v>
      </c>
    </row>
    <row r="31" spans="1:34" x14ac:dyDescent="0.2">
      <c r="A31" s="347">
        <f t="shared" ca="1" si="6"/>
        <v>0.01</v>
      </c>
      <c r="B31" s="304">
        <f t="shared" ca="1" si="7"/>
        <v>0.27000000000000007</v>
      </c>
      <c r="D31" s="306">
        <f t="shared" ca="1" si="8"/>
        <v>14.359412237995162</v>
      </c>
      <c r="E31" s="307">
        <f t="shared" ca="1" si="9"/>
        <v>81.440828800255346</v>
      </c>
      <c r="F31" s="304">
        <f t="shared" ca="1" si="10"/>
        <v>82.697045385510521</v>
      </c>
      <c r="G31" s="306">
        <f t="shared" ca="1" si="11"/>
        <v>3.5722289401186824</v>
      </c>
      <c r="H31" s="307">
        <f t="shared" ca="1" si="12"/>
        <v>20.260254230994477</v>
      </c>
      <c r="I31" s="304">
        <f t="shared" ca="1" si="13"/>
        <v>20.572766491290157</v>
      </c>
      <c r="J31" s="306">
        <f t="shared" ca="1" si="14"/>
        <v>0.43774717987436434</v>
      </c>
      <c r="K31" s="307">
        <f t="shared" ca="1" si="15"/>
        <v>2.4827278547978828</v>
      </c>
      <c r="L31" s="304">
        <f t="shared" ca="1" si="0"/>
        <v>2.5210236402059496</v>
      </c>
      <c r="M31" s="306">
        <f t="shared" ca="1" si="16"/>
        <v>1.3962634015954636</v>
      </c>
      <c r="N31" s="304">
        <f t="shared" ca="1" si="17"/>
        <v>80</v>
      </c>
      <c r="P31" s="310">
        <f t="shared" ca="1" si="18"/>
        <v>2</v>
      </c>
      <c r="Q31" s="304">
        <f t="shared" ca="1" si="19"/>
        <v>847.61111111111109</v>
      </c>
      <c r="R31" s="306">
        <f t="shared" ca="1" si="20"/>
        <v>0.42537652500657203</v>
      </c>
      <c r="S31" s="307">
        <f t="shared" ca="1" si="21"/>
        <v>9.160765915371007</v>
      </c>
      <c r="T31" s="304">
        <f t="shared" ca="1" si="1"/>
        <v>89.867113629789586</v>
      </c>
      <c r="U31" s="311">
        <f t="shared" ca="1" si="2"/>
        <v>15.605260513999927</v>
      </c>
      <c r="V31" s="306">
        <f t="shared" ca="1" si="3"/>
        <v>1.2246959035872194</v>
      </c>
      <c r="W31" s="304">
        <f t="shared" ca="1" si="4"/>
        <v>1.6727532149924131</v>
      </c>
      <c r="Y31" s="314" t="str">
        <f t="shared" ca="1" si="22"/>
        <v/>
      </c>
      <c r="Z31" s="315" t="str">
        <f t="shared" ca="1" si="23"/>
        <v/>
      </c>
      <c r="AA31" s="316" t="str">
        <f t="shared" ca="1" si="24"/>
        <v/>
      </c>
      <c r="AC31" s="310" t="e">
        <f t="shared" ca="1" si="25"/>
        <v>#N/A</v>
      </c>
      <c r="AD31" s="323" t="e">
        <f t="shared" ca="1" si="26"/>
        <v>#N/A</v>
      </c>
      <c r="AE31" s="324">
        <f t="shared" ca="1" si="5"/>
        <v>2.4827278547978828</v>
      </c>
      <c r="AG31" s="306">
        <f t="shared" ca="1" si="27"/>
        <v>82.697045381727463</v>
      </c>
      <c r="AH31" s="304">
        <f t="shared" ca="1" si="28"/>
        <v>92.358009438777231</v>
      </c>
    </row>
    <row r="32" spans="1:34" x14ac:dyDescent="0.2">
      <c r="A32" s="347">
        <f t="shared" ca="1" si="6"/>
        <v>0.01</v>
      </c>
      <c r="B32" s="304">
        <f t="shared" ca="1" si="7"/>
        <v>0.28000000000000008</v>
      </c>
      <c r="D32" s="306">
        <f t="shared" ca="1" si="8"/>
        <v>14.324311289718183</v>
      </c>
      <c r="E32" s="307">
        <f t="shared" ca="1" si="9"/>
        <v>81.241752190557207</v>
      </c>
      <c r="F32" s="304">
        <f t="shared" ca="1" si="10"/>
        <v>82.494897981127622</v>
      </c>
      <c r="G32" s="306">
        <f t="shared" ca="1" si="11"/>
        <v>3.7154720530158643</v>
      </c>
      <c r="H32" s="307">
        <f t="shared" ca="1" si="12"/>
        <v>21.07267175290005</v>
      </c>
      <c r="I32" s="304">
        <f t="shared" ca="1" si="13"/>
        <v>21.397715471101431</v>
      </c>
      <c r="J32" s="306">
        <f t="shared" ca="1" si="14"/>
        <v>0.47418568484003709</v>
      </c>
      <c r="K32" s="307">
        <f t="shared" ca="1" si="15"/>
        <v>2.6893924847173554</v>
      </c>
      <c r="L32" s="304">
        <f t="shared" ca="1" si="0"/>
        <v>2.730876050017907</v>
      </c>
      <c r="M32" s="306">
        <f t="shared" ca="1" si="16"/>
        <v>1.3962634015954636</v>
      </c>
      <c r="N32" s="304">
        <f t="shared" ca="1" si="17"/>
        <v>80</v>
      </c>
      <c r="P32" s="310">
        <f t="shared" ca="1" si="18"/>
        <v>2</v>
      </c>
      <c r="Q32" s="304">
        <f t="shared" ca="1" si="19"/>
        <v>845.5</v>
      </c>
      <c r="R32" s="306">
        <f t="shared" ca="1" si="20"/>
        <v>0.42431705670020448</v>
      </c>
      <c r="S32" s="307">
        <f t="shared" ca="1" si="21"/>
        <v>9.1565227448040059</v>
      </c>
      <c r="T32" s="304">
        <f t="shared" ca="1" si="1"/>
        <v>89.825488126527304</v>
      </c>
      <c r="U32" s="311">
        <f t="shared" ca="1" si="2"/>
        <v>15.598032321213962</v>
      </c>
      <c r="V32" s="306">
        <f t="shared" ca="1" si="3"/>
        <v>1.2246705937157616</v>
      </c>
      <c r="W32" s="304">
        <f t="shared" ca="1" si="4"/>
        <v>1.8095572229135881</v>
      </c>
      <c r="Y32" s="314" t="str">
        <f t="shared" ca="1" si="22"/>
        <v/>
      </c>
      <c r="Z32" s="315" t="str">
        <f t="shared" ca="1" si="23"/>
        <v/>
      </c>
      <c r="AA32" s="316" t="str">
        <f t="shared" ca="1" si="24"/>
        <v/>
      </c>
      <c r="AC32" s="310" t="e">
        <f t="shared" ca="1" si="25"/>
        <v>#N/A</v>
      </c>
      <c r="AD32" s="323" t="e">
        <f t="shared" ca="1" si="26"/>
        <v>#N/A</v>
      </c>
      <c r="AE32" s="324">
        <f t="shared" ca="1" si="5"/>
        <v>2.6893924847173554</v>
      </c>
      <c r="AG32" s="306">
        <f t="shared" ca="1" si="27"/>
        <v>82.494897977350675</v>
      </c>
      <c r="AH32" s="304">
        <f t="shared" ca="1" si="28"/>
        <v>92.155862034400442</v>
      </c>
    </row>
    <row r="33" spans="1:34" x14ac:dyDescent="0.2">
      <c r="A33" s="347">
        <f t="shared" ca="1" si="6"/>
        <v>0.01</v>
      </c>
      <c r="B33" s="304">
        <f t="shared" ca="1" si="7"/>
        <v>0.29000000000000009</v>
      </c>
      <c r="D33" s="306">
        <f t="shared" ca="1" si="8"/>
        <v>14.289063363439508</v>
      </c>
      <c r="E33" s="307">
        <f t="shared" ca="1" si="9"/>
        <v>81.041842013370896</v>
      </c>
      <c r="F33" s="304">
        <f t="shared" ca="1" si="10"/>
        <v>82.291904150557585</v>
      </c>
      <c r="G33" s="306">
        <f t="shared" ca="1" si="11"/>
        <v>3.8583626866502594</v>
      </c>
      <c r="H33" s="307">
        <f t="shared" ca="1" si="12"/>
        <v>21.883090173033757</v>
      </c>
      <c r="I33" s="304">
        <f t="shared" ca="1" si="13"/>
        <v>22.220634512607006</v>
      </c>
      <c r="J33" s="306">
        <f t="shared" ca="1" si="14"/>
        <v>0.51205485853836774</v>
      </c>
      <c r="K33" s="307">
        <f t="shared" ca="1" si="15"/>
        <v>2.9041712943470244</v>
      </c>
      <c r="L33" s="304">
        <f t="shared" ca="1" si="0"/>
        <v>2.9489677999364488</v>
      </c>
      <c r="M33" s="306">
        <f t="shared" ca="1" si="16"/>
        <v>1.3962634015954636</v>
      </c>
      <c r="N33" s="304">
        <f t="shared" ca="1" si="17"/>
        <v>80</v>
      </c>
      <c r="P33" s="310">
        <f t="shared" ca="1" si="18"/>
        <v>2</v>
      </c>
      <c r="Q33" s="304">
        <f t="shared" ca="1" si="19"/>
        <v>843.38888888888891</v>
      </c>
      <c r="R33" s="306">
        <f t="shared" ca="1" si="20"/>
        <v>0.42325758839383693</v>
      </c>
      <c r="S33" s="307">
        <f t="shared" ca="1" si="21"/>
        <v>9.152290168920068</v>
      </c>
      <c r="T33" s="304">
        <f t="shared" ca="1" si="1"/>
        <v>89.78396655710587</v>
      </c>
      <c r="U33" s="311">
        <f t="shared" ca="1" si="2"/>
        <v>15.590822176350059</v>
      </c>
      <c r="V33" s="306">
        <f t="shared" ca="1" si="3"/>
        <v>1.224644290668484</v>
      </c>
      <c r="W33" s="304">
        <f t="shared" ca="1" si="4"/>
        <v>1.951376582798684</v>
      </c>
      <c r="Y33" s="314" t="str">
        <f t="shared" ca="1" si="22"/>
        <v/>
      </c>
      <c r="Z33" s="315" t="str">
        <f t="shared" ca="1" si="23"/>
        <v/>
      </c>
      <c r="AA33" s="316" t="str">
        <f t="shared" ca="1" si="24"/>
        <v/>
      </c>
      <c r="AC33" s="310" t="e">
        <f t="shared" ca="1" si="25"/>
        <v>#N/A</v>
      </c>
      <c r="AD33" s="323" t="e">
        <f t="shared" ca="1" si="26"/>
        <v>#N/A</v>
      </c>
      <c r="AE33" s="324">
        <f t="shared" ca="1" si="5"/>
        <v>2.9041712943470244</v>
      </c>
      <c r="AG33" s="306">
        <f t="shared" ca="1" si="27"/>
        <v>82.29190414678672</v>
      </c>
      <c r="AH33" s="304">
        <f t="shared" ca="1" si="28"/>
        <v>91.952868203836488</v>
      </c>
    </row>
    <row r="34" spans="1:34" x14ac:dyDescent="0.2">
      <c r="A34" s="347">
        <f t="shared" ca="1" si="6"/>
        <v>0.01</v>
      </c>
      <c r="B34" s="304">
        <f t="shared" ca="1" si="7"/>
        <v>0.3000000000000001</v>
      </c>
      <c r="D34" s="306">
        <f t="shared" ca="1" si="8"/>
        <v>14.253669168665947</v>
      </c>
      <c r="E34" s="307">
        <f t="shared" ca="1" si="9"/>
        <v>80.841102292522407</v>
      </c>
      <c r="F34" s="304">
        <f t="shared" ca="1" si="10"/>
        <v>82.088067979700014</v>
      </c>
      <c r="G34" s="306">
        <f t="shared" ca="1" si="11"/>
        <v>4.0008993783369187</v>
      </c>
      <c r="H34" s="307">
        <f t="shared" ca="1" si="12"/>
        <v>22.691501195958981</v>
      </c>
      <c r="I34" s="304">
        <f t="shared" ca="1" si="13"/>
        <v>23.041515192404006</v>
      </c>
      <c r="J34" s="306">
        <f t="shared" ca="1" si="14"/>
        <v>0.5513511688633036</v>
      </c>
      <c r="K34" s="307">
        <f t="shared" ca="1" si="15"/>
        <v>3.1270442511919883</v>
      </c>
      <c r="L34" s="304">
        <f t="shared" ca="1" si="0"/>
        <v>3.1752785484615034</v>
      </c>
      <c r="M34" s="306">
        <f t="shared" ca="1" si="16"/>
        <v>1.3962634015954636</v>
      </c>
      <c r="N34" s="304">
        <f t="shared" ca="1" si="17"/>
        <v>80</v>
      </c>
      <c r="P34" s="310">
        <f t="shared" ca="1" si="18"/>
        <v>2</v>
      </c>
      <c r="Q34" s="304">
        <f t="shared" ca="1" si="19"/>
        <v>841.27777777777771</v>
      </c>
      <c r="R34" s="306">
        <f t="shared" ca="1" si="20"/>
        <v>0.42219812008746938</v>
      </c>
      <c r="S34" s="307">
        <f t="shared" ca="1" si="21"/>
        <v>9.1480681877191934</v>
      </c>
      <c r="T34" s="304">
        <f t="shared" ca="1" si="1"/>
        <v>89.742548921525298</v>
      </c>
      <c r="U34" s="311">
        <f t="shared" ca="1" si="2"/>
        <v>15.58363007940822</v>
      </c>
      <c r="V34" s="306">
        <f t="shared" ca="1" si="3"/>
        <v>1.2246169969626013</v>
      </c>
      <c r="W34" s="304">
        <f t="shared" ca="1" si="4"/>
        <v>2.0981694856762596</v>
      </c>
      <c r="Y34" s="314" t="str">
        <f t="shared" ca="1" si="22"/>
        <v/>
      </c>
      <c r="Z34" s="315" t="str">
        <f t="shared" ca="1" si="23"/>
        <v/>
      </c>
      <c r="AA34" s="316" t="str">
        <f t="shared" ca="1" si="24"/>
        <v/>
      </c>
      <c r="AC34" s="310" t="e">
        <f t="shared" ca="1" si="25"/>
        <v>#N/A</v>
      </c>
      <c r="AD34" s="323" t="e">
        <f t="shared" ca="1" si="26"/>
        <v>#N/A</v>
      </c>
      <c r="AE34" s="324">
        <f t="shared" ca="1" si="5"/>
        <v>3.1270442511919883</v>
      </c>
      <c r="AG34" s="306">
        <f t="shared" ca="1" si="27"/>
        <v>82.088067975935203</v>
      </c>
      <c r="AH34" s="304">
        <f t="shared" ca="1" si="28"/>
        <v>91.749032032984971</v>
      </c>
    </row>
    <row r="35" spans="1:34" x14ac:dyDescent="0.2">
      <c r="A35" s="347">
        <f t="shared" ca="1" si="6"/>
        <v>0.01</v>
      </c>
      <c r="B35" s="304">
        <f t="shared" ca="1" si="7"/>
        <v>0.31000000000000011</v>
      </c>
      <c r="D35" s="306">
        <f t="shared" ca="1" si="8"/>
        <v>14.21812941979999</v>
      </c>
      <c r="E35" s="307">
        <f t="shared" ca="1" si="9"/>
        <v>80.63953707960269</v>
      </c>
      <c r="F35" s="304">
        <f t="shared" ca="1" si="10"/>
        <v>81.883393582647756</v>
      </c>
      <c r="G35" s="306">
        <f t="shared" ca="1" si="11"/>
        <v>4.1430806725349187</v>
      </c>
      <c r="H35" s="307">
        <f t="shared" ca="1" si="12"/>
        <v>23.49789656675501</v>
      </c>
      <c r="I35" s="304">
        <f t="shared" ca="1" si="13"/>
        <v>23.860349128230485</v>
      </c>
      <c r="J35" s="306">
        <f t="shared" ca="1" si="14"/>
        <v>0.59207106911766283</v>
      </c>
      <c r="K35" s="307">
        <f t="shared" ca="1" si="15"/>
        <v>3.3579912400055583</v>
      </c>
      <c r="L35" s="304">
        <f t="shared" ca="1" si="0"/>
        <v>3.4097878700646755</v>
      </c>
      <c r="M35" s="306">
        <f t="shared" ca="1" si="16"/>
        <v>1.3962634015954636</v>
      </c>
      <c r="N35" s="304">
        <f t="shared" ca="1" si="17"/>
        <v>80</v>
      </c>
      <c r="P35" s="310">
        <f t="shared" ca="1" si="18"/>
        <v>2</v>
      </c>
      <c r="Q35" s="304">
        <f t="shared" ca="1" si="19"/>
        <v>839.16666666666663</v>
      </c>
      <c r="R35" s="306">
        <f t="shared" ca="1" si="20"/>
        <v>0.42113865178110182</v>
      </c>
      <c r="S35" s="307">
        <f t="shared" ca="1" si="21"/>
        <v>9.1438568012013821</v>
      </c>
      <c r="T35" s="304">
        <f t="shared" ca="1" si="1"/>
        <v>89.701235219785559</v>
      </c>
      <c r="U35" s="311">
        <f t="shared" ca="1" si="2"/>
        <v>15.576456030388439</v>
      </c>
      <c r="V35" s="306">
        <f t="shared" ca="1" si="3"/>
        <v>1.2245887151276493</v>
      </c>
      <c r="W35" s="304">
        <f t="shared" ca="1" si="4"/>
        <v>2.2498939906069872</v>
      </c>
      <c r="Y35" s="314" t="str">
        <f t="shared" ca="1" si="22"/>
        <v/>
      </c>
      <c r="Z35" s="315" t="str">
        <f t="shared" ca="1" si="23"/>
        <v/>
      </c>
      <c r="AA35" s="316" t="str">
        <f t="shared" ca="1" si="24"/>
        <v/>
      </c>
      <c r="AC35" s="310" t="e">
        <f t="shared" ca="1" si="25"/>
        <v>#N/A</v>
      </c>
      <c r="AD35" s="323" t="e">
        <f t="shared" ca="1" si="26"/>
        <v>#N/A</v>
      </c>
      <c r="AE35" s="324">
        <f t="shared" ca="1" si="5"/>
        <v>3.3579912400055583</v>
      </c>
      <c r="AG35" s="306">
        <f t="shared" ca="1" si="27"/>
        <v>81.883393578888999</v>
      </c>
      <c r="AH35" s="304">
        <f t="shared" ca="1" si="28"/>
        <v>91.544357635938766</v>
      </c>
    </row>
    <row r="36" spans="1:34" x14ac:dyDescent="0.2">
      <c r="A36" s="347">
        <f t="shared" ca="1" si="6"/>
        <v>0.01</v>
      </c>
      <c r="B36" s="304">
        <f t="shared" ca="1" si="7"/>
        <v>0.32000000000000012</v>
      </c>
      <c r="D36" s="306">
        <f t="shared" ca="1" si="8"/>
        <v>14.18244483608218</v>
      </c>
      <c r="E36" s="307">
        <f t="shared" ca="1" si="9"/>
        <v>80.437150453640783</v>
      </c>
      <c r="F36" s="304">
        <f t="shared" ca="1" si="10"/>
        <v>81.677885101355059</v>
      </c>
      <c r="G36" s="306">
        <f t="shared" ca="1" si="11"/>
        <v>4.2849051208957407</v>
      </c>
      <c r="H36" s="307">
        <f t="shared" ca="1" si="12"/>
        <v>24.302268071291419</v>
      </c>
      <c r="I36" s="304">
        <f t="shared" ca="1" si="13"/>
        <v>24.677127979244037</v>
      </c>
      <c r="J36" s="306">
        <f t="shared" ca="1" si="14"/>
        <v>0.63421099808481607</v>
      </c>
      <c r="K36" s="307">
        <f t="shared" ca="1" si="15"/>
        <v>3.5969920631957906</v>
      </c>
      <c r="L36" s="304">
        <f t="shared" ca="1" si="0"/>
        <v>3.6524752556020483</v>
      </c>
      <c r="M36" s="306">
        <f t="shared" ca="1" si="16"/>
        <v>1.3962634015954636</v>
      </c>
      <c r="N36" s="304">
        <f t="shared" ca="1" si="17"/>
        <v>80</v>
      </c>
      <c r="P36" s="310">
        <f t="shared" ca="1" si="18"/>
        <v>2</v>
      </c>
      <c r="Q36" s="304">
        <f t="shared" ca="1" si="19"/>
        <v>837.05555555555554</v>
      </c>
      <c r="R36" s="306">
        <f t="shared" ca="1" si="20"/>
        <v>0.42007918347473427</v>
      </c>
      <c r="S36" s="307">
        <f t="shared" ca="1" si="21"/>
        <v>9.1396560093666341</v>
      </c>
      <c r="T36" s="304">
        <f t="shared" ca="1" si="1"/>
        <v>89.660025451886682</v>
      </c>
      <c r="U36" s="311">
        <f t="shared" ca="1" si="2"/>
        <v>15.569300029290721</v>
      </c>
      <c r="V36" s="306">
        <f t="shared" ca="1" si="3"/>
        <v>1.2245594477054143</v>
      </c>
      <c r="W36" s="304">
        <f t="shared" ca="1" si="4"/>
        <v>2.4065080278813675</v>
      </c>
      <c r="Y36" s="314" t="str">
        <f t="shared" ca="1" si="22"/>
        <v/>
      </c>
      <c r="Z36" s="315" t="str">
        <f t="shared" ca="1" si="23"/>
        <v/>
      </c>
      <c r="AA36" s="316" t="str">
        <f t="shared" ca="1" si="24"/>
        <v/>
      </c>
      <c r="AC36" s="310" t="e">
        <f t="shared" ca="1" si="25"/>
        <v>#N/A</v>
      </c>
      <c r="AD36" s="323" t="e">
        <f t="shared" ca="1" si="26"/>
        <v>#N/A</v>
      </c>
      <c r="AE36" s="324">
        <f t="shared" ca="1" si="5"/>
        <v>3.5969920631957906</v>
      </c>
      <c r="AG36" s="306">
        <f t="shared" ca="1" si="27"/>
        <v>81.677885097602342</v>
      </c>
      <c r="AH36" s="304">
        <f t="shared" ca="1" si="28"/>
        <v>91.338849154652095</v>
      </c>
    </row>
    <row r="37" spans="1:34" x14ac:dyDescent="0.2">
      <c r="A37" s="347">
        <f t="shared" ca="1" si="6"/>
        <v>0.01</v>
      </c>
      <c r="B37" s="304">
        <f t="shared" ca="1" si="7"/>
        <v>0.33000000000000013</v>
      </c>
      <c r="D37" s="306">
        <f t="shared" ca="1" si="8"/>
        <v>14.14661614153315</v>
      </c>
      <c r="E37" s="307">
        <f t="shared" ca="1" si="9"/>
        <v>80.233946520775064</v>
      </c>
      <c r="F37" s="304">
        <f t="shared" ca="1" si="10"/>
        <v>81.47154670530368</v>
      </c>
      <c r="G37" s="306">
        <f t="shared" ca="1" si="11"/>
        <v>4.4263712823110719</v>
      </c>
      <c r="H37" s="307">
        <f t="shared" ca="1" si="12"/>
        <v>25.10460753649917</v>
      </c>
      <c r="I37" s="304">
        <f t="shared" ca="1" si="13"/>
        <v>25.491843446297075</v>
      </c>
      <c r="J37" s="306">
        <f t="shared" ca="1" si="14"/>
        <v>0.67776738010085014</v>
      </c>
      <c r="K37" s="307">
        <f t="shared" ca="1" si="15"/>
        <v>3.8440264412347434</v>
      </c>
      <c r="L37" s="304">
        <f t="shared" ca="1" si="0"/>
        <v>3.9033201127297539</v>
      </c>
      <c r="M37" s="306">
        <f t="shared" ca="1" si="16"/>
        <v>1.3962634015954636</v>
      </c>
      <c r="N37" s="304">
        <f t="shared" ca="1" si="17"/>
        <v>80</v>
      </c>
      <c r="P37" s="310">
        <f t="shared" ca="1" si="18"/>
        <v>2</v>
      </c>
      <c r="Q37" s="304">
        <f t="shared" ca="1" si="19"/>
        <v>834.94444444444446</v>
      </c>
      <c r="R37" s="306">
        <f t="shared" ca="1" si="20"/>
        <v>0.41901971516836672</v>
      </c>
      <c r="S37" s="307">
        <f t="shared" ca="1" si="21"/>
        <v>9.1354658122149512</v>
      </c>
      <c r="T37" s="304">
        <f t="shared" ca="1" si="1"/>
        <v>89.618919617828681</v>
      </c>
      <c r="U37" s="311">
        <f t="shared" ca="1" si="2"/>
        <v>15.562162076115071</v>
      </c>
      <c r="V37" s="306">
        <f t="shared" ca="1" si="3"/>
        <v>1.22452919724986</v>
      </c>
      <c r="W37" s="304">
        <f t="shared" ca="1" si="4"/>
        <v>2.5679694022230164</v>
      </c>
      <c r="Y37" s="314" t="str">
        <f t="shared" ca="1" si="22"/>
        <v>Sortie de rampe</v>
      </c>
      <c r="Z37" s="315" t="str">
        <f t="shared" ca="1" si="23"/>
        <v/>
      </c>
      <c r="AA37" s="316" t="str">
        <f t="shared" ca="1" si="24"/>
        <v/>
      </c>
      <c r="AC37" s="310" t="e">
        <f t="shared" ca="1" si="25"/>
        <v>#N/A</v>
      </c>
      <c r="AD37" s="323" t="e">
        <f t="shared" ca="1" si="26"/>
        <v>#N/A</v>
      </c>
      <c r="AE37" s="324">
        <f t="shared" ca="1" si="5"/>
        <v>3.8440264412347434</v>
      </c>
      <c r="AG37" s="306">
        <f t="shared" ca="1" si="27"/>
        <v>81.471546701556974</v>
      </c>
      <c r="AH37" s="304">
        <f t="shared" ca="1" si="28"/>
        <v>91.132510758606742</v>
      </c>
    </row>
    <row r="38" spans="1:34" x14ac:dyDescent="0.2">
      <c r="A38" s="347">
        <f t="shared" ca="1" si="6"/>
        <v>0.01</v>
      </c>
      <c r="B38" s="304">
        <f t="shared" ca="1" si="7"/>
        <v>0.34000000000000014</v>
      </c>
      <c r="D38" s="306">
        <f t="shared" ca="1" si="8"/>
        <v>14.1106440648953</v>
      </c>
      <c r="E38" s="307">
        <f t="shared" ca="1" si="9"/>
        <v>80.029929413922517</v>
      </c>
      <c r="F38" s="304">
        <f t="shared" ca="1" si="10"/>
        <v>81.26438259116712</v>
      </c>
      <c r="G38" s="306">
        <f t="shared" ca="1" si="11"/>
        <v>4.5674777229600245</v>
      </c>
      <c r="H38" s="307">
        <f t="shared" ca="1" si="12"/>
        <v>25.904906830638396</v>
      </c>
      <c r="I38" s="304">
        <f t="shared" ca="1" si="13"/>
        <v>26.304487272208746</v>
      </c>
      <c r="J38" s="306">
        <f t="shared" ca="1" si="14"/>
        <v>0.7227366251272056</v>
      </c>
      <c r="K38" s="307">
        <f t="shared" ca="1" si="15"/>
        <v>4.0990740130704308</v>
      </c>
      <c r="L38" s="304">
        <f t="shared" ca="1" si="0"/>
        <v>4.1623017663222823</v>
      </c>
      <c r="M38" s="306">
        <f t="shared" ca="1" si="16"/>
        <v>1.3962634015954636</v>
      </c>
      <c r="N38" s="304">
        <f t="shared" ca="1" si="17"/>
        <v>80</v>
      </c>
      <c r="P38" s="310">
        <f t="shared" ca="1" si="18"/>
        <v>2</v>
      </c>
      <c r="Q38" s="304">
        <f t="shared" ca="1" si="19"/>
        <v>832.83333333333326</v>
      </c>
      <c r="R38" s="306">
        <f t="shared" ca="1" si="20"/>
        <v>0.41796024686199912</v>
      </c>
      <c r="S38" s="307">
        <f t="shared" ca="1" si="21"/>
        <v>9.1312862097463317</v>
      </c>
      <c r="T38" s="304">
        <f t="shared" ca="1" si="1"/>
        <v>89.577917717611513</v>
      </c>
      <c r="U38" s="311">
        <f t="shared" ca="1" si="2"/>
        <v>0</v>
      </c>
      <c r="V38" s="306">
        <f t="shared" ca="1" si="3"/>
        <v>1.2244979663270581</v>
      </c>
      <c r="W38" s="304">
        <f t="shared" ca="1" si="4"/>
        <v>2.7342357959970993</v>
      </c>
      <c r="Y38" s="314" t="str">
        <f t="shared" ca="1" si="22"/>
        <v/>
      </c>
      <c r="Z38" s="315" t="str">
        <f t="shared" ca="1" si="23"/>
        <v/>
      </c>
      <c r="AA38" s="316" t="str">
        <f t="shared" ca="1" si="24"/>
        <v/>
      </c>
      <c r="AC38" s="310" t="e">
        <f t="shared" ca="1" si="25"/>
        <v>#N/A</v>
      </c>
      <c r="AD38" s="323" t="e">
        <f t="shared" ca="1" si="26"/>
        <v>#N/A</v>
      </c>
      <c r="AE38" s="324">
        <f t="shared" ca="1" si="5"/>
        <v>4.0990740130704308</v>
      </c>
      <c r="AG38" s="306">
        <f t="shared" ca="1" si="27"/>
        <v>81.264382587426411</v>
      </c>
      <c r="AH38" s="304">
        <f t="shared" ca="1" si="28"/>
        <v>90.925346644476178</v>
      </c>
    </row>
    <row r="39" spans="1:34" x14ac:dyDescent="0.2">
      <c r="A39" s="347">
        <f t="shared" ca="1" si="6"/>
        <v>0.01</v>
      </c>
      <c r="B39" s="304">
        <f t="shared" ca="1" si="7"/>
        <v>0.35000000000000014</v>
      </c>
      <c r="D39" s="306">
        <f t="shared" ca="1" si="8"/>
        <v>15.752904426617553</v>
      </c>
      <c r="E39" s="307">
        <f t="shared" ca="1" si="9"/>
        <v>79.529160480851431</v>
      </c>
      <c r="F39" s="304">
        <f t="shared" ca="1" si="10"/>
        <v>81.074295338677885</v>
      </c>
      <c r="G39" s="306">
        <f t="shared" ca="1" si="11"/>
        <v>4.7250067672262004</v>
      </c>
      <c r="H39" s="307">
        <f t="shared" ca="1" si="12"/>
        <v>26.700198435446911</v>
      </c>
      <c r="I39" s="304">
        <f t="shared" ca="1" si="13"/>
        <v>27.115056434434635</v>
      </c>
      <c r="J39" s="306">
        <f t="shared" ca="1" si="14"/>
        <v>0.76919904757813673</v>
      </c>
      <c r="K39" s="307">
        <f t="shared" ca="1" si="15"/>
        <v>4.362099539400857</v>
      </c>
      <c r="L39" s="304">
        <f t="shared" ca="1" si="0"/>
        <v>4.4293994588923997</v>
      </c>
      <c r="M39" s="306">
        <f t="shared" ca="1" si="16"/>
        <v>1.3956444651440192</v>
      </c>
      <c r="N39" s="304">
        <f t="shared" ca="1" si="17"/>
        <v>79.964537553545426</v>
      </c>
      <c r="P39" s="310">
        <f t="shared" ca="1" si="18"/>
        <v>2</v>
      </c>
      <c r="Q39" s="304">
        <f t="shared" ca="1" si="19"/>
        <v>830.72222222222217</v>
      </c>
      <c r="R39" s="306">
        <f t="shared" ca="1" si="20"/>
        <v>0.41690077855563162</v>
      </c>
      <c r="S39" s="307">
        <f t="shared" ca="1" si="21"/>
        <v>9.1271172019607754</v>
      </c>
      <c r="T39" s="304">
        <f t="shared" ca="1" si="1"/>
        <v>89.537019751235206</v>
      </c>
      <c r="U39" s="311">
        <f t="shared" ca="1" si="2"/>
        <v>0</v>
      </c>
      <c r="V39" s="306">
        <f t="shared" ca="1" si="3"/>
        <v>1.224465759326973</v>
      </c>
      <c r="W39" s="304">
        <f t="shared" ca="1" si="4"/>
        <v>2.9052658894108623</v>
      </c>
      <c r="Y39" s="314" t="str">
        <f t="shared" ca="1" si="22"/>
        <v/>
      </c>
      <c r="Z39" s="315" t="str">
        <f t="shared" ca="1" si="23"/>
        <v/>
      </c>
      <c r="AA39" s="316" t="str">
        <f t="shared" ca="1" si="24"/>
        <v/>
      </c>
      <c r="AC39" s="310" t="e">
        <f t="shared" ca="1" si="25"/>
        <v>#N/A</v>
      </c>
      <c r="AD39" s="323" t="e">
        <f t="shared" ca="1" si="26"/>
        <v>#N/A</v>
      </c>
      <c r="AE39" s="324">
        <f t="shared" ca="1" si="5"/>
        <v>4.362099539400857</v>
      </c>
      <c r="AG39" s="306">
        <f t="shared" ca="1" si="27"/>
        <v>81.056396978738064</v>
      </c>
      <c r="AH39" s="304">
        <f t="shared" ca="1" si="28"/>
        <v>90.717361035787818</v>
      </c>
    </row>
    <row r="40" spans="1:34" x14ac:dyDescent="0.2">
      <c r="A40" s="347">
        <f t="shared" ca="1" si="6"/>
        <v>0.01</v>
      </c>
      <c r="B40" s="304">
        <f t="shared" ca="1" si="7"/>
        <v>0.36000000000000015</v>
      </c>
      <c r="D40" s="306">
        <f t="shared" ca="1" si="8"/>
        <v>15.771811147071025</v>
      </c>
      <c r="E40" s="307">
        <f t="shared" ca="1" si="9"/>
        <v>79.313785014259622</v>
      </c>
      <c r="F40" s="304">
        <f t="shared" ca="1" si="10"/>
        <v>80.866720720869267</v>
      </c>
      <c r="G40" s="306">
        <f t="shared" ca="1" si="11"/>
        <v>4.8827248786969104</v>
      </c>
      <c r="H40" s="307">
        <f t="shared" ca="1" si="12"/>
        <v>27.493336285589507</v>
      </c>
      <c r="I40" s="304">
        <f t="shared" ca="1" si="13"/>
        <v>27.923548169127045</v>
      </c>
      <c r="J40" s="306">
        <f t="shared" ca="1" si="14"/>
        <v>0.81723770580775223</v>
      </c>
      <c r="K40" s="307">
        <f t="shared" ca="1" si="15"/>
        <v>4.6330672130060391</v>
      </c>
      <c r="L40" s="304">
        <f t="shared" ca="1" si="0"/>
        <v>4.7045923593894363</v>
      </c>
      <c r="M40" s="306">
        <f t="shared" ca="1" si="16"/>
        <v>1.3950322693315531</v>
      </c>
      <c r="N40" s="304">
        <f t="shared" ca="1" si="17"/>
        <v>79.929461317255544</v>
      </c>
      <c r="P40" s="310">
        <f t="shared" ca="1" si="18"/>
        <v>2</v>
      </c>
      <c r="Q40" s="304">
        <f t="shared" ca="1" si="19"/>
        <v>828.61111111111109</v>
      </c>
      <c r="R40" s="306">
        <f t="shared" ca="1" si="20"/>
        <v>0.41584131024926407</v>
      </c>
      <c r="S40" s="307">
        <f t="shared" ca="1" si="21"/>
        <v>9.1229587888582824</v>
      </c>
      <c r="T40" s="304">
        <f t="shared" ca="1" si="1"/>
        <v>89.496225718699748</v>
      </c>
      <c r="U40" s="311">
        <f t="shared" ca="1" si="2"/>
        <v>0</v>
      </c>
      <c r="V40" s="306">
        <f t="shared" ca="1" si="3"/>
        <v>1.2244325807109919</v>
      </c>
      <c r="W40" s="304">
        <f t="shared" ca="1" si="4"/>
        <v>3.0810184282262223</v>
      </c>
      <c r="Y40" s="314" t="str">
        <f t="shared" ca="1" si="22"/>
        <v/>
      </c>
      <c r="Z40" s="315" t="str">
        <f t="shared" ca="1" si="23"/>
        <v/>
      </c>
      <c r="AA40" s="316" t="str">
        <f t="shared" ca="1" si="24"/>
        <v/>
      </c>
      <c r="AC40" s="310" t="e">
        <f t="shared" ca="1" si="25"/>
        <v>#N/A</v>
      </c>
      <c r="AD40" s="323" t="e">
        <f t="shared" ca="1" si="26"/>
        <v>#N/A</v>
      </c>
      <c r="AE40" s="324">
        <f t="shared" ca="1" si="5"/>
        <v>4.6330672130060391</v>
      </c>
      <c r="AG40" s="306">
        <f t="shared" ca="1" si="27"/>
        <v>80.848650204704654</v>
      </c>
      <c r="AH40" s="304">
        <f t="shared" ca="1" si="28"/>
        <v>90.508558060146129</v>
      </c>
    </row>
    <row r="41" spans="1:34" x14ac:dyDescent="0.2">
      <c r="A41" s="347">
        <f t="shared" ca="1" si="6"/>
        <v>0.01</v>
      </c>
      <c r="B41" s="304">
        <f t="shared" ca="1" si="7"/>
        <v>0.37000000000000016</v>
      </c>
      <c r="D41" s="306">
        <f t="shared" ca="1" si="8"/>
        <v>15.789715806401412</v>
      </c>
      <c r="E41" s="307">
        <f t="shared" ca="1" si="9"/>
        <v>79.097726178325431</v>
      </c>
      <c r="F41" s="304">
        <f t="shared" ca="1" si="10"/>
        <v>80.65832512412014</v>
      </c>
      <c r="G41" s="306">
        <f t="shared" ca="1" si="11"/>
        <v>5.0406220367609249</v>
      </c>
      <c r="H41" s="307">
        <f t="shared" ca="1" si="12"/>
        <v>28.284313547372761</v>
      </c>
      <c r="I41" s="304">
        <f t="shared" ca="1" si="13"/>
        <v>28.729954113495797</v>
      </c>
      <c r="J41" s="306">
        <f t="shared" ca="1" si="14"/>
        <v>0.86685444038504145</v>
      </c>
      <c r="K41" s="307">
        <f t="shared" ca="1" si="15"/>
        <v>4.9119554621708508</v>
      </c>
      <c r="L41" s="304">
        <f t="shared" ca="1" si="0"/>
        <v>4.9878595693107997</v>
      </c>
      <c r="M41" s="306">
        <f t="shared" ca="1" si="16"/>
        <v>1.3944351986405852</v>
      </c>
      <c r="N41" s="304">
        <f t="shared" ca="1" si="17"/>
        <v>79.895251686592118</v>
      </c>
      <c r="P41" s="310">
        <f t="shared" ca="1" si="18"/>
        <v>2</v>
      </c>
      <c r="Q41" s="304">
        <f t="shared" ca="1" si="19"/>
        <v>826.5</v>
      </c>
      <c r="R41" s="306">
        <f t="shared" ca="1" si="20"/>
        <v>0.41478184194289652</v>
      </c>
      <c r="S41" s="307">
        <f t="shared" ca="1" si="21"/>
        <v>9.1188109704388527</v>
      </c>
      <c r="T41" s="304">
        <f t="shared" ca="1" si="1"/>
        <v>89.455535620005151</v>
      </c>
      <c r="U41" s="311">
        <f t="shared" ca="1" si="2"/>
        <v>0</v>
      </c>
      <c r="V41" s="306">
        <f t="shared" ca="1" si="3"/>
        <v>1.2243984331993507</v>
      </c>
      <c r="W41" s="304">
        <f t="shared" ca="1" si="4"/>
        <v>3.2614508982755432</v>
      </c>
      <c r="Y41" s="314" t="str">
        <f t="shared" ca="1" si="22"/>
        <v/>
      </c>
      <c r="Z41" s="315" t="str">
        <f t="shared" ca="1" si="23"/>
        <v/>
      </c>
      <c r="AA41" s="316" t="str">
        <f t="shared" ca="1" si="24"/>
        <v/>
      </c>
      <c r="AC41" s="310" t="e">
        <f t="shared" ca="1" si="25"/>
        <v>#N/A</v>
      </c>
      <c r="AD41" s="323" t="e">
        <f t="shared" ca="1" si="26"/>
        <v>#N/A</v>
      </c>
      <c r="AE41" s="324">
        <f t="shared" ca="1" si="5"/>
        <v>4.9119554621708508</v>
      </c>
      <c r="AG41" s="306">
        <f t="shared" ca="1" si="27"/>
        <v>80.640082334924955</v>
      </c>
      <c r="AH41" s="304">
        <f t="shared" ca="1" si="28"/>
        <v>90.298941851203423</v>
      </c>
    </row>
    <row r="42" spans="1:34" x14ac:dyDescent="0.2">
      <c r="A42" s="347">
        <f t="shared" ca="1" si="6"/>
        <v>0.01</v>
      </c>
      <c r="B42" s="304">
        <f t="shared" ca="1" si="7"/>
        <v>0.38000000000000017</v>
      </c>
      <c r="D42" s="306">
        <f t="shared" ca="1" si="8"/>
        <v>15.80587844704606</v>
      </c>
      <c r="E42" s="307">
        <f t="shared" ca="1" si="9"/>
        <v>78.881121577365747</v>
      </c>
      <c r="F42" s="304">
        <f t="shared" ca="1" si="10"/>
        <v>80.449096544249343</v>
      </c>
      <c r="G42" s="306">
        <f t="shared" ca="1" si="11"/>
        <v>5.1986808212313855</v>
      </c>
      <c r="H42" s="307">
        <f t="shared" ca="1" si="12"/>
        <v>29.073124763146417</v>
      </c>
      <c r="I42" s="304">
        <f t="shared" ca="1" si="13"/>
        <v>29.534265959636045</v>
      </c>
      <c r="J42" s="306">
        <f t="shared" ca="1" si="14"/>
        <v>0.91805095467500297</v>
      </c>
      <c r="K42" s="307">
        <f t="shared" ca="1" si="15"/>
        <v>5.1987426537234462</v>
      </c>
      <c r="L42" s="304">
        <f t="shared" ca="1" si="0"/>
        <v>5.2791801195851598</v>
      </c>
      <c r="M42" s="306">
        <f t="shared" ca="1" si="16"/>
        <v>1.3938524355310917</v>
      </c>
      <c r="N42" s="304">
        <f t="shared" ca="1" si="17"/>
        <v>79.861861819962229</v>
      </c>
      <c r="P42" s="310">
        <f t="shared" ca="1" si="18"/>
        <v>2</v>
      </c>
      <c r="Q42" s="304">
        <f t="shared" ca="1" si="19"/>
        <v>824.38888888888891</v>
      </c>
      <c r="R42" s="306">
        <f t="shared" ca="1" si="20"/>
        <v>0.41372237363652897</v>
      </c>
      <c r="S42" s="307">
        <f t="shared" ca="1" si="21"/>
        <v>9.1146737467024881</v>
      </c>
      <c r="T42" s="304">
        <f t="shared" ca="1" si="1"/>
        <v>89.414949455151415</v>
      </c>
      <c r="U42" s="311">
        <f t="shared" ca="1" si="2"/>
        <v>0</v>
      </c>
      <c r="V42" s="306">
        <f t="shared" ca="1" si="3"/>
        <v>1.2243633195218169</v>
      </c>
      <c r="W42" s="304">
        <f t="shared" ca="1" si="4"/>
        <v>3.4465206718160881</v>
      </c>
      <c r="Y42" s="314" t="str">
        <f t="shared" ca="1" si="22"/>
        <v/>
      </c>
      <c r="Z42" s="315" t="str">
        <f t="shared" ca="1" si="23"/>
        <v/>
      </c>
      <c r="AA42" s="316" t="str">
        <f t="shared" ca="1" si="24"/>
        <v/>
      </c>
      <c r="AC42" s="310" t="e">
        <f t="shared" ca="1" si="25"/>
        <v>#N/A</v>
      </c>
      <c r="AD42" s="323" t="e">
        <f t="shared" ca="1" si="26"/>
        <v>#N/A</v>
      </c>
      <c r="AE42" s="324">
        <f t="shared" ca="1" si="5"/>
        <v>5.1987426537234462</v>
      </c>
      <c r="AG42" s="306">
        <f t="shared" ca="1" si="27"/>
        <v>80.43068310323936</v>
      </c>
      <c r="AH42" s="304">
        <f t="shared" ca="1" si="28"/>
        <v>90.088516694048565</v>
      </c>
    </row>
    <row r="43" spans="1:34" x14ac:dyDescent="0.2">
      <c r="A43" s="347">
        <f t="shared" ca="1" si="6"/>
        <v>0.01</v>
      </c>
      <c r="B43" s="304">
        <f t="shared" ca="1" si="7"/>
        <v>0.39000000000000018</v>
      </c>
      <c r="D43" s="306">
        <f t="shared" ca="1" si="8"/>
        <v>15.820380581261904</v>
      </c>
      <c r="E43" s="307">
        <f t="shared" ca="1" si="9"/>
        <v>78.663963733465081</v>
      </c>
      <c r="F43" s="304">
        <f t="shared" ca="1" si="10"/>
        <v>80.239040572503598</v>
      </c>
      <c r="G43" s="306">
        <f t="shared" ca="1" si="11"/>
        <v>5.3568846270440043</v>
      </c>
      <c r="H43" s="307">
        <f t="shared" ca="1" si="12"/>
        <v>29.859764400481069</v>
      </c>
      <c r="I43" s="304">
        <f t="shared" ca="1" si="13"/>
        <v>30.336475453811321</v>
      </c>
      <c r="J43" s="306">
        <f t="shared" ca="1" si="14"/>
        <v>0.97082878191637989</v>
      </c>
      <c r="K43" s="307">
        <f t="shared" ca="1" si="15"/>
        <v>5.4934070995415833</v>
      </c>
      <c r="L43" s="304">
        <f t="shared" ca="1" si="0"/>
        <v>5.5785329688988226</v>
      </c>
      <c r="M43" s="306">
        <f t="shared" ca="1" si="16"/>
        <v>1.393283227680387</v>
      </c>
      <c r="N43" s="304">
        <f t="shared" ca="1" si="17"/>
        <v>79.829248612451138</v>
      </c>
      <c r="P43" s="310">
        <f t="shared" ca="1" si="18"/>
        <v>2</v>
      </c>
      <c r="Q43" s="304">
        <f t="shared" ca="1" si="19"/>
        <v>822.27777777777771</v>
      </c>
      <c r="R43" s="306">
        <f t="shared" ca="1" si="20"/>
        <v>0.41266290533016137</v>
      </c>
      <c r="S43" s="307">
        <f t="shared" ca="1" si="21"/>
        <v>9.1105471176491868</v>
      </c>
      <c r="T43" s="304">
        <f t="shared" ca="1" si="1"/>
        <v>89.374467224138527</v>
      </c>
      <c r="U43" s="311">
        <f t="shared" ca="1" si="2"/>
        <v>0</v>
      </c>
      <c r="V43" s="306">
        <f t="shared" ca="1" si="3"/>
        <v>1.2243272424168705</v>
      </c>
      <c r="W43" s="304">
        <f t="shared" ca="1" si="4"/>
        <v>3.6361850109316811</v>
      </c>
      <c r="Y43" s="314" t="str">
        <f t="shared" ca="1" si="22"/>
        <v/>
      </c>
      <c r="Z43" s="315" t="str">
        <f t="shared" ca="1" si="23"/>
        <v/>
      </c>
      <c r="AA43" s="316" t="str">
        <f t="shared" ca="1" si="24"/>
        <v/>
      </c>
      <c r="AC43" s="310" t="e">
        <f t="shared" ca="1" si="25"/>
        <v>#N/A</v>
      </c>
      <c r="AD43" s="323" t="e">
        <f t="shared" ca="1" si="26"/>
        <v>#N/A</v>
      </c>
      <c r="AE43" s="324">
        <f t="shared" ca="1" si="5"/>
        <v>5.4934070995415833</v>
      </c>
      <c r="AG43" s="306">
        <f t="shared" ca="1" si="27"/>
        <v>80.220457970313461</v>
      </c>
      <c r="AH43" s="304">
        <f t="shared" ca="1" si="28"/>
        <v>89.877286899674843</v>
      </c>
    </row>
    <row r="44" spans="1:34" x14ac:dyDescent="0.2">
      <c r="A44" s="347">
        <f t="shared" ca="1" si="6"/>
        <v>0.01</v>
      </c>
      <c r="B44" s="304">
        <f t="shared" ca="1" si="7"/>
        <v>0.40000000000000019</v>
      </c>
      <c r="D44" s="306">
        <f t="shared" ca="1" si="8"/>
        <v>15.833297328422793</v>
      </c>
      <c r="E44" s="307">
        <f t="shared" ca="1" si="9"/>
        <v>78.446246088009602</v>
      </c>
      <c r="F44" s="304">
        <f t="shared" ca="1" si="10"/>
        <v>80.028162727822277</v>
      </c>
      <c r="G44" s="306">
        <f t="shared" ca="1" si="11"/>
        <v>5.5152176003282323</v>
      </c>
      <c r="H44" s="307">
        <f t="shared" ca="1" si="12"/>
        <v>30.644226861361165</v>
      </c>
      <c r="I44" s="304">
        <f t="shared" ca="1" si="13"/>
        <v>31.136574395869875</v>
      </c>
      <c r="J44" s="306">
        <f t="shared" ca="1" si="14"/>
        <v>1.0251892930532411</v>
      </c>
      <c r="K44" s="307">
        <f t="shared" ca="1" si="15"/>
        <v>5.7959270558507949</v>
      </c>
      <c r="L44" s="304">
        <f t="shared" ca="1" si="0"/>
        <v>5.8858970024401778</v>
      </c>
      <c r="M44" s="306">
        <f t="shared" ca="1" si="16"/>
        <v>1.3927268811677607</v>
      </c>
      <c r="N44" s="304">
        <f t="shared" ca="1" si="17"/>
        <v>79.797372305330825</v>
      </c>
      <c r="P44" s="310">
        <f t="shared" ca="1" si="18"/>
        <v>2</v>
      </c>
      <c r="Q44" s="304">
        <f t="shared" ca="1" si="19"/>
        <v>820.16666666666663</v>
      </c>
      <c r="R44" s="306">
        <f t="shared" ca="1" si="20"/>
        <v>0.41160343702379387</v>
      </c>
      <c r="S44" s="307">
        <f t="shared" ca="1" si="21"/>
        <v>9.1064310832789488</v>
      </c>
      <c r="T44" s="304">
        <f t="shared" ca="1" si="1"/>
        <v>89.334088926966487</v>
      </c>
      <c r="U44" s="311">
        <f t="shared" ca="1" si="2"/>
        <v>0</v>
      </c>
      <c r="V44" s="306">
        <f t="shared" ca="1" si="3"/>
        <v>1.2242902046317674</v>
      </c>
      <c r="W44" s="304">
        <f t="shared" ca="1" si="4"/>
        <v>3.8304010709330409</v>
      </c>
      <c r="Y44" s="314" t="str">
        <f t="shared" ca="1" si="22"/>
        <v/>
      </c>
      <c r="Z44" s="315" t="str">
        <f t="shared" ca="1" si="23"/>
        <v/>
      </c>
      <c r="AA44" s="316" t="str">
        <f t="shared" ca="1" si="24"/>
        <v/>
      </c>
      <c r="AC44" s="310" t="e">
        <f t="shared" ca="1" si="25"/>
        <v>#N/A</v>
      </c>
      <c r="AD44" s="323" t="e">
        <f t="shared" ca="1" si="26"/>
        <v>#N/A</v>
      </c>
      <c r="AE44" s="324">
        <f t="shared" ca="1" si="5"/>
        <v>5.7959270558507949</v>
      </c>
      <c r="AG44" s="306">
        <f t="shared" ca="1" si="27"/>
        <v>80.009412333997091</v>
      </c>
      <c r="AH44" s="304">
        <f t="shared" ca="1" si="28"/>
        <v>89.66525680461497</v>
      </c>
    </row>
    <row r="45" spans="1:34" x14ac:dyDescent="0.2">
      <c r="A45" s="347">
        <f t="shared" ca="1" si="6"/>
        <v>0.01</v>
      </c>
      <c r="B45" s="304">
        <f t="shared" ca="1" si="7"/>
        <v>0.4100000000000002</v>
      </c>
      <c r="D45" s="306">
        <f t="shared" ca="1" si="8"/>
        <v>15.844698080963543</v>
      </c>
      <c r="E45" s="307">
        <f t="shared" ca="1" si="9"/>
        <v>78.227962910823976</v>
      </c>
      <c r="F45" s="304">
        <f t="shared" ca="1" si="10"/>
        <v>79.816468466439559</v>
      </c>
      <c r="G45" s="306">
        <f t="shared" ca="1" si="11"/>
        <v>5.6736645811378681</v>
      </c>
      <c r="H45" s="307">
        <f t="shared" ca="1" si="12"/>
        <v>31.426506490469404</v>
      </c>
      <c r="I45" s="304">
        <f t="shared" ca="1" si="13"/>
        <v>31.93455463874162</v>
      </c>
      <c r="J45" s="306">
        <f t="shared" ca="1" si="14"/>
        <v>1.0811337039605717</v>
      </c>
      <c r="K45" s="307">
        <f t="shared" ca="1" si="15"/>
        <v>6.1062807226099478</v>
      </c>
      <c r="L45" s="304">
        <f t="shared" ca="1" si="0"/>
        <v>6.2012510309741025</v>
      </c>
      <c r="M45" s="306">
        <f t="shared" ca="1" si="16"/>
        <v>1.3921827545309251</v>
      </c>
      <c r="N45" s="304">
        <f t="shared" ca="1" si="17"/>
        <v>79.766196145519501</v>
      </c>
      <c r="P45" s="310">
        <f t="shared" ca="1" si="18"/>
        <v>2</v>
      </c>
      <c r="Q45" s="304">
        <f t="shared" ca="1" si="19"/>
        <v>818.05555555555554</v>
      </c>
      <c r="R45" s="306">
        <f t="shared" ca="1" si="20"/>
        <v>0.41054396871742632</v>
      </c>
      <c r="S45" s="307">
        <f t="shared" ca="1" si="21"/>
        <v>9.1023256435917741</v>
      </c>
      <c r="T45" s="304">
        <f t="shared" ca="1" si="1"/>
        <v>89.293814563635308</v>
      </c>
      <c r="U45" s="311">
        <f t="shared" ca="1" si="2"/>
        <v>0</v>
      </c>
      <c r="V45" s="306">
        <f t="shared" ca="1" si="3"/>
        <v>1.2242522089225922</v>
      </c>
      <c r="W45" s="304">
        <f t="shared" ca="1" si="4"/>
        <v>4.0291259037474356</v>
      </c>
      <c r="Y45" s="314" t="str">
        <f t="shared" ca="1" si="22"/>
        <v/>
      </c>
      <c r="Z45" s="315" t="str">
        <f t="shared" ca="1" si="23"/>
        <v/>
      </c>
      <c r="AA45" s="316" t="str">
        <f t="shared" ca="1" si="24"/>
        <v/>
      </c>
      <c r="AC45" s="310" t="e">
        <f t="shared" ca="1" si="25"/>
        <v>#N/A</v>
      </c>
      <c r="AD45" s="323" t="e">
        <f t="shared" ca="1" si="26"/>
        <v>#N/A</v>
      </c>
      <c r="AE45" s="324">
        <f t="shared" ca="1" si="5"/>
        <v>6.1062807226099478</v>
      </c>
      <c r="AG45" s="306">
        <f t="shared" ca="1" si="27"/>
        <v>79.797551537944017</v>
      </c>
      <c r="AH45" s="304">
        <f t="shared" ca="1" si="28"/>
        <v>89.452430770574978</v>
      </c>
    </row>
    <row r="46" spans="1:34" x14ac:dyDescent="0.2">
      <c r="A46" s="347">
        <f t="shared" ca="1" si="6"/>
        <v>0.01</v>
      </c>
      <c r="B46" s="304">
        <f t="shared" ca="1" si="7"/>
        <v>0.42000000000000021</v>
      </c>
      <c r="D46" s="306">
        <f t="shared" ca="1" si="8"/>
        <v>15.854647085354678</v>
      </c>
      <c r="E46" s="307">
        <f t="shared" ca="1" si="9"/>
        <v>78.00910922060082</v>
      </c>
      <c r="F46" s="304">
        <f t="shared" ca="1" si="10"/>
        <v>79.603963190238048</v>
      </c>
      <c r="G46" s="306">
        <f t="shared" ca="1" si="11"/>
        <v>5.8322110519914148</v>
      </c>
      <c r="H46" s="307">
        <f t="shared" ca="1" si="12"/>
        <v>32.206597582675414</v>
      </c>
      <c r="I46" s="304">
        <f t="shared" ca="1" si="13"/>
        <v>32.730408088005326</v>
      </c>
      <c r="J46" s="306">
        <f t="shared" ca="1" si="14"/>
        <v>1.1386630821262183</v>
      </c>
      <c r="K46" s="307">
        <f t="shared" ca="1" si="15"/>
        <v>6.4244462429756721</v>
      </c>
      <c r="L46" s="304">
        <f t="shared" ca="1" si="0"/>
        <v>6.524573790178283</v>
      </c>
      <c r="M46" s="306">
        <f t="shared" ca="1" si="16"/>
        <v>1.3916502535633688</v>
      </c>
      <c r="N46" s="304">
        <f t="shared" ca="1" si="17"/>
        <v>79.735686087491885</v>
      </c>
      <c r="P46" s="310">
        <f t="shared" ca="1" si="18"/>
        <v>2</v>
      </c>
      <c r="Q46" s="304">
        <f t="shared" ca="1" si="19"/>
        <v>815.94444444444434</v>
      </c>
      <c r="R46" s="306">
        <f t="shared" ca="1" si="20"/>
        <v>0.40948450041105872</v>
      </c>
      <c r="S46" s="307">
        <f t="shared" ca="1" si="21"/>
        <v>9.0982307985876627</v>
      </c>
      <c r="T46" s="304">
        <f t="shared" ca="1" si="1"/>
        <v>89.253644134144977</v>
      </c>
      <c r="U46" s="311">
        <f t="shared" ca="1" si="2"/>
        <v>0</v>
      </c>
      <c r="V46" s="306">
        <f t="shared" ca="1" si="3"/>
        <v>1.2242132580543026</v>
      </c>
      <c r="W46" s="304">
        <f t="shared" ca="1" si="4"/>
        <v>4.2323164612985309</v>
      </c>
      <c r="Y46" s="314" t="str">
        <f t="shared" ca="1" si="22"/>
        <v/>
      </c>
      <c r="Z46" s="315" t="str">
        <f t="shared" ca="1" si="23"/>
        <v/>
      </c>
      <c r="AA46" s="316" t="str">
        <f t="shared" ca="1" si="24"/>
        <v/>
      </c>
      <c r="AC46" s="310" t="e">
        <f t="shared" ca="1" si="25"/>
        <v>#N/A</v>
      </c>
      <c r="AD46" s="323" t="e">
        <f t="shared" ca="1" si="26"/>
        <v>#N/A</v>
      </c>
      <c r="AE46" s="324">
        <f t="shared" ca="1" si="5"/>
        <v>6.4244462429756721</v>
      </c>
      <c r="AG46" s="306">
        <f t="shared" ca="1" si="27"/>
        <v>79.584880879106379</v>
      </c>
      <c r="AH46" s="304">
        <f t="shared" ca="1" si="28"/>
        <v>89.238813184067851</v>
      </c>
    </row>
    <row r="47" spans="1:34" x14ac:dyDescent="0.2">
      <c r="A47" s="347">
        <f t="shared" ca="1" si="6"/>
        <v>0.01</v>
      </c>
      <c r="B47" s="304">
        <f t="shared" ca="1" si="7"/>
        <v>0.43000000000000022</v>
      </c>
      <c r="D47" s="306">
        <f t="shared" ca="1" si="8"/>
        <v>15.863203950843127</v>
      </c>
      <c r="E47" s="307">
        <f t="shared" ca="1" si="9"/>
        <v>77.789680714960369</v>
      </c>
      <c r="F47" s="304">
        <f t="shared" ca="1" si="10"/>
        <v>79.390652254037576</v>
      </c>
      <c r="G47" s="306">
        <f t="shared" ca="1" si="11"/>
        <v>5.9908430914998458</v>
      </c>
      <c r="H47" s="307">
        <f t="shared" ca="1" si="12"/>
        <v>32.984494389825016</v>
      </c>
      <c r="I47" s="304">
        <f t="shared" ca="1" si="13"/>
        <v>33.524126701517062</v>
      </c>
      <c r="J47" s="306">
        <f t="shared" ca="1" si="14"/>
        <v>1.1977783528436745</v>
      </c>
      <c r="K47" s="307">
        <f t="shared" ca="1" si="15"/>
        <v>6.7504017028381744</v>
      </c>
      <c r="L47" s="304">
        <f t="shared" ca="1" si="0"/>
        <v>6.8558439401886497</v>
      </c>
      <c r="M47" s="306">
        <f t="shared" ca="1" si="16"/>
        <v>1.3911288267441446</v>
      </c>
      <c r="N47" s="304">
        <f t="shared" ca="1" si="17"/>
        <v>79.705810531425414</v>
      </c>
      <c r="P47" s="310">
        <f t="shared" ca="1" si="18"/>
        <v>2</v>
      </c>
      <c r="Q47" s="304">
        <f t="shared" ca="1" si="19"/>
        <v>813.83333333333326</v>
      </c>
      <c r="R47" s="306">
        <f t="shared" ca="1" si="20"/>
        <v>0.40842503210469117</v>
      </c>
      <c r="S47" s="307">
        <f t="shared" ca="1" si="21"/>
        <v>9.0941465482666164</v>
      </c>
      <c r="T47" s="304">
        <f t="shared" ca="1" si="1"/>
        <v>89.213577638495508</v>
      </c>
      <c r="U47" s="311">
        <f t="shared" ca="1" si="2"/>
        <v>0</v>
      </c>
      <c r="V47" s="306">
        <f t="shared" ca="1" si="3"/>
        <v>1.2241733548007605</v>
      </c>
      <c r="W47" s="304">
        <f t="shared" ca="1" si="4"/>
        <v>4.4399295988771197</v>
      </c>
      <c r="Y47" s="314" t="str">
        <f t="shared" ca="1" si="22"/>
        <v/>
      </c>
      <c r="Z47" s="315" t="str">
        <f t="shared" ca="1" si="23"/>
        <v/>
      </c>
      <c r="AA47" s="316" t="str">
        <f t="shared" ca="1" si="24"/>
        <v/>
      </c>
      <c r="AC47" s="310" t="e">
        <f t="shared" ca="1" si="25"/>
        <v>#N/A</v>
      </c>
      <c r="AD47" s="323" t="e">
        <f t="shared" ca="1" si="26"/>
        <v>#N/A</v>
      </c>
      <c r="AE47" s="324">
        <f t="shared" ca="1" si="5"/>
        <v>6.7504017028381744</v>
      </c>
      <c r="AG47" s="306">
        <f t="shared" ca="1" si="27"/>
        <v>79.371405614269435</v>
      </c>
      <c r="AH47" s="304">
        <f t="shared" ca="1" si="28"/>
        <v>89.024408456046729</v>
      </c>
    </row>
    <row r="48" spans="1:34" x14ac:dyDescent="0.2">
      <c r="A48" s="347">
        <f t="shared" ca="1" si="6"/>
        <v>0.01</v>
      </c>
      <c r="B48" s="304">
        <f t="shared" ca="1" si="7"/>
        <v>0.44000000000000022</v>
      </c>
      <c r="D48" s="306">
        <f t="shared" ca="1" si="8"/>
        <v>15.870424096514522</v>
      </c>
      <c r="E48" s="307">
        <f t="shared" ca="1" si="9"/>
        <v>77.569673708758543</v>
      </c>
      <c r="F48" s="304">
        <f t="shared" ca="1" si="10"/>
        <v>79.176540971972855</v>
      </c>
      <c r="G48" s="306">
        <f t="shared" ca="1" si="11"/>
        <v>6.1495473324649907</v>
      </c>
      <c r="H48" s="307">
        <f t="shared" ca="1" si="12"/>
        <v>33.760191126912602</v>
      </c>
      <c r="I48" s="304">
        <f t="shared" ca="1" si="13"/>
        <v>34.315702489092303</v>
      </c>
      <c r="J48" s="306">
        <f t="shared" ca="1" si="14"/>
        <v>1.2584803049634987</v>
      </c>
      <c r="K48" s="307">
        <f t="shared" ca="1" si="15"/>
        <v>7.0841251304218629</v>
      </c>
      <c r="L48" s="304">
        <f t="shared" ca="1" si="0"/>
        <v>7.1950400653127433</v>
      </c>
      <c r="M48" s="306">
        <f t="shared" ca="1" si="16"/>
        <v>1.3906179612097351</v>
      </c>
      <c r="N48" s="304">
        <f t="shared" ca="1" si="17"/>
        <v>79.676540092405048</v>
      </c>
      <c r="P48" s="310">
        <f t="shared" ca="1" si="18"/>
        <v>2</v>
      </c>
      <c r="Q48" s="304">
        <f t="shared" ca="1" si="19"/>
        <v>811.72222222222217</v>
      </c>
      <c r="R48" s="306">
        <f t="shared" ca="1" si="20"/>
        <v>0.40736556379832362</v>
      </c>
      <c r="S48" s="307">
        <f t="shared" ca="1" si="21"/>
        <v>9.0900728926286334</v>
      </c>
      <c r="T48" s="304">
        <f t="shared" ca="1" si="1"/>
        <v>89.1736150766869</v>
      </c>
      <c r="U48" s="311">
        <f t="shared" ca="1" si="2"/>
        <v>0</v>
      </c>
      <c r="V48" s="306">
        <f t="shared" ca="1" si="3"/>
        <v>1.224132501944762</v>
      </c>
      <c r="W48" s="304">
        <f t="shared" ca="1" si="4"/>
        <v>4.6519220785033539</v>
      </c>
      <c r="Y48" s="314" t="str">
        <f t="shared" ca="1" si="22"/>
        <v/>
      </c>
      <c r="Z48" s="315" t="str">
        <f t="shared" ca="1" si="23"/>
        <v/>
      </c>
      <c r="AA48" s="316" t="str">
        <f t="shared" ca="1" si="24"/>
        <v/>
      </c>
      <c r="AC48" s="310" t="e">
        <f t="shared" ca="1" si="25"/>
        <v>#N/A</v>
      </c>
      <c r="AD48" s="323" t="e">
        <f t="shared" ca="1" si="26"/>
        <v>#N/A</v>
      </c>
      <c r="AE48" s="324">
        <f t="shared" ca="1" si="5"/>
        <v>7.0841251304218629</v>
      </c>
      <c r="AG48" s="306">
        <f t="shared" ca="1" si="27"/>
        <v>79.157130965764821</v>
      </c>
      <c r="AH48" s="304">
        <f t="shared" ca="1" si="28"/>
        <v>88.809221021537724</v>
      </c>
    </row>
    <row r="49" spans="1:34" x14ac:dyDescent="0.2">
      <c r="A49" s="347">
        <f t="shared" ca="1" si="6"/>
        <v>0.01</v>
      </c>
      <c r="B49" s="304">
        <f t="shared" ca="1" si="7"/>
        <v>0.45000000000000023</v>
      </c>
      <c r="D49" s="306">
        <f t="shared" ca="1" si="8"/>
        <v>15.876359145472431</v>
      </c>
      <c r="E49" s="307">
        <f t="shared" ca="1" si="9"/>
        <v>77.349085079488248</v>
      </c>
      <c r="F49" s="304">
        <f t="shared" ca="1" si="10"/>
        <v>78.961634623087292</v>
      </c>
      <c r="G49" s="306">
        <f t="shared" ca="1" si="11"/>
        <v>6.3083109239197155</v>
      </c>
      <c r="H49" s="307">
        <f t="shared" ca="1" si="12"/>
        <v>34.533681977707488</v>
      </c>
      <c r="I49" s="304">
        <f t="shared" ca="1" si="13"/>
        <v>35.105127512235072</v>
      </c>
      <c r="J49" s="306">
        <f t="shared" ca="1" si="14"/>
        <v>1.3207695962454222</v>
      </c>
      <c r="K49" s="307">
        <f t="shared" ca="1" si="15"/>
        <v>7.4255944959449636</v>
      </c>
      <c r="L49" s="304">
        <f t="shared" ca="1" si="0"/>
        <v>7.5421406738786327</v>
      </c>
      <c r="M49" s="306">
        <f t="shared" ca="1" si="16"/>
        <v>1.3901171791923919</v>
      </c>
      <c r="N49" s="304">
        <f t="shared" ca="1" si="17"/>
        <v>79.647847396355232</v>
      </c>
      <c r="P49" s="310">
        <f t="shared" ca="1" si="18"/>
        <v>2</v>
      </c>
      <c r="Q49" s="304">
        <f t="shared" ca="1" si="19"/>
        <v>809.61111111111109</v>
      </c>
      <c r="R49" s="306">
        <f t="shared" ca="1" si="20"/>
        <v>0.40630609549195612</v>
      </c>
      <c r="S49" s="307">
        <f t="shared" ca="1" si="21"/>
        <v>9.0860098316737137</v>
      </c>
      <c r="T49" s="304">
        <f t="shared" ca="1" si="1"/>
        <v>89.13375644871914</v>
      </c>
      <c r="U49" s="311">
        <f t="shared" ca="1" si="2"/>
        <v>0</v>
      </c>
      <c r="V49" s="306">
        <f t="shared" ca="1" si="3"/>
        <v>1.2240907022780549</v>
      </c>
      <c r="W49" s="304">
        <f t="shared" ca="1" si="4"/>
        <v>4.86825057228089</v>
      </c>
      <c r="Y49" s="314" t="str">
        <f t="shared" ca="1" si="22"/>
        <v/>
      </c>
      <c r="Z49" s="315" t="str">
        <f t="shared" ca="1" si="23"/>
        <v/>
      </c>
      <c r="AA49" s="316" t="str">
        <f t="shared" ca="1" si="24"/>
        <v/>
      </c>
      <c r="AC49" s="310" t="e">
        <f t="shared" ca="1" si="25"/>
        <v>#N/A</v>
      </c>
      <c r="AD49" s="323" t="e">
        <f t="shared" ca="1" si="26"/>
        <v>#N/A</v>
      </c>
      <c r="AE49" s="324">
        <f t="shared" ca="1" si="5"/>
        <v>7.4255944959449636</v>
      </c>
      <c r="AG49" s="306">
        <f t="shared" ca="1" si="27"/>
        <v>78.942062126477509</v>
      </c>
      <c r="AH49" s="304">
        <f t="shared" ca="1" si="28"/>
        <v>88.593255339272289</v>
      </c>
    </row>
    <row r="50" spans="1:34" x14ac:dyDescent="0.2">
      <c r="A50" s="347">
        <f t="shared" ca="1" si="6"/>
        <v>0.01</v>
      </c>
      <c r="B50" s="304">
        <f t="shared" ca="1" si="7"/>
        <v>0.46000000000000024</v>
      </c>
      <c r="D50" s="306">
        <f t="shared" ca="1" si="8"/>
        <v>15.881057273495617</v>
      </c>
      <c r="E50" s="307">
        <f t="shared" ca="1" si="9"/>
        <v>77.127912218804269</v>
      </c>
      <c r="F50" s="304">
        <f t="shared" ca="1" si="10"/>
        <v>78.745938456250713</v>
      </c>
      <c r="G50" s="306">
        <f t="shared" ca="1" si="11"/>
        <v>6.4671214966546717</v>
      </c>
      <c r="H50" s="307">
        <f t="shared" ca="1" si="12"/>
        <v>35.304961099895529</v>
      </c>
      <c r="I50" s="304">
        <f t="shared" ca="1" si="13"/>
        <v>35.892393883908461</v>
      </c>
      <c r="J50" s="306">
        <f t="shared" ca="1" si="14"/>
        <v>1.3846467583482942</v>
      </c>
      <c r="K50" s="307">
        <f t="shared" ca="1" si="15"/>
        <v>7.7747877113329791</v>
      </c>
      <c r="L50" s="304">
        <f t="shared" ca="1" si="0"/>
        <v>7.8971241981938425</v>
      </c>
      <c r="M50" s="306">
        <f t="shared" ca="1" si="16"/>
        <v>1.3896260348613869</v>
      </c>
      <c r="N50" s="304">
        <f t="shared" ca="1" si="17"/>
        <v>79.619706899056879</v>
      </c>
      <c r="P50" s="310">
        <f t="shared" ca="1" si="18"/>
        <v>2</v>
      </c>
      <c r="Q50" s="304">
        <f t="shared" ca="1" si="19"/>
        <v>807.5</v>
      </c>
      <c r="R50" s="306">
        <f t="shared" ca="1" si="20"/>
        <v>0.40524662718558857</v>
      </c>
      <c r="S50" s="307">
        <f t="shared" ca="1" si="21"/>
        <v>9.0819573654018573</v>
      </c>
      <c r="T50" s="304">
        <f t="shared" ca="1" si="1"/>
        <v>89.094001754592227</v>
      </c>
      <c r="U50" s="311">
        <f t="shared" ca="1" si="2"/>
        <v>0</v>
      </c>
      <c r="V50" s="306">
        <f t="shared" ca="1" si="3"/>
        <v>1.2240479586013502</v>
      </c>
      <c r="W50" s="304">
        <f t="shared" ca="1" si="4"/>
        <v>5.0888716657433486</v>
      </c>
      <c r="Y50" s="314" t="str">
        <f t="shared" ca="1" si="22"/>
        <v/>
      </c>
      <c r="Z50" s="315" t="str">
        <f t="shared" ca="1" si="23"/>
        <v/>
      </c>
      <c r="AA50" s="316" t="str">
        <f t="shared" ca="1" si="24"/>
        <v/>
      </c>
      <c r="AC50" s="310" t="e">
        <f t="shared" ca="1" si="25"/>
        <v>#N/A</v>
      </c>
      <c r="AD50" s="323" t="e">
        <f t="shared" ca="1" si="26"/>
        <v>#N/A</v>
      </c>
      <c r="AE50" s="324">
        <f t="shared" ca="1" si="5"/>
        <v>7.7747877113329791</v>
      </c>
      <c r="AG50" s="306">
        <f t="shared" ca="1" si="27"/>
        <v>78.726204264242952</v>
      </c>
      <c r="AH50" s="304">
        <f t="shared" ca="1" si="28"/>
        <v>88.376515891319031</v>
      </c>
    </row>
    <row r="51" spans="1:34" x14ac:dyDescent="0.2">
      <c r="A51" s="347">
        <f t="shared" ca="1" si="6"/>
        <v>0.01</v>
      </c>
      <c r="B51" s="304">
        <f t="shared" ca="1" si="7"/>
        <v>0.47000000000000025</v>
      </c>
      <c r="D51" s="306">
        <f t="shared" ca="1" si="8"/>
        <v>15.884563518363617</v>
      </c>
      <c r="E51" s="307">
        <f t="shared" ca="1" si="9"/>
        <v>76.906152989354055</v>
      </c>
      <c r="F51" s="304">
        <f t="shared" ca="1" si="10"/>
        <v>78.529457694491057</v>
      </c>
      <c r="G51" s="306">
        <f t="shared" ca="1" si="11"/>
        <v>6.6259671318383075</v>
      </c>
      <c r="H51" s="307">
        <f t="shared" ca="1" si="12"/>
        <v>36.07402262978907</v>
      </c>
      <c r="I51" s="304">
        <f t="shared" ca="1" si="13"/>
        <v>36.677493768341584</v>
      </c>
      <c r="J51" s="306">
        <f t="shared" ca="1" si="14"/>
        <v>1.450112201490759</v>
      </c>
      <c r="K51" s="307">
        <f t="shared" ca="1" si="15"/>
        <v>8.1316826299814018</v>
      </c>
      <c r="L51" s="304">
        <f t="shared" ca="1" si="0"/>
        <v>8.2599689945939652</v>
      </c>
      <c r="M51" s="306">
        <f t="shared" ca="1" si="16"/>
        <v>1.3891441115135219</v>
      </c>
      <c r="N51" s="304">
        <f t="shared" ca="1" si="17"/>
        <v>79.5920947251754</v>
      </c>
      <c r="P51" s="310">
        <f t="shared" ca="1" si="18"/>
        <v>2</v>
      </c>
      <c r="Q51" s="304">
        <f t="shared" ca="1" si="19"/>
        <v>805.3888888888888</v>
      </c>
      <c r="R51" s="306">
        <f t="shared" ca="1" si="20"/>
        <v>0.40418715887922096</v>
      </c>
      <c r="S51" s="307">
        <f t="shared" ca="1" si="21"/>
        <v>9.077915493813066</v>
      </c>
      <c r="T51" s="304">
        <f t="shared" ca="1" si="1"/>
        <v>89.054350994306176</v>
      </c>
      <c r="U51" s="311">
        <f t="shared" ca="1" si="2"/>
        <v>0</v>
      </c>
      <c r="V51" s="306">
        <f t="shared" ca="1" si="3"/>
        <v>1.2240042737243306</v>
      </c>
      <c r="W51" s="304">
        <f t="shared" ca="1" si="4"/>
        <v>5.3137418611933684</v>
      </c>
      <c r="Y51" s="314" t="str">
        <f t="shared" ca="1" si="22"/>
        <v/>
      </c>
      <c r="Z51" s="315" t="str">
        <f t="shared" ca="1" si="23"/>
        <v/>
      </c>
      <c r="AA51" s="316" t="str">
        <f t="shared" ca="1" si="24"/>
        <v/>
      </c>
      <c r="AC51" s="310" t="e">
        <f t="shared" ca="1" si="25"/>
        <v>#N/A</v>
      </c>
      <c r="AD51" s="323" t="e">
        <f t="shared" ca="1" si="26"/>
        <v>#N/A</v>
      </c>
      <c r="AE51" s="324">
        <f t="shared" ca="1" si="5"/>
        <v>8.1316826299814018</v>
      </c>
      <c r="AG51" s="306">
        <f t="shared" ca="1" si="27"/>
        <v>78.509562525716206</v>
      </c>
      <c r="AH51" s="304">
        <f t="shared" ca="1" si="28"/>
        <v>88.159007182714959</v>
      </c>
    </row>
    <row r="52" spans="1:34" x14ac:dyDescent="0.2">
      <c r="A52" s="347">
        <f t="shared" ca="1" si="6"/>
        <v>0.01</v>
      </c>
      <c r="B52" s="304">
        <f t="shared" ca="1" si="7"/>
        <v>0.48000000000000026</v>
      </c>
      <c r="D52" s="306">
        <f t="shared" ca="1" si="8"/>
        <v>15.886920055077555</v>
      </c>
      <c r="E52" s="307">
        <f t="shared" ca="1" si="9"/>
        <v>76.683805686222215</v>
      </c>
      <c r="F52" s="304">
        <f t="shared" ca="1" si="10"/>
        <v>78.312197538817102</v>
      </c>
      <c r="G52" s="306">
        <f t="shared" ca="1" si="11"/>
        <v>6.7848363323890828</v>
      </c>
      <c r="H52" s="307">
        <f t="shared" ca="1" si="12"/>
        <v>36.84086068665129</v>
      </c>
      <c r="I52" s="304">
        <f t="shared" ca="1" si="13"/>
        <v>37.460419380868593</v>
      </c>
      <c r="J52" s="306">
        <f t="shared" ca="1" si="14"/>
        <v>1.517166218811896</v>
      </c>
      <c r="K52" s="307">
        <f t="shared" ca="1" si="15"/>
        <v>8.4962570465636027</v>
      </c>
      <c r="L52" s="304">
        <f t="shared" ca="1" si="0"/>
        <v>8.6306533435647648</v>
      </c>
      <c r="M52" s="306">
        <f t="shared" ca="1" si="16"/>
        <v>1.3886710190674072</v>
      </c>
      <c r="N52" s="304">
        <f t="shared" ca="1" si="17"/>
        <v>79.564988524693504</v>
      </c>
      <c r="P52" s="310">
        <f t="shared" ca="1" si="18"/>
        <v>2</v>
      </c>
      <c r="Q52" s="304">
        <f t="shared" ca="1" si="19"/>
        <v>803.27777777777771</v>
      </c>
      <c r="R52" s="306">
        <f t="shared" ca="1" si="20"/>
        <v>0.40312769057285341</v>
      </c>
      <c r="S52" s="307">
        <f t="shared" ca="1" si="21"/>
        <v>9.0738842169073379</v>
      </c>
      <c r="T52" s="304">
        <f t="shared" ca="1" si="1"/>
        <v>89.014804167860987</v>
      </c>
      <c r="U52" s="311">
        <f t="shared" ca="1" si="2"/>
        <v>0</v>
      </c>
      <c r="V52" s="306">
        <f t="shared" ca="1" si="3"/>
        <v>1.2239596504656489</v>
      </c>
      <c r="W52" s="304">
        <f t="shared" ca="1" si="4"/>
        <v>5.5428175810344271</v>
      </c>
      <c r="Y52" s="314" t="str">
        <f t="shared" ca="1" si="22"/>
        <v/>
      </c>
      <c r="Z52" s="315" t="str">
        <f t="shared" ca="1" si="23"/>
        <v/>
      </c>
      <c r="AA52" s="316" t="str">
        <f t="shared" ca="1" si="24"/>
        <v/>
      </c>
      <c r="AC52" s="310" t="e">
        <f t="shared" ca="1" si="25"/>
        <v>#N/A</v>
      </c>
      <c r="AD52" s="323" t="e">
        <f t="shared" ca="1" si="26"/>
        <v>#N/A</v>
      </c>
      <c r="AE52" s="324">
        <f t="shared" ca="1" si="5"/>
        <v>8.4962570465636027</v>
      </c>
      <c r="AG52" s="306">
        <f t="shared" ca="1" si="27"/>
        <v>78.292142039781908</v>
      </c>
      <c r="AH52" s="304">
        <f t="shared" ca="1" si="28"/>
        <v>87.940733741096295</v>
      </c>
    </row>
    <row r="53" spans="1:34" x14ac:dyDescent="0.2">
      <c r="A53" s="347">
        <f t="shared" ca="1" si="6"/>
        <v>0.01</v>
      </c>
      <c r="B53" s="304">
        <f t="shared" ca="1" si="7"/>
        <v>0.49000000000000027</v>
      </c>
      <c r="D53" s="306">
        <f t="shared" ca="1" si="8"/>
        <v>15.88816644140851</v>
      </c>
      <c r="E53" s="307">
        <f t="shared" ca="1" si="9"/>
        <v>76.460869002399463</v>
      </c>
      <c r="F53" s="304">
        <f t="shared" ca="1" si="10"/>
        <v>78.094163171596833</v>
      </c>
      <c r="G53" s="306">
        <f t="shared" ca="1" si="11"/>
        <v>6.9437179968031675</v>
      </c>
      <c r="H53" s="307">
        <f t="shared" ca="1" si="12"/>
        <v>37.605469376675288</v>
      </c>
      <c r="I53" s="304">
        <f t="shared" ca="1" si="13"/>
        <v>38.241162987796159</v>
      </c>
      <c r="J53" s="306">
        <f t="shared" ca="1" si="14"/>
        <v>1.5858089904578572</v>
      </c>
      <c r="K53" s="307">
        <f t="shared" ca="1" si="15"/>
        <v>8.8684886968802363</v>
      </c>
      <c r="L53" s="304">
        <f t="shared" ca="1" si="0"/>
        <v>9.009155449924787</v>
      </c>
      <c r="M53" s="306">
        <f t="shared" ca="1" si="16"/>
        <v>1.3882063918228129</v>
      </c>
      <c r="N53" s="304">
        <f t="shared" ca="1" si="17"/>
        <v>79.538367344531451</v>
      </c>
      <c r="P53" s="310">
        <f t="shared" ca="1" si="18"/>
        <v>2</v>
      </c>
      <c r="Q53" s="304">
        <f t="shared" ca="1" si="19"/>
        <v>801.16666666666663</v>
      </c>
      <c r="R53" s="306">
        <f t="shared" ca="1" si="20"/>
        <v>0.40206822226648586</v>
      </c>
      <c r="S53" s="307">
        <f t="shared" ca="1" si="21"/>
        <v>9.0698635346846732</v>
      </c>
      <c r="T53" s="304">
        <f t="shared" ca="1" si="1"/>
        <v>88.975361275256645</v>
      </c>
      <c r="U53" s="311">
        <f t="shared" ca="1" si="2"/>
        <v>0</v>
      </c>
      <c r="V53" s="306">
        <f t="shared" ca="1" si="3"/>
        <v>1.2239140916529274</v>
      </c>
      <c r="W53" s="304">
        <f t="shared" ca="1" si="4"/>
        <v>5.7760551710956367</v>
      </c>
      <c r="Y53" s="314" t="str">
        <f t="shared" ca="1" si="22"/>
        <v/>
      </c>
      <c r="Z53" s="315" t="str">
        <f t="shared" ca="1" si="23"/>
        <v/>
      </c>
      <c r="AA53" s="316" t="str">
        <f t="shared" ca="1" si="24"/>
        <v/>
      </c>
      <c r="AC53" s="310" t="e">
        <f t="shared" ca="1" si="25"/>
        <v>#N/A</v>
      </c>
      <c r="AD53" s="323" t="e">
        <f t="shared" ca="1" si="26"/>
        <v>#N/A</v>
      </c>
      <c r="AE53" s="324">
        <f t="shared" ca="1" si="5"/>
        <v>8.8684886968802363</v>
      </c>
      <c r="AG53" s="306">
        <f t="shared" ca="1" si="27"/>
        <v>78.073947920563597</v>
      </c>
      <c r="AH53" s="304">
        <f t="shared" ca="1" si="28"/>
        <v>87.721700116328506</v>
      </c>
    </row>
    <row r="54" spans="1:34" x14ac:dyDescent="0.2">
      <c r="A54" s="347">
        <f t="shared" ca="1" si="6"/>
        <v>0.01</v>
      </c>
      <c r="B54" s="304">
        <f t="shared" ca="1" si="7"/>
        <v>0.50000000000000022</v>
      </c>
      <c r="D54" s="306">
        <f t="shared" ca="1" si="8"/>
        <v>15.888339837545335</v>
      </c>
      <c r="E54" s="307">
        <f t="shared" ca="1" si="9"/>
        <v>76.237341997774067</v>
      </c>
      <c r="F54" s="304">
        <f t="shared" ca="1" si="10"/>
        <v>77.875359759547152</v>
      </c>
      <c r="G54" s="306">
        <f t="shared" ca="1" si="11"/>
        <v>7.1026013951786204</v>
      </c>
      <c r="H54" s="307">
        <f t="shared" ca="1" si="12"/>
        <v>38.367842796653029</v>
      </c>
      <c r="I54" s="304">
        <f t="shared" ca="1" si="13"/>
        <v>39.019716906295884</v>
      </c>
      <c r="J54" s="306">
        <f t="shared" ca="1" si="14"/>
        <v>1.6560405874177662</v>
      </c>
      <c r="K54" s="307">
        <f t="shared" ca="1" si="15"/>
        <v>9.2483552577468782</v>
      </c>
      <c r="L54" s="304">
        <f t="shared" ca="1" si="0"/>
        <v>9.3954534430579404</v>
      </c>
      <c r="M54" s="306">
        <f t="shared" ca="1" si="16"/>
        <v>1.3877498864520281</v>
      </c>
      <c r="N54" s="304">
        <f t="shared" ca="1" si="17"/>
        <v>79.512211513460429</v>
      </c>
      <c r="P54" s="310">
        <f t="shared" ca="1" si="18"/>
        <v>2</v>
      </c>
      <c r="Q54" s="304">
        <f t="shared" ca="1" si="19"/>
        <v>799.05555555555554</v>
      </c>
      <c r="R54" s="306">
        <f t="shared" ca="1" si="20"/>
        <v>0.40100875396011837</v>
      </c>
      <c r="S54" s="307">
        <f t="shared" ca="1" si="21"/>
        <v>9.0658534471450718</v>
      </c>
      <c r="T54" s="304">
        <f t="shared" ca="1" si="1"/>
        <v>88.936022316493165</v>
      </c>
      <c r="U54" s="311">
        <f t="shared" ca="1" si="2"/>
        <v>0</v>
      </c>
      <c r="V54" s="306">
        <f t="shared" ca="1" si="3"/>
        <v>1.2238676001227442</v>
      </c>
      <c r="W54" s="304">
        <f t="shared" ca="1" si="4"/>
        <v>6.0134109039495076</v>
      </c>
      <c r="Y54" s="314" t="str">
        <f t="shared" ca="1" si="22"/>
        <v/>
      </c>
      <c r="Z54" s="315" t="str">
        <f t="shared" ca="1" si="23"/>
        <v/>
      </c>
      <c r="AA54" s="316" t="str">
        <f t="shared" ca="1" si="24"/>
        <v/>
      </c>
      <c r="AC54" s="310" t="e">
        <f t="shared" ca="1" si="25"/>
        <v>#N/A</v>
      </c>
      <c r="AD54" s="323" t="e">
        <f t="shared" ca="1" si="26"/>
        <v>#N/A</v>
      </c>
      <c r="AE54" s="324">
        <f t="shared" ca="1" si="5"/>
        <v>9.2483552577468782</v>
      </c>
      <c r="AG54" s="306">
        <f t="shared" ca="1" si="27"/>
        <v>77.854985270082707</v>
      </c>
      <c r="AH54" s="304">
        <f t="shared" ca="1" si="28"/>
        <v>87.501910880135782</v>
      </c>
    </row>
    <row r="55" spans="1:34" x14ac:dyDescent="0.2">
      <c r="A55" s="347">
        <f t="shared" ca="1" si="6"/>
        <v>0.01</v>
      </c>
      <c r="B55" s="304">
        <f t="shared" ca="1" si="7"/>
        <v>0.51000000000000023</v>
      </c>
      <c r="D55" s="306">
        <f t="shared" ca="1" si="8"/>
        <v>15.896830941793802</v>
      </c>
      <c r="E55" s="307">
        <f t="shared" ca="1" si="9"/>
        <v>76.063763231841264</v>
      </c>
      <c r="F55" s="304">
        <f t="shared" ca="1" si="10"/>
        <v>77.707176701908168</v>
      </c>
      <c r="G55" s="306">
        <f t="shared" ca="1" si="11"/>
        <v>7.2615697045965586</v>
      </c>
      <c r="H55" s="307">
        <f t="shared" ca="1" si="12"/>
        <v>39.128480428971443</v>
      </c>
      <c r="I55" s="304">
        <f t="shared" ca="1" si="13"/>
        <v>39.796587482535685</v>
      </c>
      <c r="J55" s="306">
        <f t="shared" ca="1" si="14"/>
        <v>1.7278614429166421</v>
      </c>
      <c r="K55" s="307">
        <f t="shared" ca="1" si="15"/>
        <v>9.6358368738750002</v>
      </c>
      <c r="L55" s="304">
        <f t="shared" ca="1" si="0"/>
        <v>9.7895279470384633</v>
      </c>
      <c r="M55" s="306">
        <f t="shared" ca="1" si="16"/>
        <v>1.3873011859899971</v>
      </c>
      <c r="N55" s="304">
        <f t="shared" ca="1" si="17"/>
        <v>79.486502870720486</v>
      </c>
      <c r="P55" s="310">
        <f t="shared" ca="1" si="18"/>
        <v>3</v>
      </c>
      <c r="Q55" s="304">
        <f t="shared" ca="1" si="19"/>
        <v>797.41</v>
      </c>
      <c r="R55" s="306">
        <f t="shared" ca="1" si="20"/>
        <v>0.40018292629604973</v>
      </c>
      <c r="S55" s="307">
        <f t="shared" ca="1" si="21"/>
        <v>9.0618516178821107</v>
      </c>
      <c r="T55" s="304">
        <f t="shared" ca="1" si="1"/>
        <v>88.896764371423515</v>
      </c>
      <c r="U55" s="311">
        <f t="shared" ca="1" si="2"/>
        <v>0</v>
      </c>
      <c r="V55" s="306">
        <f t="shared" ca="1" si="3"/>
        <v>1.2238201784113687</v>
      </c>
      <c r="W55" s="304">
        <f t="shared" ca="1" si="4"/>
        <v>6.2550025479774183</v>
      </c>
      <c r="Y55" s="314" t="str">
        <f t="shared" ca="1" si="22"/>
        <v/>
      </c>
      <c r="Z55" s="315" t="str">
        <f t="shared" ca="1" si="23"/>
        <v/>
      </c>
      <c r="AA55" s="316" t="str">
        <f t="shared" ca="1" si="24"/>
        <v/>
      </c>
      <c r="AC55" s="310" t="e">
        <f t="shared" ca="1" si="25"/>
        <v>#N/A</v>
      </c>
      <c r="AD55" s="323" t="e">
        <f t="shared" ca="1" si="26"/>
        <v>#N/A</v>
      </c>
      <c r="AE55" s="324">
        <f t="shared" ca="1" si="5"/>
        <v>9.6358368738750002</v>
      </c>
      <c r="AG55" s="306">
        <f t="shared" ca="1" si="27"/>
        <v>77.686657007450492</v>
      </c>
      <c r="AH55" s="304">
        <f t="shared" ca="1" si="28"/>
        <v>87.332768452570576</v>
      </c>
    </row>
    <row r="56" spans="1:34" x14ac:dyDescent="0.2">
      <c r="A56" s="347">
        <f t="shared" ca="1" si="6"/>
        <v>0.01</v>
      </c>
      <c r="B56" s="304">
        <f t="shared" ca="1" si="7"/>
        <v>0.52000000000000024</v>
      </c>
      <c r="D56" s="306">
        <f t="shared" ca="1" si="8"/>
        <v>15.91375344574687</v>
      </c>
      <c r="E56" s="307">
        <f t="shared" ca="1" si="9"/>
        <v>75.940191154844555</v>
      </c>
      <c r="F56" s="304">
        <f t="shared" ca="1" si="10"/>
        <v>77.589691205509723</v>
      </c>
      <c r="G56" s="306">
        <f t="shared" ca="1" si="11"/>
        <v>7.4207072390540274</v>
      </c>
      <c r="H56" s="307">
        <f t="shared" ca="1" si="12"/>
        <v>39.887882340519887</v>
      </c>
      <c r="I56" s="304">
        <f t="shared" ca="1" si="13"/>
        <v>40.572281837960595</v>
      </c>
      <c r="J56" s="306">
        <f t="shared" ca="1" si="14"/>
        <v>1.801272827634895</v>
      </c>
      <c r="K56" s="307">
        <f t="shared" ca="1" si="15"/>
        <v>10.030918687722457</v>
      </c>
      <c r="L56" s="304">
        <f t="shared" ca="1" si="0"/>
        <v>10.191364654415787</v>
      </c>
      <c r="M56" s="306">
        <f t="shared" ca="1" si="16"/>
        <v>1.386859997407327</v>
      </c>
      <c r="N56" s="304">
        <f t="shared" ca="1" si="17"/>
        <v>79.461224626964125</v>
      </c>
      <c r="P56" s="310">
        <f t="shared" ca="1" si="18"/>
        <v>3</v>
      </c>
      <c r="Q56" s="304">
        <f t="shared" ca="1" si="19"/>
        <v>796.23</v>
      </c>
      <c r="R56" s="306">
        <f t="shared" ca="1" si="20"/>
        <v>0.39959073927428013</v>
      </c>
      <c r="S56" s="307">
        <f t="shared" ca="1" si="21"/>
        <v>9.0578557104893687</v>
      </c>
      <c r="T56" s="304">
        <f t="shared" ca="1" si="1"/>
        <v>88.857564519900706</v>
      </c>
      <c r="U56" s="311">
        <f t="shared" ca="1" si="2"/>
        <v>0</v>
      </c>
      <c r="V56" s="306">
        <f t="shared" ca="1" si="3"/>
        <v>1.2237718284452039</v>
      </c>
      <c r="W56" s="304">
        <f t="shared" ca="1" si="4"/>
        <v>6.5009605918448203</v>
      </c>
      <c r="Y56" s="314" t="str">
        <f t="shared" ca="1" si="22"/>
        <v/>
      </c>
      <c r="Z56" s="315" t="str">
        <f t="shared" ca="1" si="23"/>
        <v/>
      </c>
      <c r="AA56" s="316" t="str">
        <f t="shared" ca="1" si="24"/>
        <v/>
      </c>
      <c r="AC56" s="310" t="e">
        <f t="shared" ca="1" si="25"/>
        <v>#N/A</v>
      </c>
      <c r="AD56" s="323" t="e">
        <f t="shared" ca="1" si="26"/>
        <v>#N/A</v>
      </c>
      <c r="AE56" s="324">
        <f t="shared" ca="1" si="5"/>
        <v>10.030918687722457</v>
      </c>
      <c r="AG56" s="306">
        <f t="shared" ca="1" si="27"/>
        <v>77.569040678109161</v>
      </c>
      <c r="AH56" s="304">
        <f t="shared" ca="1" si="28"/>
        <v>87.214349919175589</v>
      </c>
    </row>
    <row r="57" spans="1:34" x14ac:dyDescent="0.2">
      <c r="A57" s="347">
        <f t="shared" ca="1" si="6"/>
        <v>0.01</v>
      </c>
      <c r="B57" s="304">
        <f t="shared" ca="1" si="7"/>
        <v>0.53000000000000025</v>
      </c>
      <c r="D57" s="306">
        <f t="shared" ca="1" si="8"/>
        <v>15.929807298645624</v>
      </c>
      <c r="E57" s="307">
        <f t="shared" ca="1" si="9"/>
        <v>75.816107966028767</v>
      </c>
      <c r="F57" s="304">
        <f t="shared" ca="1" si="10"/>
        <v>77.47154953715922</v>
      </c>
      <c r="G57" s="306">
        <f t="shared" ca="1" si="11"/>
        <v>7.580005312040484</v>
      </c>
      <c r="H57" s="307">
        <f t="shared" ca="1" si="12"/>
        <v>40.646043420180177</v>
      </c>
      <c r="I57" s="304">
        <f t="shared" ca="1" si="13"/>
        <v>41.346793421566979</v>
      </c>
      <c r="J57" s="306">
        <f t="shared" ca="1" si="14"/>
        <v>1.8762763903903676</v>
      </c>
      <c r="K57" s="307">
        <f t="shared" ca="1" si="15"/>
        <v>10.433588316525958</v>
      </c>
      <c r="L57" s="304">
        <f t="shared" ca="1" si="0"/>
        <v>10.600951761605335</v>
      </c>
      <c r="M57" s="306">
        <f t="shared" ca="1" si="16"/>
        <v>1.3864260440514056</v>
      </c>
      <c r="N57" s="304">
        <f t="shared" ca="1" si="17"/>
        <v>79.436360931164288</v>
      </c>
      <c r="P57" s="310">
        <f t="shared" ca="1" si="18"/>
        <v>3</v>
      </c>
      <c r="Q57" s="304">
        <f t="shared" ca="1" si="19"/>
        <v>795.05</v>
      </c>
      <c r="R57" s="306">
        <f t="shared" ca="1" si="20"/>
        <v>0.39899855225251041</v>
      </c>
      <c r="S57" s="307">
        <f t="shared" ca="1" si="21"/>
        <v>9.0538657249668439</v>
      </c>
      <c r="T57" s="304">
        <f t="shared" ca="1" si="1"/>
        <v>88.818422761924737</v>
      </c>
      <c r="U57" s="311">
        <f t="shared" ca="1" si="2"/>
        <v>0</v>
      </c>
      <c r="V57" s="306">
        <f t="shared" ca="1" si="3"/>
        <v>1.2237225518496304</v>
      </c>
      <c r="W57" s="304">
        <f t="shared" ca="1" si="4"/>
        <v>6.7512602057613922</v>
      </c>
      <c r="Y57" s="314" t="str">
        <f t="shared" ca="1" si="22"/>
        <v/>
      </c>
      <c r="Z57" s="315" t="str">
        <f t="shared" ca="1" si="23"/>
        <v/>
      </c>
      <c r="AA57" s="316" t="str">
        <f t="shared" ca="1" si="24"/>
        <v/>
      </c>
      <c r="AC57" s="310" t="e">
        <f t="shared" ca="1" si="25"/>
        <v>#N/A</v>
      </c>
      <c r="AD57" s="323" t="e">
        <f t="shared" ca="1" si="26"/>
        <v>#N/A</v>
      </c>
      <c r="AE57" s="324">
        <f t="shared" ca="1" si="5"/>
        <v>10.433588316525958</v>
      </c>
      <c r="AG57" s="306">
        <f t="shared" ca="1" si="27"/>
        <v>77.450769048509031</v>
      </c>
      <c r="AH57" s="304">
        <f t="shared" ca="1" si="28"/>
        <v>87.095287622132574</v>
      </c>
    </row>
    <row r="58" spans="1:34" x14ac:dyDescent="0.2">
      <c r="A58" s="347">
        <f t="shared" ca="1" si="6"/>
        <v>0.01</v>
      </c>
      <c r="B58" s="304">
        <f t="shared" ca="1" si="7"/>
        <v>0.54000000000000026</v>
      </c>
      <c r="D58" s="306">
        <f t="shared" ca="1" si="8"/>
        <v>15.945018508352256</v>
      </c>
      <c r="E58" s="307">
        <f t="shared" ca="1" si="9"/>
        <v>75.691511931209732</v>
      </c>
      <c r="F58" s="304">
        <f t="shared" ca="1" si="10"/>
        <v>77.35275427329114</v>
      </c>
      <c r="G58" s="306">
        <f t="shared" ca="1" si="11"/>
        <v>7.7394554971240064</v>
      </c>
      <c r="H58" s="307">
        <f t="shared" ca="1" si="12"/>
        <v>41.402958539492275</v>
      </c>
      <c r="I58" s="304">
        <f t="shared" ca="1" si="13"/>
        <v>42.120115707520071</v>
      </c>
      <c r="J58" s="306">
        <f t="shared" ca="1" si="14"/>
        <v>1.9528736944361902</v>
      </c>
      <c r="K58" s="307">
        <f t="shared" ca="1" si="15"/>
        <v>10.843833326324321</v>
      </c>
      <c r="L58" s="304">
        <f t="shared" ca="1" si="0"/>
        <v>11.018277400552359</v>
      </c>
      <c r="M58" s="306">
        <f t="shared" ca="1" si="16"/>
        <v>1.3859990644369298</v>
      </c>
      <c r="N58" s="304">
        <f t="shared" ca="1" si="17"/>
        <v>79.411896801316701</v>
      </c>
      <c r="P58" s="310">
        <f t="shared" ca="1" si="18"/>
        <v>3</v>
      </c>
      <c r="Q58" s="304">
        <f t="shared" ca="1" si="19"/>
        <v>793.87</v>
      </c>
      <c r="R58" s="306">
        <f t="shared" ca="1" si="20"/>
        <v>0.3984063652307408</v>
      </c>
      <c r="S58" s="307">
        <f t="shared" ca="1" si="21"/>
        <v>9.0498816613145365</v>
      </c>
      <c r="T58" s="304">
        <f t="shared" ca="1" si="1"/>
        <v>88.779339097495608</v>
      </c>
      <c r="U58" s="311">
        <f t="shared" ca="1" si="2"/>
        <v>0</v>
      </c>
      <c r="V58" s="306">
        <f t="shared" ca="1" si="3"/>
        <v>1.223672350258151</v>
      </c>
      <c r="W58" s="304">
        <f t="shared" ca="1" si="4"/>
        <v>7.0058764263629323</v>
      </c>
      <c r="Y58" s="314" t="str">
        <f t="shared" ca="1" si="22"/>
        <v/>
      </c>
      <c r="Z58" s="315" t="str">
        <f t="shared" ca="1" si="23"/>
        <v/>
      </c>
      <c r="AA58" s="316" t="str">
        <f t="shared" ca="1" si="24"/>
        <v/>
      </c>
      <c r="AC58" s="310" t="e">
        <f t="shared" ca="1" si="25"/>
        <v>#N/A</v>
      </c>
      <c r="AD58" s="323" t="e">
        <f t="shared" ca="1" si="26"/>
        <v>#N/A</v>
      </c>
      <c r="AE58" s="324">
        <f t="shared" ca="1" si="5"/>
        <v>10.843833326324321</v>
      </c>
      <c r="AG58" s="306">
        <f t="shared" ca="1" si="27"/>
        <v>77.331844646049774</v>
      </c>
      <c r="AH58" s="304">
        <f t="shared" ca="1" si="28"/>
        <v>86.975583687345818</v>
      </c>
    </row>
    <row r="59" spans="1:34" x14ac:dyDescent="0.2">
      <c r="A59" s="347">
        <f t="shared" ca="1" si="6"/>
        <v>0.01</v>
      </c>
      <c r="B59" s="304">
        <f t="shared" ca="1" si="7"/>
        <v>0.55000000000000027</v>
      </c>
      <c r="D59" s="306">
        <f t="shared" ca="1" si="8"/>
        <v>15.959411682666454</v>
      </c>
      <c r="E59" s="307">
        <f t="shared" ca="1" si="9"/>
        <v>75.566401538541001</v>
      </c>
      <c r="F59" s="304">
        <f t="shared" ca="1" si="10"/>
        <v>77.233307987815991</v>
      </c>
      <c r="G59" s="306">
        <f t="shared" ca="1" si="11"/>
        <v>7.8990496139506705</v>
      </c>
      <c r="H59" s="307">
        <f t="shared" ca="1" si="12"/>
        <v>42.158622554877688</v>
      </c>
      <c r="I59" s="304">
        <f t="shared" ca="1" si="13"/>
        <v>42.892242195160378</v>
      </c>
      <c r="J59" s="306">
        <f t="shared" ca="1" si="14"/>
        <v>2.0310662199915637</v>
      </c>
      <c r="K59" s="307">
        <f t="shared" ca="1" si="15"/>
        <v>11.261641231796171</v>
      </c>
      <c r="L59" s="304">
        <f t="shared" ca="1" si="0"/>
        <v>11.443329638863087</v>
      </c>
      <c r="M59" s="306">
        <f t="shared" ca="1" si="16"/>
        <v>1.385578811146656</v>
      </c>
      <c r="N59" s="304">
        <f t="shared" ca="1" si="17"/>
        <v>79.387818061457537</v>
      </c>
      <c r="P59" s="310">
        <f t="shared" ca="1" si="18"/>
        <v>3</v>
      </c>
      <c r="Q59" s="304">
        <f t="shared" ca="1" si="19"/>
        <v>792.68999999999994</v>
      </c>
      <c r="R59" s="306">
        <f t="shared" ca="1" si="20"/>
        <v>0.39781417820897108</v>
      </c>
      <c r="S59" s="307">
        <f t="shared" ca="1" si="21"/>
        <v>9.0459035195324464</v>
      </c>
      <c r="T59" s="304">
        <f t="shared" ca="1" si="1"/>
        <v>88.740313526613306</v>
      </c>
      <c r="U59" s="311">
        <f t="shared" ca="1" si="2"/>
        <v>0</v>
      </c>
      <c r="V59" s="306">
        <f t="shared" ca="1" si="3"/>
        <v>1.2236212253123988</v>
      </c>
      <c r="W59" s="304">
        <f t="shared" ca="1" si="4"/>
        <v>7.2647841583656287</v>
      </c>
      <c r="Y59" s="314" t="str">
        <f t="shared" ca="1" si="22"/>
        <v/>
      </c>
      <c r="Z59" s="315" t="str">
        <f t="shared" ca="1" si="23"/>
        <v/>
      </c>
      <c r="AA59" s="316" t="str">
        <f t="shared" ca="1" si="24"/>
        <v/>
      </c>
      <c r="AC59" s="310" t="e">
        <f t="shared" ca="1" si="25"/>
        <v>#N/A</v>
      </c>
      <c r="AD59" s="323" t="e">
        <f t="shared" ca="1" si="26"/>
        <v>#N/A</v>
      </c>
      <c r="AE59" s="324">
        <f t="shared" ca="1" si="5"/>
        <v>11.261641231796171</v>
      </c>
      <c r="AG59" s="306">
        <f t="shared" ca="1" si="27"/>
        <v>77.212269998025533</v>
      </c>
      <c r="AH59" s="304">
        <f t="shared" ca="1" si="28"/>
        <v>86.85524026175402</v>
      </c>
    </row>
    <row r="60" spans="1:34" x14ac:dyDescent="0.2">
      <c r="A60" s="347">
        <f t="shared" ca="1" si="6"/>
        <v>0.01</v>
      </c>
      <c r="B60" s="304">
        <f t="shared" ca="1" si="7"/>
        <v>0.56000000000000028</v>
      </c>
      <c r="D60" s="306">
        <f t="shared" ca="1" si="8"/>
        <v>15.973010130983164</v>
      </c>
      <c r="E60" s="307">
        <f t="shared" ca="1" si="9"/>
        <v>75.44077548418629</v>
      </c>
      <c r="F60" s="304">
        <f t="shared" ca="1" si="10"/>
        <v>77.113213253630491</v>
      </c>
      <c r="G60" s="306">
        <f t="shared" ca="1" si="11"/>
        <v>8.0587797152605027</v>
      </c>
      <c r="H60" s="307">
        <f t="shared" ca="1" si="12"/>
        <v>42.913030309719552</v>
      </c>
      <c r="I60" s="304">
        <f t="shared" ca="1" si="13"/>
        <v>43.663166409022644</v>
      </c>
      <c r="J60" s="306">
        <f t="shared" ca="1" si="14"/>
        <v>2.1108553666376197</v>
      </c>
      <c r="K60" s="307">
        <f t="shared" ca="1" si="15"/>
        <v>11.686999496119157</v>
      </c>
      <c r="L60" s="304">
        <f t="shared" ca="1" si="0"/>
        <v>11.876096479953009</v>
      </c>
      <c r="M60" s="306">
        <f t="shared" ca="1" si="16"/>
        <v>1.3851650498304875</v>
      </c>
      <c r="N60" s="304">
        <f t="shared" ca="1" si="17"/>
        <v>79.3641112843153</v>
      </c>
      <c r="P60" s="310">
        <f t="shared" ca="1" si="18"/>
        <v>3</v>
      </c>
      <c r="Q60" s="304">
        <f t="shared" ca="1" si="19"/>
        <v>791.51</v>
      </c>
      <c r="R60" s="306">
        <f t="shared" ca="1" si="20"/>
        <v>0.39722199118720147</v>
      </c>
      <c r="S60" s="307">
        <f t="shared" ca="1" si="21"/>
        <v>9.0419312996205736</v>
      </c>
      <c r="T60" s="304">
        <f t="shared" ca="1" si="1"/>
        <v>88.701346049277831</v>
      </c>
      <c r="U60" s="311">
        <f t="shared" ca="1" si="2"/>
        <v>0</v>
      </c>
      <c r="V60" s="306">
        <f t="shared" ca="1" si="3"/>
        <v>1.2235691786621381</v>
      </c>
      <c r="W60" s="304">
        <f t="shared" ca="1" si="4"/>
        <v>7.5279581762254271</v>
      </c>
      <c r="Y60" s="314" t="str">
        <f t="shared" ca="1" si="22"/>
        <v/>
      </c>
      <c r="Z60" s="315" t="str">
        <f t="shared" ca="1" si="23"/>
        <v/>
      </c>
      <c r="AA60" s="316" t="str">
        <f t="shared" ca="1" si="24"/>
        <v/>
      </c>
      <c r="AC60" s="310" t="e">
        <f t="shared" ca="1" si="25"/>
        <v>#N/A</v>
      </c>
      <c r="AD60" s="323" t="e">
        <f t="shared" ca="1" si="26"/>
        <v>#N/A</v>
      </c>
      <c r="AE60" s="324">
        <f t="shared" ca="1" si="5"/>
        <v>11.686999496119157</v>
      </c>
      <c r="AG60" s="306">
        <f t="shared" ca="1" si="27"/>
        <v>77.092047632962149</v>
      </c>
      <c r="AH60" s="304">
        <f t="shared" ca="1" si="28"/>
        <v>86.73425951317985</v>
      </c>
    </row>
    <row r="61" spans="1:34" x14ac:dyDescent="0.2">
      <c r="A61" s="347">
        <f t="shared" ca="1" si="6"/>
        <v>0.01</v>
      </c>
      <c r="B61" s="304">
        <f t="shared" ca="1" si="7"/>
        <v>0.57000000000000028</v>
      </c>
      <c r="D61" s="306">
        <f t="shared" ca="1" si="8"/>
        <v>15.985835956865685</v>
      </c>
      <c r="E61" s="307">
        <f t="shared" ca="1" si="9"/>
        <v>75.314632659227144</v>
      </c>
      <c r="F61" s="304">
        <f t="shared" ca="1" si="10"/>
        <v>76.992472643980875</v>
      </c>
      <c r="G61" s="306">
        <f t="shared" ca="1" si="11"/>
        <v>8.2186380748291601</v>
      </c>
      <c r="H61" s="307">
        <f t="shared" ca="1" si="12"/>
        <v>43.666176636311825</v>
      </c>
      <c r="I61" s="304">
        <f t="shared" ca="1" si="13"/>
        <v>44.432881898866476</v>
      </c>
      <c r="J61" s="306">
        <f t="shared" ca="1" si="14"/>
        <v>2.192242455588068</v>
      </c>
      <c r="K61" s="307">
        <f t="shared" ca="1" si="15"/>
        <v>12.119895530849313</v>
      </c>
      <c r="L61" s="304">
        <f t="shared" ca="1" si="0"/>
        <v>12.316565863209759</v>
      </c>
      <c r="M61" s="306">
        <f t="shared" ca="1" si="16"/>
        <v>1.384757558292498</v>
      </c>
      <c r="N61" s="304">
        <f t="shared" ca="1" si="17"/>
        <v>79.340763739001204</v>
      </c>
      <c r="P61" s="310">
        <f t="shared" ca="1" si="18"/>
        <v>3</v>
      </c>
      <c r="Q61" s="304">
        <f t="shared" ca="1" si="19"/>
        <v>790.32999999999993</v>
      </c>
      <c r="R61" s="306">
        <f t="shared" ca="1" si="20"/>
        <v>0.39662980416543181</v>
      </c>
      <c r="S61" s="307">
        <f t="shared" ca="1" si="21"/>
        <v>9.0379650015789199</v>
      </c>
      <c r="T61" s="304">
        <f t="shared" ca="1" si="1"/>
        <v>88.66243666548921</v>
      </c>
      <c r="U61" s="311">
        <f t="shared" ca="1" si="2"/>
        <v>0</v>
      </c>
      <c r="V61" s="306">
        <f t="shared" ca="1" si="3"/>
        <v>1.2235162119652696</v>
      </c>
      <c r="W61" s="304">
        <f t="shared" ca="1" si="4"/>
        <v>7.7953731258027368</v>
      </c>
      <c r="Y61" s="314" t="str">
        <f t="shared" ca="1" si="22"/>
        <v/>
      </c>
      <c r="Z61" s="315" t="str">
        <f t="shared" ca="1" si="23"/>
        <v/>
      </c>
      <c r="AA61" s="316" t="str">
        <f t="shared" ca="1" si="24"/>
        <v/>
      </c>
      <c r="AC61" s="310" t="e">
        <f t="shared" ca="1" si="25"/>
        <v>#N/A</v>
      </c>
      <c r="AD61" s="323" t="e">
        <f t="shared" ca="1" si="26"/>
        <v>#N/A</v>
      </c>
      <c r="AE61" s="324">
        <f t="shared" ca="1" si="5"/>
        <v>12.119895530849313</v>
      </c>
      <c r="AG61" s="306">
        <f t="shared" ca="1" si="27"/>
        <v>76.971180081822851</v>
      </c>
      <c r="AH61" s="304">
        <f t="shared" ca="1" si="28"/>
        <v>86.612643630177814</v>
      </c>
    </row>
    <row r="62" spans="1:34" x14ac:dyDescent="0.2">
      <c r="A62" s="347">
        <f t="shared" ca="1" si="6"/>
        <v>0.01</v>
      </c>
      <c r="B62" s="304">
        <f t="shared" ca="1" si="7"/>
        <v>0.58000000000000029</v>
      </c>
      <c r="D62" s="306">
        <f t="shared" ca="1" si="8"/>
        <v>15.997910142494193</v>
      </c>
      <c r="E62" s="307">
        <f t="shared" ca="1" si="9"/>
        <v>75.187972137678869</v>
      </c>
      <c r="F62" s="304">
        <f t="shared" ca="1" si="10"/>
        <v>76.87108873369553</v>
      </c>
      <c r="G62" s="306">
        <f t="shared" ca="1" si="11"/>
        <v>8.3786171762541013</v>
      </c>
      <c r="H62" s="307">
        <f t="shared" ca="1" si="12"/>
        <v>44.418056357688613</v>
      </c>
      <c r="I62" s="304">
        <f t="shared" ca="1" si="13"/>
        <v>45.201382239717205</v>
      </c>
      <c r="J62" s="306">
        <f t="shared" ca="1" si="14"/>
        <v>2.2752287318434843</v>
      </c>
      <c r="K62" s="307">
        <f t="shared" ca="1" si="15"/>
        <v>12.560316695819315</v>
      </c>
      <c r="L62" s="304">
        <f t="shared" ca="1" si="0"/>
        <v>12.764725664168562</v>
      </c>
      <c r="M62" s="306">
        <f t="shared" ca="1" si="16"/>
        <v>1.384356125656742</v>
      </c>
      <c r="N62" s="304">
        <f t="shared" ca="1" si="17"/>
        <v>79.317763343213585</v>
      </c>
      <c r="P62" s="310">
        <f t="shared" ca="1" si="18"/>
        <v>3</v>
      </c>
      <c r="Q62" s="304">
        <f t="shared" ca="1" si="19"/>
        <v>789.15</v>
      </c>
      <c r="R62" s="306">
        <f t="shared" ca="1" si="20"/>
        <v>0.39603761714366215</v>
      </c>
      <c r="S62" s="307">
        <f t="shared" ca="1" si="21"/>
        <v>9.0340046254074835</v>
      </c>
      <c r="T62" s="304">
        <f t="shared" ca="1" si="1"/>
        <v>88.623585375247416</v>
      </c>
      <c r="U62" s="311">
        <f t="shared" ca="1" si="2"/>
        <v>0</v>
      </c>
      <c r="V62" s="306">
        <f t="shared" ca="1" si="3"/>
        <v>1.2234623268878253</v>
      </c>
      <c r="W62" s="304">
        <f t="shared" ca="1" si="4"/>
        <v>8.0670035260322646</v>
      </c>
      <c r="Y62" s="314" t="str">
        <f t="shared" ca="1" si="22"/>
        <v/>
      </c>
      <c r="Z62" s="315" t="str">
        <f t="shared" ca="1" si="23"/>
        <v/>
      </c>
      <c r="AA62" s="316" t="str">
        <f t="shared" ca="1" si="24"/>
        <v/>
      </c>
      <c r="AC62" s="310" t="e">
        <f t="shared" ca="1" si="25"/>
        <v>#N/A</v>
      </c>
      <c r="AD62" s="323" t="e">
        <f t="shared" ca="1" si="26"/>
        <v>#N/A</v>
      </c>
      <c r="AE62" s="324">
        <f t="shared" ca="1" si="5"/>
        <v>12.560316695819315</v>
      </c>
      <c r="AG62" s="306">
        <f t="shared" ca="1" si="27"/>
        <v>76.849669879096609</v>
      </c>
      <c r="AH62" s="304">
        <f t="shared" ca="1" si="28"/>
        <v>86.490394821881537</v>
      </c>
    </row>
    <row r="63" spans="1:34" x14ac:dyDescent="0.2">
      <c r="A63" s="347">
        <f t="shared" ca="1" si="6"/>
        <v>0.01</v>
      </c>
      <c r="B63" s="304">
        <f t="shared" ca="1" si="7"/>
        <v>0.5900000000000003</v>
      </c>
      <c r="D63" s="306">
        <f t="shared" ca="1" si="8"/>
        <v>16.009252625834048</v>
      </c>
      <c r="E63" s="307">
        <f t="shared" ca="1" si="9"/>
        <v>75.060793165500414</v>
      </c>
      <c r="F63" s="304">
        <f t="shared" ca="1" si="10"/>
        <v>76.749064100299023</v>
      </c>
      <c r="G63" s="306">
        <f t="shared" ca="1" si="11"/>
        <v>8.5387097025124419</v>
      </c>
      <c r="H63" s="307">
        <f t="shared" ca="1" si="12"/>
        <v>45.168664289343617</v>
      </c>
      <c r="I63" s="304">
        <f t="shared" ca="1" si="13"/>
        <v>45.968661031916142</v>
      </c>
      <c r="J63" s="306">
        <f t="shared" ca="1" si="14"/>
        <v>2.3598153662373171</v>
      </c>
      <c r="K63" s="307">
        <f t="shared" ca="1" si="15"/>
        <v>13.008250299054476</v>
      </c>
      <c r="L63" s="304">
        <f t="shared" ca="1" si="0"/>
        <v>13.220563694698521</v>
      </c>
      <c r="M63" s="306">
        <f t="shared" ca="1" si="16"/>
        <v>1.3839605516038078</v>
      </c>
      <c r="N63" s="304">
        <f t="shared" ca="1" si="17"/>
        <v>79.295098619495562</v>
      </c>
      <c r="P63" s="310">
        <f t="shared" ca="1" si="18"/>
        <v>3</v>
      </c>
      <c r="Q63" s="304">
        <f t="shared" ca="1" si="19"/>
        <v>787.96999999999991</v>
      </c>
      <c r="R63" s="306">
        <f t="shared" ca="1" si="20"/>
        <v>0.39544543012189248</v>
      </c>
      <c r="S63" s="307">
        <f t="shared" ca="1" si="21"/>
        <v>9.0300501711062644</v>
      </c>
      <c r="T63" s="304">
        <f t="shared" ca="1" si="1"/>
        <v>88.584792178552462</v>
      </c>
      <c r="U63" s="311">
        <f t="shared" ca="1" si="2"/>
        <v>0</v>
      </c>
      <c r="V63" s="306">
        <f t="shared" ca="1" si="3"/>
        <v>1.223407525103968</v>
      </c>
      <c r="W63" s="304">
        <f t="shared" ca="1" si="4"/>
        <v>8.3428237705981214</v>
      </c>
      <c r="Y63" s="314" t="str">
        <f t="shared" ca="1" si="22"/>
        <v/>
      </c>
      <c r="Z63" s="315" t="str">
        <f t="shared" ca="1" si="23"/>
        <v/>
      </c>
      <c r="AA63" s="316" t="str">
        <f t="shared" ca="1" si="24"/>
        <v/>
      </c>
      <c r="AC63" s="310" t="e">
        <f t="shared" ca="1" si="25"/>
        <v>#N/A</v>
      </c>
      <c r="AD63" s="323" t="e">
        <f t="shared" ca="1" si="26"/>
        <v>#N/A</v>
      </c>
      <c r="AE63" s="324">
        <f t="shared" ca="1" si="5"/>
        <v>13.008250299054476</v>
      </c>
      <c r="AG63" s="306">
        <f t="shared" ca="1" si="27"/>
        <v>76.72751956378022</v>
      </c>
      <c r="AH63" s="304">
        <f t="shared" ca="1" si="28"/>
        <v>86.367515317849254</v>
      </c>
    </row>
    <row r="64" spans="1:34" x14ac:dyDescent="0.2">
      <c r="A64" s="347">
        <f t="shared" ca="1" si="6"/>
        <v>0.01</v>
      </c>
      <c r="B64" s="304">
        <f t="shared" ca="1" si="7"/>
        <v>0.60000000000000031</v>
      </c>
      <c r="D64" s="306">
        <f t="shared" ca="1" si="8"/>
        <v>16.019882371266455</v>
      </c>
      <c r="E64" s="307">
        <f t="shared" ca="1" si="9"/>
        <v>74.933095150499838</v>
      </c>
      <c r="F64" s="304">
        <f t="shared" ca="1" si="10"/>
        <v>76.626401325020325</v>
      </c>
      <c r="G64" s="306">
        <f t="shared" ca="1" si="11"/>
        <v>8.6989085262251056</v>
      </c>
      <c r="H64" s="307">
        <f t="shared" ca="1" si="12"/>
        <v>45.917995240848619</v>
      </c>
      <c r="I64" s="304">
        <f t="shared" ca="1" si="13"/>
        <v>46.734711901179281</v>
      </c>
      <c r="J64" s="306">
        <f t="shared" ca="1" si="14"/>
        <v>2.4460034573810048</v>
      </c>
      <c r="K64" s="307">
        <f t="shared" ca="1" si="15"/>
        <v>13.463683596705437</v>
      </c>
      <c r="L64" s="304">
        <f t="shared" ca="1" si="0"/>
        <v>13.684067703198302</v>
      </c>
      <c r="M64" s="306">
        <f t="shared" ca="1" si="16"/>
        <v>1.3835706456710066</v>
      </c>
      <c r="N64" s="304">
        <f t="shared" ca="1" si="17"/>
        <v>79.272758655138944</v>
      </c>
      <c r="P64" s="310">
        <f t="shared" ca="1" si="18"/>
        <v>3</v>
      </c>
      <c r="Q64" s="304">
        <f t="shared" ca="1" si="19"/>
        <v>786.79</v>
      </c>
      <c r="R64" s="306">
        <f t="shared" ca="1" si="20"/>
        <v>0.39485324310012287</v>
      </c>
      <c r="S64" s="307">
        <f t="shared" ca="1" si="21"/>
        <v>9.0261016386752626</v>
      </c>
      <c r="T64" s="304">
        <f t="shared" ca="1" si="1"/>
        <v>88.546057075404335</v>
      </c>
      <c r="U64" s="311">
        <f t="shared" ca="1" si="2"/>
        <v>0</v>
      </c>
      <c r="V64" s="306">
        <f t="shared" ca="1" si="3"/>
        <v>1.223351808295984</v>
      </c>
      <c r="W64" s="304">
        <f t="shared" ca="1" si="4"/>
        <v>8.6228081296140822</v>
      </c>
      <c r="Y64" s="314" t="str">
        <f t="shared" ca="1" si="22"/>
        <v/>
      </c>
      <c r="Z64" s="315" t="str">
        <f t="shared" ca="1" si="23"/>
        <v/>
      </c>
      <c r="AA64" s="316" t="str">
        <f t="shared" ca="1" si="24"/>
        <v/>
      </c>
      <c r="AC64" s="310" t="e">
        <f t="shared" ca="1" si="25"/>
        <v>#N/A</v>
      </c>
      <c r="AD64" s="323" t="e">
        <f t="shared" ca="1" si="26"/>
        <v>#N/A</v>
      </c>
      <c r="AE64" s="324">
        <f t="shared" ca="1" si="5"/>
        <v>13.463683596705437</v>
      </c>
      <c r="AG64" s="306">
        <f t="shared" ca="1" si="27"/>
        <v>76.604731680265459</v>
      </c>
      <c r="AH64" s="304">
        <f t="shared" ca="1" si="28"/>
        <v>86.244007367908665</v>
      </c>
    </row>
    <row r="65" spans="1:34" x14ac:dyDescent="0.2">
      <c r="A65" s="347">
        <f t="shared" ca="1" si="6"/>
        <v>0.01</v>
      </c>
      <c r="B65" s="304">
        <f t="shared" ca="1" si="7"/>
        <v>0.61000000000000032</v>
      </c>
      <c r="D65" s="306">
        <f t="shared" ca="1" si="8"/>
        <v>16.029817434337414</v>
      </c>
      <c r="E65" s="307">
        <f t="shared" ca="1" si="9"/>
        <v>74.804877653046205</v>
      </c>
      <c r="F65" s="304">
        <f t="shared" ca="1" si="10"/>
        <v>76.503102993704772</v>
      </c>
      <c r="G65" s="306">
        <f t="shared" ca="1" si="11"/>
        <v>8.85920670056848</v>
      </c>
      <c r="H65" s="307">
        <f t="shared" ca="1" si="12"/>
        <v>46.666044017379079</v>
      </c>
      <c r="I65" s="304">
        <f t="shared" ca="1" si="13"/>
        <v>47.499528498663636</v>
      </c>
      <c r="J65" s="306">
        <f t="shared" ca="1" si="14"/>
        <v>2.5337940335149729</v>
      </c>
      <c r="K65" s="307">
        <f t="shared" ca="1" si="15"/>
        <v>13.926603792996575</v>
      </c>
      <c r="L65" s="304">
        <f t="shared" ca="1" si="0"/>
        <v>14.155225374800031</v>
      </c>
      <c r="M65" s="306">
        <f t="shared" ca="1" si="16"/>
        <v>1.3831862266099146</v>
      </c>
      <c r="N65" s="304">
        <f t="shared" ca="1" si="17"/>
        <v>79.250733065373993</v>
      </c>
      <c r="P65" s="310">
        <f t="shared" ca="1" si="18"/>
        <v>3</v>
      </c>
      <c r="Q65" s="304">
        <f t="shared" ca="1" si="19"/>
        <v>785.61</v>
      </c>
      <c r="R65" s="306">
        <f t="shared" ca="1" si="20"/>
        <v>0.39426105607835321</v>
      </c>
      <c r="S65" s="307">
        <f t="shared" ca="1" si="21"/>
        <v>9.0221590281144799</v>
      </c>
      <c r="T65" s="304">
        <f t="shared" ca="1" si="1"/>
        <v>88.507380065803048</v>
      </c>
      <c r="U65" s="311">
        <f t="shared" ca="1" si="2"/>
        <v>0</v>
      </c>
      <c r="V65" s="306">
        <f t="shared" ca="1" si="3"/>
        <v>1.2232951781542774</v>
      </c>
      <c r="W65" s="304">
        <f t="shared" ca="1" si="4"/>
        <v>8.9069307513089999</v>
      </c>
      <c r="Y65" s="314" t="str">
        <f t="shared" ca="1" si="22"/>
        <v/>
      </c>
      <c r="Z65" s="315" t="str">
        <f t="shared" ca="1" si="23"/>
        <v/>
      </c>
      <c r="AA65" s="316" t="str">
        <f t="shared" ca="1" si="24"/>
        <v/>
      </c>
      <c r="AC65" s="310" t="e">
        <f t="shared" ca="1" si="25"/>
        <v>#N/A</v>
      </c>
      <c r="AD65" s="323" t="e">
        <f t="shared" ca="1" si="26"/>
        <v>#N/A</v>
      </c>
      <c r="AE65" s="324">
        <f t="shared" ca="1" si="5"/>
        <v>13.926603792996575</v>
      </c>
      <c r="AG65" s="306">
        <f t="shared" ca="1" si="27"/>
        <v>76.481308779139724</v>
      </c>
      <c r="AH65" s="304">
        <f t="shared" ca="1" si="28"/>
        <v>86.119873242000111</v>
      </c>
    </row>
    <row r="66" spans="1:34" x14ac:dyDescent="0.2">
      <c r="A66" s="347">
        <f t="shared" ca="1" si="6"/>
        <v>0.01</v>
      </c>
      <c r="B66" s="304">
        <f t="shared" ca="1" si="7"/>
        <v>0.62000000000000033</v>
      </c>
      <c r="D66" s="306">
        <f t="shared" ca="1" si="8"/>
        <v>16.03907502120525</v>
      </c>
      <c r="E66" s="307">
        <f t="shared" ca="1" si="9"/>
        <v>74.676140377510393</v>
      </c>
      <c r="F66" s="304">
        <f t="shared" ca="1" si="10"/>
        <v>76.37917169763945</v>
      </c>
      <c r="G66" s="306">
        <f t="shared" ca="1" si="11"/>
        <v>9.0195974507805321</v>
      </c>
      <c r="H66" s="307">
        <f t="shared" ca="1" si="12"/>
        <v>47.412805421154182</v>
      </c>
      <c r="I66" s="304">
        <f t="shared" ca="1" si="13"/>
        <v>48.263104501040488</v>
      </c>
      <c r="J66" s="306">
        <f t="shared" ca="1" si="14"/>
        <v>2.6231880542717181</v>
      </c>
      <c r="K66" s="307">
        <f t="shared" ca="1" si="15"/>
        <v>14.396998040189242</v>
      </c>
      <c r="L66" s="304">
        <f t="shared" ca="1" si="0"/>
        <v>14.634024331580385</v>
      </c>
      <c r="M66" s="306">
        <f t="shared" ca="1" si="16"/>
        <v>1.3828071217957016</v>
      </c>
      <c r="N66" s="304">
        <f t="shared" ca="1" si="17"/>
        <v>79.229011959526488</v>
      </c>
      <c r="P66" s="310">
        <f t="shared" ca="1" si="18"/>
        <v>3</v>
      </c>
      <c r="Q66" s="304">
        <f t="shared" ca="1" si="19"/>
        <v>784.43</v>
      </c>
      <c r="R66" s="306">
        <f t="shared" ca="1" si="20"/>
        <v>0.39366886905658355</v>
      </c>
      <c r="S66" s="307">
        <f t="shared" ca="1" si="21"/>
        <v>9.0182223394239145</v>
      </c>
      <c r="T66" s="304">
        <f t="shared" ca="1" si="1"/>
        <v>88.468761149748602</v>
      </c>
      <c r="U66" s="311">
        <f t="shared" ca="1" si="2"/>
        <v>0</v>
      </c>
      <c r="V66" s="306">
        <f t="shared" ca="1" si="3"/>
        <v>1.2232376363773581</v>
      </c>
      <c r="W66" s="304">
        <f t="shared" ca="1" si="4"/>
        <v>9.1951656637173045</v>
      </c>
      <c r="Y66" s="314" t="str">
        <f t="shared" ca="1" si="22"/>
        <v/>
      </c>
      <c r="Z66" s="315" t="str">
        <f t="shared" ca="1" si="23"/>
        <v/>
      </c>
      <c r="AA66" s="316" t="str">
        <f t="shared" ca="1" si="24"/>
        <v/>
      </c>
      <c r="AC66" s="310" t="e">
        <f t="shared" ca="1" si="25"/>
        <v>#N/A</v>
      </c>
      <c r="AD66" s="323" t="e">
        <f t="shared" ca="1" si="26"/>
        <v>#N/A</v>
      </c>
      <c r="AE66" s="324">
        <f t="shared" ca="1" si="5"/>
        <v>14.396998040189242</v>
      </c>
      <c r="AG66" s="306">
        <f t="shared" ca="1" si="27"/>
        <v>76.357253417909234</v>
      </c>
      <c r="AH66" s="304">
        <f t="shared" ca="1" si="28"/>
        <v>85.995115230018982</v>
      </c>
    </row>
    <row r="67" spans="1:34" x14ac:dyDescent="0.2">
      <c r="A67" s="347">
        <f t="shared" ca="1" si="6"/>
        <v>0.01</v>
      </c>
      <c r="B67" s="304">
        <f t="shared" ca="1" si="7"/>
        <v>0.63000000000000034</v>
      </c>
      <c r="D67" s="306">
        <f t="shared" ca="1" si="8"/>
        <v>16.047671543300506</v>
      </c>
      <c r="E67" s="307">
        <f t="shared" ca="1" si="9"/>
        <v>74.546883164365212</v>
      </c>
      <c r="F67" s="304">
        <f t="shared" ca="1" si="10"/>
        <v>76.254610034300057</v>
      </c>
      <c r="G67" s="306">
        <f t="shared" ca="1" si="11"/>
        <v>9.1800741662135366</v>
      </c>
      <c r="H67" s="307">
        <f t="shared" ca="1" si="12"/>
        <v>48.158274252797831</v>
      </c>
      <c r="I67" s="304">
        <f t="shared" ca="1" si="13"/>
        <v>49.025433610574744</v>
      </c>
      <c r="J67" s="306">
        <f t="shared" ca="1" si="14"/>
        <v>2.7141864123566886</v>
      </c>
      <c r="K67" s="307">
        <f t="shared" ca="1" si="15"/>
        <v>14.874853438559002</v>
      </c>
      <c r="L67" s="304">
        <f t="shared" ca="1" si="0"/>
        <v>15.12045213277805</v>
      </c>
      <c r="M67" s="306">
        <f t="shared" ca="1" si="16"/>
        <v>1.3824331666832943</v>
      </c>
      <c r="N67" s="304">
        <f t="shared" ca="1" si="17"/>
        <v>79.20758590985821</v>
      </c>
      <c r="P67" s="310">
        <f t="shared" ca="1" si="18"/>
        <v>3</v>
      </c>
      <c r="Q67" s="304">
        <f t="shared" ca="1" si="19"/>
        <v>783.25</v>
      </c>
      <c r="R67" s="306">
        <f t="shared" ca="1" si="20"/>
        <v>0.39307668203481394</v>
      </c>
      <c r="S67" s="307">
        <f t="shared" ca="1" si="21"/>
        <v>9.0142915726035664</v>
      </c>
      <c r="T67" s="304">
        <f t="shared" ca="1" si="1"/>
        <v>88.430200327240996</v>
      </c>
      <c r="U67" s="311">
        <f t="shared" ca="1" si="2"/>
        <v>0</v>
      </c>
      <c r="V67" s="306">
        <f t="shared" ca="1" si="3"/>
        <v>1.2231791846718338</v>
      </c>
      <c r="W67" s="304">
        <f t="shared" ca="1" si="4"/>
        <v>9.4874867763745065</v>
      </c>
      <c r="Y67" s="314" t="str">
        <f t="shared" ca="1" si="22"/>
        <v/>
      </c>
      <c r="Z67" s="315" t="str">
        <f t="shared" ca="1" si="23"/>
        <v/>
      </c>
      <c r="AA67" s="316" t="str">
        <f t="shared" ca="1" si="24"/>
        <v/>
      </c>
      <c r="AC67" s="310" t="e">
        <f t="shared" ca="1" si="25"/>
        <v>#N/A</v>
      </c>
      <c r="AD67" s="323" t="e">
        <f t="shared" ca="1" si="26"/>
        <v>#N/A</v>
      </c>
      <c r="AE67" s="324">
        <f t="shared" ca="1" si="5"/>
        <v>14.874853438559002</v>
      </c>
      <c r="AG67" s="306">
        <f t="shared" ca="1" si="27"/>
        <v>76.232568161651514</v>
      </c>
      <c r="AH67" s="304">
        <f t="shared" ca="1" si="28"/>
        <v>85.869735641656774</v>
      </c>
    </row>
    <row r="68" spans="1:34" x14ac:dyDescent="0.2">
      <c r="A68" s="347">
        <f t="shared" ca="1" si="6"/>
        <v>0.01</v>
      </c>
      <c r="B68" s="304">
        <f t="shared" ca="1" si="7"/>
        <v>0.64000000000000035</v>
      </c>
      <c r="D68" s="306">
        <f t="shared" ca="1" si="8"/>
        <v>16.055622667655506</v>
      </c>
      <c r="E68" s="307">
        <f t="shared" ca="1" si="9"/>
        <v>74.417105982882745</v>
      </c>
      <c r="F68" s="304">
        <f t="shared" ca="1" si="10"/>
        <v>76.12942060802601</v>
      </c>
      <c r="G68" s="306">
        <f t="shared" ca="1" si="11"/>
        <v>9.3406303928900911</v>
      </c>
      <c r="H68" s="307">
        <f t="shared" ca="1" si="12"/>
        <v>48.902445312626661</v>
      </c>
      <c r="I68" s="304">
        <f t="shared" ca="1" si="13"/>
        <v>49.786509555210067</v>
      </c>
      <c r="J68" s="306">
        <f t="shared" ca="1" si="14"/>
        <v>2.8067899351522065</v>
      </c>
      <c r="K68" s="307">
        <f t="shared" ca="1" si="15"/>
        <v>15.360157036386125</v>
      </c>
      <c r="L68" s="304">
        <f t="shared" ref="L68:L131" ca="1" si="29">SQRT(pos_x^2+pos_z^2)</f>
        <v>15.614496275016814</v>
      </c>
      <c r="M68" s="306">
        <f t="shared" ca="1" si="16"/>
        <v>1.3820642043059752</v>
      </c>
      <c r="N68" s="304">
        <f t="shared" ca="1" si="17"/>
        <v>79.186445922838715</v>
      </c>
      <c r="P68" s="310">
        <f t="shared" ca="1" si="18"/>
        <v>3</v>
      </c>
      <c r="Q68" s="304">
        <f t="shared" ca="1" si="19"/>
        <v>782.06999999999994</v>
      </c>
      <c r="R68" s="306">
        <f t="shared" ca="1" si="20"/>
        <v>0.39248449501304422</v>
      </c>
      <c r="S68" s="307">
        <f t="shared" ca="1" si="21"/>
        <v>9.0103667276534356</v>
      </c>
      <c r="T68" s="304">
        <f t="shared" ref="T68:T131" ca="1" si="30">m*g</f>
        <v>88.391697598280203</v>
      </c>
      <c r="U68" s="311">
        <f t="shared" ref="U68:U131" ca="1" si="31">IF(pos_xz&lt;L_rampe,Poids*COS(Beta),0)</f>
        <v>0</v>
      </c>
      <c r="V68" s="306">
        <f t="shared" ref="V68:V131" ca="1" si="32">Rho_moyen*(20000-Alt_rampe-pos_z)/(20000+Alt_rampe+pos_z)</f>
        <v>1.2231198247523958</v>
      </c>
      <c r="W68" s="304">
        <f t="shared" ref="W68:W131" ca="1" si="33">1/2*Rho*Sref*Cx*vit_xz^2</f>
        <v>9.7838678820176721</v>
      </c>
      <c r="Y68" s="314" t="str">
        <f t="shared" ca="1" si="22"/>
        <v/>
      </c>
      <c r="Z68" s="315" t="str">
        <f t="shared" ca="1" si="23"/>
        <v/>
      </c>
      <c r="AA68" s="316" t="str">
        <f t="shared" ca="1" si="24"/>
        <v/>
      </c>
      <c r="AC68" s="310" t="e">
        <f t="shared" ca="1" si="25"/>
        <v>#N/A</v>
      </c>
      <c r="AD68" s="323" t="e">
        <f t="shared" ca="1" si="26"/>
        <v>#N/A</v>
      </c>
      <c r="AE68" s="324">
        <f t="shared" ref="AE68:AE131" ca="1" si="34">IF(t&lt;T_para, pos_z, NA())</f>
        <v>15.360157036386125</v>
      </c>
      <c r="AG68" s="306">
        <f t="shared" ca="1" si="27"/>
        <v>76.107255583603688</v>
      </c>
      <c r="AH68" s="304">
        <f t="shared" ca="1" si="28"/>
        <v>85.743736806240818</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16.062943363309937</v>
      </c>
      <c r="E69" s="307">
        <f t="shared" ref="E69:E132" ca="1" si="38">IF(AND(L68&lt;L_rampe,Poussee&lt;Poids*SIN(M68)),0,(-W68+Poussee)/m*SIN(M68)+U68/m*COS(M68)-Poids/m)</f>
        <v>74.286808924374498</v>
      </c>
      <c r="F69" s="304">
        <f t="shared" ref="F69:F132" ca="1" si="39">SQRT(acc_x^2+acc_z^2)</f>
        <v>76.003606030631403</v>
      </c>
      <c r="G69" s="306">
        <f t="shared" ref="G69:G132" ca="1" si="40">G68+acc_x*pas</f>
        <v>9.5012598265231905</v>
      </c>
      <c r="H69" s="307">
        <f t="shared" ref="H69:H132" ca="1" si="41">H68+acc_z*pas</f>
        <v>49.645313401870403</v>
      </c>
      <c r="I69" s="304">
        <f t="shared" ref="I69:I132" ca="1" si="42">SQRT(vit_x^2+vit_z^2)</f>
        <v>50.546326088658873</v>
      </c>
      <c r="J69" s="306">
        <f t="shared" ref="J69:J132" ca="1" si="43">J68+0.5*(vit_x+G68)*pas*(K68&gt;=0)</f>
        <v>2.9009993862492731</v>
      </c>
      <c r="K69" s="307">
        <f t="shared" ref="K69:K132" ca="1" si="44">K68+0.5*(vit_z+H68)*pas</f>
        <v>15.85289582995861</v>
      </c>
      <c r="L69" s="304">
        <f t="shared" ca="1" si="29"/>
        <v>16.116144192533699</v>
      </c>
      <c r="M69" s="306">
        <f t="shared" ref="M69:M132" ca="1" si="45">IF(AND(L68&gt;L_rampe,G69&gt;0),ATAN2(G69,H69),$M$4)</f>
        <v>1.3817000848124912</v>
      </c>
      <c r="N69" s="304">
        <f t="shared" ref="N69:N132" ca="1" si="46">DEGREES(Beta)</f>
        <v>79.165583412623647</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9.0064478045735221</v>
      </c>
      <c r="T69" s="304">
        <f t="shared" ca="1" si="30"/>
        <v>88.35325296286625</v>
      </c>
      <c r="U69" s="311">
        <f t="shared" ca="1" si="31"/>
        <v>0</v>
      </c>
      <c r="V69" s="306">
        <f t="shared" ca="1" si="32"/>
        <v>1.2230595583418038</v>
      </c>
      <c r="W69" s="304">
        <f t="shared" ca="1" si="33"/>
        <v>10.084282658290702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15.85289582995861</v>
      </c>
      <c r="AG69" s="306">
        <f t="shared" ref="AG69:AG132" ca="1" si="56">IF(AND(L68&lt;L_rampe,Poussee&lt;Poids*SIN(M68)),0,(-W68+Poussee)/m-Poids*SIN(M68)/m)</f>
        <v>75.981318265692863</v>
      </c>
      <c r="AH69" s="304">
        <f t="shared" ref="AH69:AH132" ca="1" si="57">IF(AND(L68&lt;L_rampe,Poussee&lt;Poids*SIN(M68)), g*SIN(M68), (-W68+Poussee)/m)</f>
        <v>85.617121072573198</v>
      </c>
    </row>
    <row r="70" spans="1:34" x14ac:dyDescent="0.2">
      <c r="A70" s="347">
        <f t="shared" ca="1" si="35"/>
        <v>0.01</v>
      </c>
      <c r="B70" s="304">
        <f t="shared" ca="1" si="36"/>
        <v>0.66000000000000036</v>
      </c>
      <c r="D70" s="306">
        <f t="shared" ca="1" si="37"/>
        <v>16.069647944154969</v>
      </c>
      <c r="E70" s="307">
        <f t="shared" ca="1" si="38"/>
        <v>74.155992195924341</v>
      </c>
      <c r="F70" s="304">
        <f t="shared" ca="1" si="39"/>
        <v>75.877168921956198</v>
      </c>
      <c r="G70" s="306">
        <f t="shared" ca="1" si="40"/>
        <v>9.6619563059647398</v>
      </c>
      <c r="H70" s="307">
        <f t="shared" ca="1" si="41"/>
        <v>50.386873323829647</v>
      </c>
      <c r="I70" s="304">
        <f t="shared" ca="1" si="42"/>
        <v>51.304876990496993</v>
      </c>
      <c r="J70" s="306">
        <f t="shared" ca="1" si="43"/>
        <v>2.9968154669117126</v>
      </c>
      <c r="K70" s="307">
        <f t="shared" ca="1" si="44"/>
        <v>16.353056763587112</v>
      </c>
      <c r="L70" s="304">
        <f t="shared" ca="1" si="29"/>
        <v>16.625383257411649</v>
      </c>
      <c r="M70" s="306">
        <f t="shared" ca="1" si="45"/>
        <v>1.38134066503916</v>
      </c>
      <c r="N70" s="304">
        <f t="shared" ca="1" si="46"/>
        <v>79.144990176538215</v>
      </c>
      <c r="P70" s="310">
        <f t="shared" ca="1" si="47"/>
        <v>3</v>
      </c>
      <c r="Q70" s="304">
        <f t="shared" ca="1" si="48"/>
        <v>779.70999999999992</v>
      </c>
      <c r="R70" s="306">
        <f t="shared" ca="1" si="49"/>
        <v>0.39130012096950489</v>
      </c>
      <c r="S70" s="307">
        <f t="shared" ca="1" si="50"/>
        <v>9.0025348033638277</v>
      </c>
      <c r="T70" s="304">
        <f t="shared" ca="1" si="30"/>
        <v>88.314866420999152</v>
      </c>
      <c r="U70" s="311">
        <f t="shared" ca="1" si="31"/>
        <v>0</v>
      </c>
      <c r="V70" s="306">
        <f t="shared" ca="1" si="32"/>
        <v>1.2229983871708716</v>
      </c>
      <c r="W70" s="304">
        <f t="shared" ca="1" si="33"/>
        <v>10.388704669454457</v>
      </c>
      <c r="Y70" s="314" t="str">
        <f t="shared" ca="1" si="51"/>
        <v/>
      </c>
      <c r="Z70" s="315" t="str">
        <f t="shared" ca="1" si="52"/>
        <v/>
      </c>
      <c r="AA70" s="316" t="str">
        <f t="shared" ca="1" si="53"/>
        <v/>
      </c>
      <c r="AC70" s="310" t="e">
        <f t="shared" ca="1" si="54"/>
        <v>#N/A</v>
      </c>
      <c r="AD70" s="323" t="e">
        <f t="shared" ca="1" si="55"/>
        <v>#N/A</v>
      </c>
      <c r="AE70" s="324">
        <f t="shared" ca="1" si="34"/>
        <v>16.353056763587112</v>
      </c>
      <c r="AG70" s="306">
        <f t="shared" ca="1" si="56"/>
        <v>75.854758799013268</v>
      </c>
      <c r="AH70" s="304">
        <f t="shared" ca="1" si="57"/>
        <v>85.489890808768209</v>
      </c>
    </row>
    <row r="71" spans="1:34" x14ac:dyDescent="0.2">
      <c r="A71" s="347">
        <f t="shared" ca="1" si="35"/>
        <v>0.01</v>
      </c>
      <c r="B71" s="304">
        <f t="shared" ca="1" si="36"/>
        <v>0.67000000000000037</v>
      </c>
      <c r="D71" s="306">
        <f t="shared" ca="1" si="37"/>
        <v>16.075750108540312</v>
      </c>
      <c r="E71" s="307">
        <f t="shared" ca="1" si="38"/>
        <v>74.024656114570718</v>
      </c>
      <c r="F71" s="304">
        <f t="shared" ca="1" si="39"/>
        <v>75.750111910364112</v>
      </c>
      <c r="G71" s="306">
        <f t="shared" ca="1" si="40"/>
        <v>9.8227138070501425</v>
      </c>
      <c r="H71" s="307">
        <f t="shared" ca="1" si="41"/>
        <v>51.127119884975357</v>
      </c>
      <c r="I71" s="304">
        <f t="shared" ca="1" si="42"/>
        <v>52.062156066262332</v>
      </c>
      <c r="J71" s="306">
        <f t="shared" ca="1" si="43"/>
        <v>3.094238817476787</v>
      </c>
      <c r="K71" s="307">
        <f t="shared" ca="1" si="44"/>
        <v>16.860626729631136</v>
      </c>
      <c r="L71" s="304">
        <f t="shared" ca="1" si="29"/>
        <v>17.142200779816228</v>
      </c>
      <c r="M71" s="306">
        <f t="shared" ca="1" si="45"/>
        <v>1.3809858081138391</v>
      </c>
      <c r="N71" s="304">
        <f t="shared" ca="1" si="46"/>
        <v>79.124658372386335</v>
      </c>
      <c r="P71" s="310">
        <f t="shared" ca="1" si="47"/>
        <v>3</v>
      </c>
      <c r="Q71" s="304">
        <f t="shared" ca="1" si="48"/>
        <v>778.53</v>
      </c>
      <c r="R71" s="306">
        <f t="shared" ca="1" si="49"/>
        <v>0.39070793394773529</v>
      </c>
      <c r="S71" s="307">
        <f t="shared" ca="1" si="50"/>
        <v>8.9986277240243506</v>
      </c>
      <c r="T71" s="304">
        <f t="shared" ca="1" si="30"/>
        <v>88.276537972678881</v>
      </c>
      <c r="U71" s="311">
        <f t="shared" ca="1" si="31"/>
        <v>0</v>
      </c>
      <c r="V71" s="306">
        <f t="shared" ca="1" si="32"/>
        <v>1.2229363129784481</v>
      </c>
      <c r="W71" s="304">
        <f t="shared" ca="1" si="33"/>
        <v>10.697107368101445</v>
      </c>
      <c r="Y71" s="314" t="str">
        <f t="shared" ca="1" si="51"/>
        <v/>
      </c>
      <c r="Z71" s="315" t="str">
        <f t="shared" ca="1" si="52"/>
        <v/>
      </c>
      <c r="AA71" s="316" t="str">
        <f t="shared" ca="1" si="53"/>
        <v/>
      </c>
      <c r="AC71" s="310" t="e">
        <f t="shared" ca="1" si="54"/>
        <v>#N/A</v>
      </c>
      <c r="AD71" s="323" t="e">
        <f t="shared" ca="1" si="55"/>
        <v>#N/A</v>
      </c>
      <c r="AE71" s="324">
        <f t="shared" ca="1" si="34"/>
        <v>16.860626729631136</v>
      </c>
      <c r="AG71" s="306">
        <f t="shared" ca="1" si="56"/>
        <v>75.727579784255028</v>
      </c>
      <c r="AH71" s="304">
        <f t="shared" ca="1" si="57"/>
        <v>85.362048402088874</v>
      </c>
    </row>
    <row r="72" spans="1:34" x14ac:dyDescent="0.2">
      <c r="A72" s="347">
        <f t="shared" ca="1" si="35"/>
        <v>0.01</v>
      </c>
      <c r="B72" s="304">
        <f t="shared" ca="1" si="36"/>
        <v>0.68000000000000038</v>
      </c>
      <c r="D72" s="306">
        <f t="shared" ca="1" si="37"/>
        <v>16.081262975933893</v>
      </c>
      <c r="E72" s="307">
        <f t="shared" ca="1" si="38"/>
        <v>73.892801101898257</v>
      </c>
      <c r="F72" s="304">
        <f t="shared" ca="1" si="39"/>
        <v>75.622437633190842</v>
      </c>
      <c r="G72" s="306">
        <f t="shared" ca="1" si="40"/>
        <v>9.9835264368094823</v>
      </c>
      <c r="H72" s="307">
        <f t="shared" ca="1" si="41"/>
        <v>51.866047895994342</v>
      </c>
      <c r="I72" s="304">
        <f t="shared" ca="1" si="42"/>
        <v>52.818157147557251</v>
      </c>
      <c r="J72" s="306">
        <f t="shared" ca="1" si="43"/>
        <v>3.1932700186960852</v>
      </c>
      <c r="K72" s="307">
        <f t="shared" ca="1" si="44"/>
        <v>17.375592568535986</v>
      </c>
      <c r="L72" s="304">
        <f t="shared" ca="1" si="29"/>
        <v>17.666584008236178</v>
      </c>
      <c r="M72" s="306">
        <f t="shared" ca="1" si="45"/>
        <v>1.3806353830889406</v>
      </c>
      <c r="N72" s="304">
        <f t="shared" ca="1" si="46"/>
        <v>79.104580497423882</v>
      </c>
      <c r="P72" s="310">
        <f t="shared" ca="1" si="47"/>
        <v>3</v>
      </c>
      <c r="Q72" s="304">
        <f t="shared" ca="1" si="48"/>
        <v>777.34999999999991</v>
      </c>
      <c r="R72" s="306">
        <f t="shared" ca="1" si="49"/>
        <v>0.39011574692596562</v>
      </c>
      <c r="S72" s="307">
        <f t="shared" ca="1" si="50"/>
        <v>8.9947265665550908</v>
      </c>
      <c r="T72" s="304">
        <f t="shared" ca="1" si="30"/>
        <v>88.23826761790545</v>
      </c>
      <c r="U72" s="311">
        <f t="shared" ca="1" si="31"/>
        <v>0</v>
      </c>
      <c r="V72" s="306">
        <f t="shared" ca="1" si="32"/>
        <v>1.2228733375114011</v>
      </c>
      <c r="W72" s="304">
        <f t="shared" ca="1" si="33"/>
        <v>11.009464096875167</v>
      </c>
      <c r="Y72" s="314" t="str">
        <f t="shared" ca="1" si="51"/>
        <v/>
      </c>
      <c r="Z72" s="315" t="str">
        <f t="shared" ca="1" si="52"/>
        <v/>
      </c>
      <c r="AA72" s="316" t="str">
        <f t="shared" ca="1" si="53"/>
        <v/>
      </c>
      <c r="AC72" s="310" t="e">
        <f t="shared" ca="1" si="54"/>
        <v>#N/A</v>
      </c>
      <c r="AD72" s="323" t="e">
        <f t="shared" ca="1" si="55"/>
        <v>#N/A</v>
      </c>
      <c r="AE72" s="324">
        <f t="shared" ca="1" si="34"/>
        <v>17.375592568535986</v>
      </c>
      <c r="AG72" s="306">
        <f t="shared" ca="1" si="56"/>
        <v>75.599783832088775</v>
      </c>
      <c r="AH72" s="304">
        <f t="shared" ca="1" si="57"/>
        <v>85.233596258782157</v>
      </c>
    </row>
    <row r="73" spans="1:34" x14ac:dyDescent="0.2">
      <c r="A73" s="347">
        <f t="shared" ca="1" si="35"/>
        <v>0.01</v>
      </c>
      <c r="B73" s="304">
        <f t="shared" ca="1" si="36"/>
        <v>0.69000000000000039</v>
      </c>
      <c r="D73" s="306">
        <f t="shared" ca="1" si="37"/>
        <v>16.086199120894303</v>
      </c>
      <c r="E73" s="307">
        <f t="shared" ca="1" si="38"/>
        <v>73.760427679003499</v>
      </c>
      <c r="F73" s="304">
        <f t="shared" ca="1" si="39"/>
        <v>75.494148737147611</v>
      </c>
      <c r="G73" s="306">
        <f t="shared" ca="1" si="40"/>
        <v>10.144388428018425</v>
      </c>
      <c r="H73" s="307">
        <f t="shared" ca="1" si="41"/>
        <v>52.603652172784379</v>
      </c>
      <c r="I73" s="304">
        <f t="shared" ca="1" si="42"/>
        <v>53.572874092154109</v>
      </c>
      <c r="J73" s="306">
        <f t="shared" ca="1" si="43"/>
        <v>3.2939095930202247</v>
      </c>
      <c r="K73" s="307">
        <f t="shared" ca="1" si="44"/>
        <v>17.897941068879881</v>
      </c>
      <c r="L73" s="304">
        <f t="shared" ca="1" si="29"/>
        <v>18.198520129727246</v>
      </c>
      <c r="M73" s="306">
        <f t="shared" ca="1" si="45"/>
        <v>1.3802892646009624</v>
      </c>
      <c r="N73" s="304">
        <f t="shared" ca="1" si="46"/>
        <v>79.084749368851291</v>
      </c>
      <c r="P73" s="310">
        <f t="shared" ca="1" si="47"/>
        <v>3</v>
      </c>
      <c r="Q73" s="304">
        <f t="shared" ca="1" si="48"/>
        <v>776.17</v>
      </c>
      <c r="R73" s="306">
        <f t="shared" ca="1" si="49"/>
        <v>0.38952355990419596</v>
      </c>
      <c r="S73" s="307">
        <f t="shared" ca="1" si="50"/>
        <v>8.9908313309560484</v>
      </c>
      <c r="T73" s="304">
        <f t="shared" ca="1" si="30"/>
        <v>88.200055356678845</v>
      </c>
      <c r="U73" s="311">
        <f t="shared" ca="1" si="31"/>
        <v>0</v>
      </c>
      <c r="V73" s="306">
        <f t="shared" ca="1" si="32"/>
        <v>1.2228094625245944</v>
      </c>
      <c r="W73" s="304">
        <f t="shared" ca="1" si="33"/>
        <v>11.325748090193782</v>
      </c>
      <c r="Y73" s="314" t="str">
        <f t="shared" ca="1" si="51"/>
        <v/>
      </c>
      <c r="Z73" s="315" t="str">
        <f t="shared" ca="1" si="52"/>
        <v/>
      </c>
      <c r="AA73" s="316" t="str">
        <f t="shared" ca="1" si="53"/>
        <v/>
      </c>
      <c r="AC73" s="310" t="e">
        <f t="shared" ca="1" si="54"/>
        <v>#N/A</v>
      </c>
      <c r="AD73" s="323" t="e">
        <f t="shared" ca="1" si="55"/>
        <v>#N/A</v>
      </c>
      <c r="AE73" s="324">
        <f t="shared" ca="1" si="34"/>
        <v>17.897941068879881</v>
      </c>
      <c r="AG73" s="306">
        <f t="shared" ca="1" si="56"/>
        <v>75.471373563509673</v>
      </c>
      <c r="AH73" s="304">
        <f t="shared" ca="1" si="57"/>
        <v>85.104536803913192</v>
      </c>
    </row>
    <row r="74" spans="1:34" x14ac:dyDescent="0.2">
      <c r="A74" s="347">
        <f t="shared" ca="1" si="35"/>
        <v>0.01</v>
      </c>
      <c r="B74" s="304">
        <f t="shared" ca="1" si="36"/>
        <v>0.7000000000000004</v>
      </c>
      <c r="D74" s="306">
        <f t="shared" ca="1" si="37"/>
        <v>16.090570604589864</v>
      </c>
      <c r="E74" s="307">
        <f t="shared" ca="1" si="38"/>
        <v>73.627536461802464</v>
      </c>
      <c r="F74" s="304">
        <f t="shared" ca="1" si="39"/>
        <v>75.365247878683064</v>
      </c>
      <c r="G74" s="306">
        <f t="shared" ca="1" si="40"/>
        <v>10.305294134064324</v>
      </c>
      <c r="H74" s="307">
        <f t="shared" ca="1" si="41"/>
        <v>53.339927537402403</v>
      </c>
      <c r="I74" s="304">
        <f t="shared" ca="1" si="42"/>
        <v>54.326300784103822</v>
      </c>
      <c r="J74" s="306">
        <f t="shared" ca="1" si="43"/>
        <v>3.3961580058306384</v>
      </c>
      <c r="K74" s="307">
        <f t="shared" ca="1" si="44"/>
        <v>18.427658967430816</v>
      </c>
      <c r="L74" s="304">
        <f t="shared" ca="1" si="29"/>
        <v>18.737996270159222</v>
      </c>
      <c r="M74" s="306">
        <f t="shared" ca="1" si="45"/>
        <v>1.3799473325542617</v>
      </c>
      <c r="N74" s="304">
        <f t="shared" ca="1" si="46"/>
        <v>79.065158105695062</v>
      </c>
      <c r="P74" s="310">
        <f t="shared" ca="1" si="47"/>
        <v>3</v>
      </c>
      <c r="Q74" s="304">
        <f t="shared" ca="1" si="48"/>
        <v>774.99</v>
      </c>
      <c r="R74" s="306">
        <f t="shared" ca="1" si="49"/>
        <v>0.38893137288242635</v>
      </c>
      <c r="S74" s="307">
        <f t="shared" ca="1" si="50"/>
        <v>8.986942017227225</v>
      </c>
      <c r="T74" s="304">
        <f t="shared" ca="1" si="30"/>
        <v>88.161901188999082</v>
      </c>
      <c r="U74" s="311">
        <f t="shared" ca="1" si="31"/>
        <v>0</v>
      </c>
      <c r="V74" s="306">
        <f t="shared" ca="1" si="32"/>
        <v>1.2227446897808691</v>
      </c>
      <c r="W74" s="304">
        <f t="shared" ca="1" si="33"/>
        <v>11.645932475978231</v>
      </c>
      <c r="Y74" s="314" t="str">
        <f t="shared" ca="1" si="51"/>
        <v/>
      </c>
      <c r="Z74" s="315" t="str">
        <f t="shared" ca="1" si="52"/>
        <v/>
      </c>
      <c r="AA74" s="316" t="str">
        <f t="shared" ca="1" si="53"/>
        <v/>
      </c>
      <c r="AC74" s="310" t="e">
        <f t="shared" ca="1" si="54"/>
        <v>#N/A</v>
      </c>
      <c r="AD74" s="323" t="e">
        <f t="shared" ca="1" si="55"/>
        <v>#N/A</v>
      </c>
      <c r="AE74" s="324">
        <f t="shared" ca="1" si="34"/>
        <v>18.427658967430816</v>
      </c>
      <c r="AG74" s="306">
        <f t="shared" ca="1" si="56"/>
        <v>75.342351610144419</v>
      </c>
      <c r="AH74" s="304">
        <f t="shared" ca="1" si="57"/>
        <v>84.974872481198275</v>
      </c>
    </row>
    <row r="75" spans="1:34" x14ac:dyDescent="0.2">
      <c r="A75" s="347">
        <f t="shared" ca="1" si="35"/>
        <v>0.01</v>
      </c>
      <c r="B75" s="304">
        <f t="shared" ca="1" si="36"/>
        <v>0.71000000000000041</v>
      </c>
      <c r="D75" s="306">
        <f t="shared" ca="1" si="37"/>
        <v>16.094389004074241</v>
      </c>
      <c r="E75" s="307">
        <f t="shared" ca="1" si="38"/>
        <v>73.494128156651769</v>
      </c>
      <c r="F75" s="304">
        <f t="shared" ca="1" si="39"/>
        <v>75.235737724307725</v>
      </c>
      <c r="G75" s="306">
        <f t="shared" ca="1" si="40"/>
        <v>10.466238024105067</v>
      </c>
      <c r="H75" s="307">
        <f t="shared" ca="1" si="41"/>
        <v>54.074868818968923</v>
      </c>
      <c r="I75" s="304">
        <f t="shared" ca="1" si="42"/>
        <v>55.078431133846941</v>
      </c>
      <c r="J75" s="306">
        <f t="shared" ca="1" si="43"/>
        <v>3.5000156666214854</v>
      </c>
      <c r="K75" s="307">
        <f t="shared" ca="1" si="44"/>
        <v>18.964732949212671</v>
      </c>
      <c r="L75" s="304">
        <f t="shared" ca="1" si="29"/>
        <v>19.284999494465861</v>
      </c>
      <c r="M75" s="306">
        <f t="shared" ca="1" si="45"/>
        <v>1.3796094718270233</v>
      </c>
      <c r="N75" s="304">
        <f t="shared" ca="1" si="46"/>
        <v>79.045800111961086</v>
      </c>
      <c r="P75" s="310">
        <f t="shared" ca="1" si="47"/>
        <v>3</v>
      </c>
      <c r="Q75" s="304">
        <f t="shared" ca="1" si="48"/>
        <v>773.81</v>
      </c>
      <c r="R75" s="306">
        <f t="shared" ca="1" si="49"/>
        <v>0.38833918586065669</v>
      </c>
      <c r="S75" s="307">
        <f t="shared" ca="1" si="50"/>
        <v>8.9830586253686189</v>
      </c>
      <c r="T75" s="304">
        <f t="shared" ca="1" si="30"/>
        <v>88.123805114866158</v>
      </c>
      <c r="U75" s="311">
        <f t="shared" ca="1" si="31"/>
        <v>0</v>
      </c>
      <c r="V75" s="306">
        <f t="shared" ca="1" si="32"/>
        <v>1.2226790210510192</v>
      </c>
      <c r="W75" s="304">
        <f t="shared" ca="1" si="33"/>
        <v>11.969990277384417</v>
      </c>
      <c r="Y75" s="314" t="str">
        <f t="shared" ca="1" si="51"/>
        <v/>
      </c>
      <c r="Z75" s="315" t="str">
        <f t="shared" ca="1" si="52"/>
        <v/>
      </c>
      <c r="AA75" s="316" t="str">
        <f t="shared" ca="1" si="53"/>
        <v/>
      </c>
      <c r="AC75" s="310" t="e">
        <f t="shared" ca="1" si="54"/>
        <v>#N/A</v>
      </c>
      <c r="AD75" s="323" t="e">
        <f t="shared" ca="1" si="55"/>
        <v>#N/A</v>
      </c>
      <c r="AE75" s="324">
        <f t="shared" ca="1" si="34"/>
        <v>18.964732949212671</v>
      </c>
      <c r="AG75" s="306">
        <f t="shared" ca="1" si="56"/>
        <v>75.212720614524187</v>
      </c>
      <c r="AH75" s="304">
        <f t="shared" ca="1" si="57"/>
        <v>84.844605752836927</v>
      </c>
    </row>
    <row r="76" spans="1:34" x14ac:dyDescent="0.2">
      <c r="A76" s="347">
        <f t="shared" ca="1" si="35"/>
        <v>0.01</v>
      </c>
      <c r="B76" s="304">
        <f t="shared" ca="1" si="36"/>
        <v>0.72000000000000042</v>
      </c>
      <c r="D76" s="306">
        <f t="shared" ca="1" si="37"/>
        <v>16.097665439508127</v>
      </c>
      <c r="E76" s="307">
        <f t="shared" ca="1" si="38"/>
        <v>73.360203556256678</v>
      </c>
      <c r="F76" s="304">
        <f t="shared" ca="1" si="39"/>
        <v>75.105620950883221</v>
      </c>
      <c r="G76" s="306">
        <f t="shared" ca="1" si="40"/>
        <v>10.627214678500149</v>
      </c>
      <c r="H76" s="307">
        <f t="shared" ca="1" si="41"/>
        <v>54.808470854531492</v>
      </c>
      <c r="I76" s="304">
        <f t="shared" ca="1" si="42"/>
        <v>55.829259078326999</v>
      </c>
      <c r="J76" s="306">
        <f t="shared" ca="1" si="43"/>
        <v>3.6054829301345115</v>
      </c>
      <c r="K76" s="307">
        <f t="shared" ca="1" si="44"/>
        <v>19.509149647580173</v>
      </c>
      <c r="L76" s="304">
        <f t="shared" ca="1" si="29"/>
        <v>19.839516806897514</v>
      </c>
      <c r="M76" s="306">
        <f t="shared" ca="1" si="45"/>
        <v>1.3792755719975682</v>
      </c>
      <c r="N76" s="304">
        <f t="shared" ca="1" si="46"/>
        <v>79.026669060953168</v>
      </c>
      <c r="P76" s="310">
        <f t="shared" ca="1" si="47"/>
        <v>3</v>
      </c>
      <c r="Q76" s="304">
        <f t="shared" ca="1" si="48"/>
        <v>772.63</v>
      </c>
      <c r="R76" s="306">
        <f t="shared" ca="1" si="49"/>
        <v>0.38774699883888702</v>
      </c>
      <c r="S76" s="307">
        <f t="shared" ca="1" si="50"/>
        <v>8.9791811553802301</v>
      </c>
      <c r="T76" s="304">
        <f t="shared" ca="1" si="30"/>
        <v>88.085767134280061</v>
      </c>
      <c r="U76" s="311">
        <f t="shared" ca="1" si="31"/>
        <v>0</v>
      </c>
      <c r="V76" s="306">
        <f t="shared" ca="1" si="32"/>
        <v>1.222612458113769</v>
      </c>
      <c r="W76" s="304">
        <f t="shared" ca="1" si="33"/>
        <v>12.297894414539529</v>
      </c>
      <c r="Y76" s="314" t="str">
        <f t="shared" ca="1" si="51"/>
        <v/>
      </c>
      <c r="Z76" s="315" t="str">
        <f t="shared" ca="1" si="52"/>
        <v/>
      </c>
      <c r="AA76" s="316" t="str">
        <f t="shared" ca="1" si="53"/>
        <v/>
      </c>
      <c r="AC76" s="310" t="e">
        <f t="shared" ca="1" si="54"/>
        <v>#N/A</v>
      </c>
      <c r="AD76" s="323" t="e">
        <f t="shared" ca="1" si="55"/>
        <v>#N/A</v>
      </c>
      <c r="AE76" s="324">
        <f t="shared" ca="1" si="34"/>
        <v>19.509149647580173</v>
      </c>
      <c r="AG76" s="306">
        <f t="shared" ca="1" si="56"/>
        <v>75.082483230326204</v>
      </c>
      <c r="AH76" s="304">
        <f t="shared" ca="1" si="57"/>
        <v>84.713739099342718</v>
      </c>
    </row>
    <row r="77" spans="1:34" x14ac:dyDescent="0.2">
      <c r="A77" s="347">
        <f t="shared" ca="1" si="35"/>
        <v>0.01</v>
      </c>
      <c r="B77" s="304">
        <f t="shared" ca="1" si="36"/>
        <v>0.73000000000000043</v>
      </c>
      <c r="D77" s="306">
        <f t="shared" ca="1" si="37"/>
        <v>16.100410599498037</v>
      </c>
      <c r="E77" s="307">
        <f t="shared" ca="1" si="38"/>
        <v>73.225763535842958</v>
      </c>
      <c r="F77" s="304">
        <f t="shared" ca="1" si="39"/>
        <v>74.974900245879738</v>
      </c>
      <c r="G77" s="306">
        <f t="shared" ca="1" si="40"/>
        <v>10.788218784495129</v>
      </c>
      <c r="H77" s="307">
        <f t="shared" ca="1" si="41"/>
        <v>55.540728489889922</v>
      </c>
      <c r="I77" s="304">
        <f t="shared" ca="1" si="42"/>
        <v>56.578778581105858</v>
      </c>
      <c r="J77" s="306">
        <f t="shared" ca="1" si="43"/>
        <v>3.7125600974494879</v>
      </c>
      <c r="K77" s="307">
        <f t="shared" ca="1" si="44"/>
        <v>20.060895644302281</v>
      </c>
      <c r="L77" s="304">
        <f t="shared" ca="1" si="29"/>
        <v>20.401535151276249</v>
      </c>
      <c r="M77" s="306">
        <f t="shared" ca="1" si="45"/>
        <v>1.3789455270893369</v>
      </c>
      <c r="N77" s="304">
        <f t="shared" ca="1" si="46"/>
        <v>79.00775888066174</v>
      </c>
      <c r="P77" s="310">
        <f t="shared" ca="1" si="47"/>
        <v>3</v>
      </c>
      <c r="Q77" s="304">
        <f t="shared" ca="1" si="48"/>
        <v>771.44999999999993</v>
      </c>
      <c r="R77" s="306">
        <f t="shared" ca="1" si="49"/>
        <v>0.38715481181711736</v>
      </c>
      <c r="S77" s="307">
        <f t="shared" ca="1" si="50"/>
        <v>8.9753096072620586</v>
      </c>
      <c r="T77" s="304">
        <f t="shared" ca="1" si="30"/>
        <v>88.047787247240805</v>
      </c>
      <c r="U77" s="311">
        <f t="shared" ca="1" si="31"/>
        <v>0</v>
      </c>
      <c r="V77" s="306">
        <f t="shared" ca="1" si="32"/>
        <v>1.2225450027557492</v>
      </c>
      <c r="W77" s="304">
        <f t="shared" ca="1" si="33"/>
        <v>12.629617706282264</v>
      </c>
      <c r="Y77" s="314" t="str">
        <f t="shared" ca="1" si="51"/>
        <v/>
      </c>
      <c r="Z77" s="315" t="str">
        <f t="shared" ca="1" si="52"/>
        <v/>
      </c>
      <c r="AA77" s="316" t="str">
        <f t="shared" ca="1" si="53"/>
        <v/>
      </c>
      <c r="AC77" s="310" t="e">
        <f t="shared" ca="1" si="54"/>
        <v>#N/A</v>
      </c>
      <c r="AD77" s="323" t="e">
        <f t="shared" ca="1" si="55"/>
        <v>#N/A</v>
      </c>
      <c r="AE77" s="324">
        <f t="shared" ca="1" si="34"/>
        <v>20.060895644302281</v>
      </c>
      <c r="AG77" s="306">
        <f t="shared" ca="1" si="56"/>
        <v>74.951642122586492</v>
      </c>
      <c r="AH77" s="304">
        <f t="shared" ca="1" si="57"/>
        <v>84.582275019373029</v>
      </c>
    </row>
    <row r="78" spans="1:34" x14ac:dyDescent="0.2">
      <c r="A78" s="347">
        <f t="shared" ca="1" si="35"/>
        <v>0.01</v>
      </c>
      <c r="B78" s="304">
        <f t="shared" ca="1" si="36"/>
        <v>0.74000000000000044</v>
      </c>
      <c r="D78" s="306">
        <f t="shared" ca="1" si="37"/>
        <v>16.102634764706519</v>
      </c>
      <c r="E78" s="307">
        <f t="shared" ca="1" si="38"/>
        <v>73.090809049571149</v>
      </c>
      <c r="F78" s="304">
        <f t="shared" ca="1" si="39"/>
        <v>74.843578307603693</v>
      </c>
      <c r="G78" s="306">
        <f t="shared" ca="1" si="40"/>
        <v>10.949245132142194</v>
      </c>
      <c r="H78" s="307">
        <f t="shared" ca="1" si="41"/>
        <v>56.271636580385632</v>
      </c>
      <c r="I78" s="304">
        <f t="shared" ca="1" si="42"/>
        <v>57.326983632480903</v>
      </c>
      <c r="J78" s="306">
        <f t="shared" ca="1" si="43"/>
        <v>3.8212474170326747</v>
      </c>
      <c r="K78" s="307">
        <f t="shared" ca="1" si="44"/>
        <v>20.619957469653659</v>
      </c>
      <c r="L78" s="304">
        <f t="shared" ca="1" si="29"/>
        <v>20.971041411253392</v>
      </c>
      <c r="M78" s="306">
        <f t="shared" ca="1" si="45"/>
        <v>1.3786192353330264</v>
      </c>
      <c r="N78" s="304">
        <f t="shared" ca="1" si="46"/>
        <v>78.989063740135236</v>
      </c>
      <c r="P78" s="310">
        <f t="shared" ca="1" si="47"/>
        <v>3</v>
      </c>
      <c r="Q78" s="304">
        <f t="shared" ca="1" si="48"/>
        <v>770.27</v>
      </c>
      <c r="R78" s="306">
        <f t="shared" ca="1" si="49"/>
        <v>0.38656262479534775</v>
      </c>
      <c r="S78" s="307">
        <f t="shared" ca="1" si="50"/>
        <v>8.9714439810141045</v>
      </c>
      <c r="T78" s="304">
        <f t="shared" ca="1" si="30"/>
        <v>88.009865453748375</v>
      </c>
      <c r="U78" s="311">
        <f t="shared" ca="1" si="31"/>
        <v>0</v>
      </c>
      <c r="V78" s="306">
        <f t="shared" ca="1" si="32"/>
        <v>1.2224766567714702</v>
      </c>
      <c r="W78" s="304">
        <f t="shared" ca="1" si="33"/>
        <v>12.965132871906871</v>
      </c>
      <c r="Y78" s="314" t="str">
        <f t="shared" ca="1" si="51"/>
        <v/>
      </c>
      <c r="Z78" s="315" t="str">
        <f t="shared" ca="1" si="52"/>
        <v/>
      </c>
      <c r="AA78" s="316" t="str">
        <f t="shared" ca="1" si="53"/>
        <v/>
      </c>
      <c r="AC78" s="310" t="e">
        <f t="shared" ca="1" si="54"/>
        <v>#N/A</v>
      </c>
      <c r="AD78" s="323" t="e">
        <f t="shared" ca="1" si="55"/>
        <v>#N/A</v>
      </c>
      <c r="AE78" s="324">
        <f t="shared" ca="1" si="34"/>
        <v>20.619957469653659</v>
      </c>
      <c r="AG78" s="306">
        <f t="shared" ca="1" si="56"/>
        <v>74.820199967886097</v>
      </c>
      <c r="AH78" s="304">
        <f t="shared" ca="1" si="57"/>
        <v>84.450216029557865</v>
      </c>
    </row>
    <row r="79" spans="1:34" x14ac:dyDescent="0.2">
      <c r="A79" s="347">
        <f t="shared" ca="1" si="35"/>
        <v>0.01</v>
      </c>
      <c r="B79" s="304">
        <f t="shared" ca="1" si="36"/>
        <v>0.75000000000000044</v>
      </c>
      <c r="D79" s="306">
        <f t="shared" ca="1" si="37"/>
        <v>16.104347829874101</v>
      </c>
      <c r="E79" s="307">
        <f t="shared" ca="1" si="38"/>
        <v>72.955341127173924</v>
      </c>
      <c r="F79" s="304">
        <f t="shared" ca="1" si="39"/>
        <v>74.711657845398435</v>
      </c>
      <c r="G79" s="306">
        <f t="shared" ca="1" si="40"/>
        <v>11.110288610440934</v>
      </c>
      <c r="H79" s="307">
        <f t="shared" ca="1" si="41"/>
        <v>57.00118999165737</v>
      </c>
      <c r="I79" s="304">
        <f t="shared" ca="1" si="42"/>
        <v>58.073868249603578</v>
      </c>
      <c r="J79" s="306">
        <f t="shared" ca="1" si="43"/>
        <v>3.9315450857455905</v>
      </c>
      <c r="K79" s="307">
        <f t="shared" ca="1" si="44"/>
        <v>21.186321602513875</v>
      </c>
      <c r="L79" s="304">
        <f t="shared" ca="1" si="29"/>
        <v>21.548022410569292</v>
      </c>
      <c r="M79" s="306">
        <f t="shared" ca="1" si="45"/>
        <v>1.3782965989445173</v>
      </c>
      <c r="N79" s="304">
        <f t="shared" ca="1" si="46"/>
        <v>78.970578036756322</v>
      </c>
      <c r="P79" s="310">
        <f t="shared" ca="1" si="47"/>
        <v>3</v>
      </c>
      <c r="Q79" s="304">
        <f t="shared" ca="1" si="48"/>
        <v>769.08999999999992</v>
      </c>
      <c r="R79" s="306">
        <f t="shared" ca="1" si="49"/>
        <v>0.38597043777357803</v>
      </c>
      <c r="S79" s="307">
        <f t="shared" ca="1" si="50"/>
        <v>8.9675842766363694</v>
      </c>
      <c r="T79" s="304">
        <f t="shared" ca="1" si="30"/>
        <v>87.972001753802786</v>
      </c>
      <c r="U79" s="311">
        <f t="shared" ca="1" si="31"/>
        <v>0</v>
      </c>
      <c r="V79" s="306">
        <f t="shared" ca="1" si="32"/>
        <v>1.2224074219632957</v>
      </c>
      <c r="W79" s="304">
        <f t="shared" ca="1" si="33"/>
        <v>13.304412532910753</v>
      </c>
      <c r="Y79" s="314" t="str">
        <f t="shared" ca="1" si="51"/>
        <v/>
      </c>
      <c r="Z79" s="315" t="str">
        <f t="shared" ca="1" si="52"/>
        <v/>
      </c>
      <c r="AA79" s="316" t="str">
        <f t="shared" ca="1" si="53"/>
        <v/>
      </c>
      <c r="AC79" s="310" t="e">
        <f t="shared" ca="1" si="54"/>
        <v>#N/A</v>
      </c>
      <c r="AD79" s="323" t="e">
        <f t="shared" ca="1" si="55"/>
        <v>#N/A</v>
      </c>
      <c r="AE79" s="324">
        <f t="shared" ca="1" si="34"/>
        <v>21.186321602513875</v>
      </c>
      <c r="AG79" s="306">
        <f t="shared" ca="1" si="56"/>
        <v>74.688159454512572</v>
      </c>
      <c r="AH79" s="304">
        <f t="shared" ca="1" si="57"/>
        <v>84.317564664327435</v>
      </c>
    </row>
    <row r="80" spans="1:34" x14ac:dyDescent="0.2">
      <c r="A80" s="347">
        <f t="shared" ca="1" si="35"/>
        <v>0.01</v>
      </c>
      <c r="B80" s="304">
        <f t="shared" ca="1" si="36"/>
        <v>0.76000000000000045</v>
      </c>
      <c r="D80" s="306">
        <f t="shared" ca="1" si="37"/>
        <v>16.105559324379314</v>
      </c>
      <c r="E80" s="307">
        <f t="shared" ca="1" si="38"/>
        <v>72.819360870799201</v>
      </c>
      <c r="F80" s="304">
        <f t="shared" ca="1" si="39"/>
        <v>74.579141579819648</v>
      </c>
      <c r="G80" s="306">
        <f t="shared" ca="1" si="40"/>
        <v>11.271344203684727</v>
      </c>
      <c r="H80" s="307">
        <f t="shared" ca="1" si="41"/>
        <v>57.72938360036536</v>
      </c>
      <c r="I80" s="304">
        <f t="shared" ca="1" si="42"/>
        <v>58.819426476599297</v>
      </c>
      <c r="J80" s="306">
        <f t="shared" ca="1" si="43"/>
        <v>4.0434532498162188</v>
      </c>
      <c r="K80" s="307">
        <f t="shared" ca="1" si="44"/>
        <v>21.759974470473988</v>
      </c>
      <c r="L80" s="304">
        <f t="shared" ca="1" si="29"/>
        <v>22.132464913315214</v>
      </c>
      <c r="M80" s="306">
        <f t="shared" ca="1" si="45"/>
        <v>1.3779775239173382</v>
      </c>
      <c r="N80" s="304">
        <f t="shared" ca="1" si="46"/>
        <v>78.95229638435093</v>
      </c>
      <c r="P80" s="310">
        <f t="shared" ca="1" si="47"/>
        <v>3</v>
      </c>
      <c r="Q80" s="304">
        <f t="shared" ca="1" si="48"/>
        <v>767.91</v>
      </c>
      <c r="R80" s="306">
        <f t="shared" ca="1" si="49"/>
        <v>0.38537825075180843</v>
      </c>
      <c r="S80" s="307">
        <f t="shared" ca="1" si="50"/>
        <v>8.9637304941288516</v>
      </c>
      <c r="T80" s="304">
        <f t="shared" ca="1" si="30"/>
        <v>87.934196147404037</v>
      </c>
      <c r="U80" s="311">
        <f t="shared" ca="1" si="31"/>
        <v>0</v>
      </c>
      <c r="V80" s="306">
        <f t="shared" ca="1" si="32"/>
        <v>1.2223373001414142</v>
      </c>
      <c r="W80" s="304">
        <f t="shared" ca="1" si="33"/>
        <v>13.647429214745628</v>
      </c>
      <c r="Y80" s="314" t="str">
        <f t="shared" ca="1" si="51"/>
        <v/>
      </c>
      <c r="Z80" s="315" t="str">
        <f t="shared" ca="1" si="52"/>
        <v/>
      </c>
      <c r="AA80" s="316" t="str">
        <f t="shared" ca="1" si="53"/>
        <v/>
      </c>
      <c r="AC80" s="310" t="e">
        <f t="shared" ca="1" si="54"/>
        <v>#N/A</v>
      </c>
      <c r="AD80" s="323" t="e">
        <f t="shared" ca="1" si="55"/>
        <v>#N/A</v>
      </c>
      <c r="AE80" s="324">
        <f t="shared" ca="1" si="34"/>
        <v>21.759974470473988</v>
      </c>
      <c r="AG80" s="306">
        <f t="shared" ca="1" si="56"/>
        <v>74.555523282599211</v>
      </c>
      <c r="AH80" s="304">
        <f t="shared" ca="1" si="57"/>
        <v>84.184323475739021</v>
      </c>
    </row>
    <row r="81" spans="1:34" x14ac:dyDescent="0.2">
      <c r="A81" s="347">
        <f t="shared" ca="1" si="35"/>
        <v>0.01</v>
      </c>
      <c r="B81" s="304">
        <f t="shared" ca="1" si="36"/>
        <v>0.77000000000000046</v>
      </c>
      <c r="D81" s="306">
        <f t="shared" ca="1" si="37"/>
        <v>16.106278431452303</v>
      </c>
      <c r="E81" s="307">
        <f t="shared" ca="1" si="38"/>
        <v>72.682869452042524</v>
      </c>
      <c r="F81" s="304">
        <f t="shared" ca="1" si="39"/>
        <v>74.446032242787268</v>
      </c>
      <c r="G81" s="306">
        <f t="shared" ca="1" si="40"/>
        <v>11.432406987999251</v>
      </c>
      <c r="H81" s="307">
        <f t="shared" ca="1" si="41"/>
        <v>58.456212294885788</v>
      </c>
      <c r="I81" s="304">
        <f t="shared" ca="1" si="42"/>
        <v>59.563652384688524</v>
      </c>
      <c r="J81" s="306">
        <f t="shared" ca="1" si="43"/>
        <v>4.1569720057746391</v>
      </c>
      <c r="K81" s="307">
        <f t="shared" ca="1" si="44"/>
        <v>22.340902449950246</v>
      </c>
      <c r="L81" s="304">
        <f t="shared" ca="1" si="29"/>
        <v>22.72435562419729</v>
      </c>
      <c r="M81" s="306">
        <f t="shared" ca="1" si="45"/>
        <v>1.3776619198285422</v>
      </c>
      <c r="N81" s="304">
        <f t="shared" ca="1" si="46"/>
        <v>78.934213602065853</v>
      </c>
      <c r="P81" s="310">
        <f t="shared" ca="1" si="47"/>
        <v>3</v>
      </c>
      <c r="Q81" s="304">
        <f t="shared" ca="1" si="48"/>
        <v>766.7299999999999</v>
      </c>
      <c r="R81" s="306">
        <f t="shared" ca="1" si="49"/>
        <v>0.38478606373003871</v>
      </c>
      <c r="S81" s="307">
        <f t="shared" ca="1" si="50"/>
        <v>8.9598826334915511</v>
      </c>
      <c r="T81" s="304">
        <f t="shared" ca="1" si="30"/>
        <v>87.896448634552115</v>
      </c>
      <c r="U81" s="311">
        <f t="shared" ca="1" si="31"/>
        <v>0</v>
      </c>
      <c r="V81" s="306">
        <f t="shared" ca="1" si="32"/>
        <v>1.2222662931238137</v>
      </c>
      <c r="W81" s="304">
        <f t="shared" ca="1" si="33"/>
        <v>13.994155348572098</v>
      </c>
      <c r="Y81" s="314" t="str">
        <f t="shared" ca="1" si="51"/>
        <v/>
      </c>
      <c r="Z81" s="315" t="str">
        <f t="shared" ca="1" si="52"/>
        <v/>
      </c>
      <c r="AA81" s="316" t="str">
        <f t="shared" ca="1" si="53"/>
        <v/>
      </c>
      <c r="AC81" s="310" t="e">
        <f t="shared" ca="1" si="54"/>
        <v>#N/A</v>
      </c>
      <c r="AD81" s="323" t="e">
        <f t="shared" ca="1" si="55"/>
        <v>#N/A</v>
      </c>
      <c r="AE81" s="324">
        <f t="shared" ca="1" si="34"/>
        <v>22.340902449950246</v>
      </c>
      <c r="AG81" s="306">
        <f t="shared" ca="1" si="56"/>
        <v>74.422294164242771</v>
      </c>
      <c r="AH81" s="304">
        <f t="shared" ca="1" si="57"/>
        <v>84.050495033302425</v>
      </c>
    </row>
    <row r="82" spans="1:34" x14ac:dyDescent="0.2">
      <c r="A82" s="347">
        <f t="shared" ca="1" si="35"/>
        <v>0.01</v>
      </c>
      <c r="B82" s="304">
        <f t="shared" ca="1" si="36"/>
        <v>0.78000000000000047</v>
      </c>
      <c r="D82" s="306">
        <f t="shared" ca="1" si="37"/>
        <v>16.106514006146426</v>
      </c>
      <c r="E82" s="307">
        <f t="shared" ca="1" si="38"/>
        <v>72.545868109154924</v>
      </c>
      <c r="F82" s="304">
        <f t="shared" ca="1" si="39"/>
        <v>74.312332577716148</v>
      </c>
      <c r="G82" s="306">
        <f t="shared" ca="1" si="40"/>
        <v>11.593472128060714</v>
      </c>
      <c r="H82" s="307">
        <f t="shared" ca="1" si="41"/>
        <v>59.18167097597734</v>
      </c>
      <c r="I82" s="304">
        <f t="shared" ca="1" si="42"/>
        <v>60.306540072308565</v>
      </c>
      <c r="J82" s="306">
        <f t="shared" ca="1" si="43"/>
        <v>4.2721014013549388</v>
      </c>
      <c r="K82" s="307">
        <f t="shared" ca="1" si="44"/>
        <v>22.92909186630456</v>
      </c>
      <c r="L82" s="304">
        <f t="shared" ca="1" si="29"/>
        <v>23.323681188802354</v>
      </c>
      <c r="M82" s="306">
        <f t="shared" ca="1" si="45"/>
        <v>1.377349699656959</v>
      </c>
      <c r="N82" s="304">
        <f t="shared" ca="1" si="46"/>
        <v>78.916324703955283</v>
      </c>
      <c r="P82" s="310">
        <f t="shared" ca="1" si="47"/>
        <v>3</v>
      </c>
      <c r="Q82" s="304">
        <f t="shared" ca="1" si="48"/>
        <v>765.55</v>
      </c>
      <c r="R82" s="306">
        <f t="shared" ca="1" si="49"/>
        <v>0.3841938767082691</v>
      </c>
      <c r="S82" s="307">
        <f t="shared" ca="1" si="50"/>
        <v>8.956040694724468</v>
      </c>
      <c r="T82" s="304">
        <f t="shared" ca="1" si="30"/>
        <v>87.858759215247034</v>
      </c>
      <c r="U82" s="311">
        <f t="shared" ca="1" si="31"/>
        <v>0</v>
      </c>
      <c r="V82" s="306">
        <f t="shared" ca="1" si="32"/>
        <v>1.2221944027362481</v>
      </c>
      <c r="W82" s="304">
        <f t="shared" ca="1" si="33"/>
        <v>14.34456327301724</v>
      </c>
      <c r="Y82" s="314" t="str">
        <f t="shared" ca="1" si="51"/>
        <v/>
      </c>
      <c r="Z82" s="315" t="str">
        <f t="shared" ca="1" si="52"/>
        <v/>
      </c>
      <c r="AA82" s="316" t="str">
        <f t="shared" ca="1" si="53"/>
        <v/>
      </c>
      <c r="AC82" s="310" t="e">
        <f t="shared" ca="1" si="54"/>
        <v>#N/A</v>
      </c>
      <c r="AD82" s="323" t="e">
        <f t="shared" ca="1" si="55"/>
        <v>#N/A</v>
      </c>
      <c r="AE82" s="324">
        <f t="shared" ca="1" si="34"/>
        <v>22.92909186630456</v>
      </c>
      <c r="AG82" s="306">
        <f t="shared" ca="1" si="56"/>
        <v>74.288474823602115</v>
      </c>
      <c r="AH82" s="304">
        <f t="shared" ca="1" si="57"/>
        <v>83.916081923804768</v>
      </c>
    </row>
    <row r="83" spans="1:34" x14ac:dyDescent="0.2">
      <c r="A83" s="347">
        <f t="shared" ca="1" si="35"/>
        <v>0.01</v>
      </c>
      <c r="B83" s="304">
        <f t="shared" ca="1" si="36"/>
        <v>0.79000000000000048</v>
      </c>
      <c r="D83" s="306">
        <f t="shared" ca="1" si="37"/>
        <v>16.10627459216343</v>
      </c>
      <c r="E83" s="307">
        <f t="shared" ca="1" si="38"/>
        <v>72.408358144412517</v>
      </c>
      <c r="F83" s="304">
        <f t="shared" ca="1" si="39"/>
        <v>74.178045339626465</v>
      </c>
      <c r="G83" s="306">
        <f t="shared" ca="1" si="40"/>
        <v>11.754534873982349</v>
      </c>
      <c r="H83" s="307">
        <f t="shared" ca="1" si="41"/>
        <v>59.905754557421467</v>
      </c>
      <c r="I83" s="304">
        <f t="shared" ca="1" si="42"/>
        <v>61.048083665236291</v>
      </c>
      <c r="J83" s="306">
        <f t="shared" ca="1" si="43"/>
        <v>4.388841436365154</v>
      </c>
      <c r="K83" s="307">
        <f t="shared" ca="1" si="44"/>
        <v>23.524528993971554</v>
      </c>
      <c r="L83" s="304">
        <f t="shared" ca="1" si="29"/>
        <v>23.930428193865733</v>
      </c>
      <c r="M83" s="306">
        <f t="shared" ca="1" si="45"/>
        <v>1.3770407796128898</v>
      </c>
      <c r="N83" s="304">
        <f t="shared" ca="1" si="46"/>
        <v>78.898624889223129</v>
      </c>
      <c r="P83" s="310">
        <f t="shared" ca="1" si="47"/>
        <v>3</v>
      </c>
      <c r="Q83" s="304">
        <f t="shared" ca="1" si="48"/>
        <v>764.36999999999989</v>
      </c>
      <c r="R83" s="306">
        <f t="shared" ca="1" si="49"/>
        <v>0.38360168968649944</v>
      </c>
      <c r="S83" s="307">
        <f t="shared" ca="1" si="50"/>
        <v>8.9522046778276021</v>
      </c>
      <c r="T83" s="304">
        <f t="shared" ca="1" si="30"/>
        <v>87.821127889488778</v>
      </c>
      <c r="U83" s="311">
        <f t="shared" ca="1" si="31"/>
        <v>0</v>
      </c>
      <c r="V83" s="306">
        <f t="shared" ca="1" si="32"/>
        <v>1.2221216308122094</v>
      </c>
      <c r="W83" s="304">
        <f t="shared" ca="1" si="33"/>
        <v>14.698625235935401</v>
      </c>
      <c r="Y83" s="314" t="str">
        <f t="shared" ca="1" si="51"/>
        <v/>
      </c>
      <c r="Z83" s="315" t="str">
        <f t="shared" ca="1" si="52"/>
        <v/>
      </c>
      <c r="AA83" s="316" t="str">
        <f t="shared" ca="1" si="53"/>
        <v/>
      </c>
      <c r="AC83" s="310" t="e">
        <f t="shared" ca="1" si="54"/>
        <v>#N/A</v>
      </c>
      <c r="AD83" s="323" t="e">
        <f t="shared" ca="1" si="55"/>
        <v>#N/A</v>
      </c>
      <c r="AE83" s="324">
        <f t="shared" ca="1" si="34"/>
        <v>23.524528993971554</v>
      </c>
      <c r="AG83" s="306">
        <f t="shared" ca="1" si="56"/>
        <v>74.154067996978696</v>
      </c>
      <c r="AH83" s="304">
        <f t="shared" ca="1" si="57"/>
        <v>83.781086751134083</v>
      </c>
    </row>
    <row r="84" spans="1:34" x14ac:dyDescent="0.2">
      <c r="A84" s="347">
        <f t="shared" ca="1" si="35"/>
        <v>0.01</v>
      </c>
      <c r="B84" s="304">
        <f t="shared" ca="1" si="36"/>
        <v>0.80000000000000049</v>
      </c>
      <c r="D84" s="306">
        <f t="shared" ca="1" si="37"/>
        <v>16.10556843761853</v>
      </c>
      <c r="E84" s="307">
        <f t="shared" ca="1" si="38"/>
        <v>72.270340921635935</v>
      </c>
      <c r="F84" s="304">
        <f t="shared" ca="1" si="39"/>
        <v>74.043173295235661</v>
      </c>
      <c r="G84" s="306">
        <f t="shared" ca="1" si="40"/>
        <v>11.915590558358534</v>
      </c>
      <c r="H84" s="307">
        <f t="shared" ca="1" si="41"/>
        <v>60.628457966637825</v>
      </c>
      <c r="I84" s="304">
        <f t="shared" ca="1" si="42"/>
        <v>61.788277316711238</v>
      </c>
      <c r="J84" s="306">
        <f t="shared" ca="1" si="43"/>
        <v>4.5071920635268583</v>
      </c>
      <c r="K84" s="307">
        <f t="shared" ca="1" si="44"/>
        <v>24.12720005659185</v>
      </c>
      <c r="L84" s="304">
        <f t="shared" ca="1" si="29"/>
        <v>24.544583167540761</v>
      </c>
      <c r="M84" s="306">
        <f t="shared" ca="1" si="45"/>
        <v>1.376735078978385</v>
      </c>
      <c r="N84" s="304">
        <f t="shared" ca="1" si="46"/>
        <v>78.881109533071523</v>
      </c>
      <c r="P84" s="310">
        <f t="shared" ca="1" si="47"/>
        <v>3</v>
      </c>
      <c r="Q84" s="304">
        <f t="shared" ca="1" si="48"/>
        <v>763.18999999999994</v>
      </c>
      <c r="R84" s="306">
        <f t="shared" ca="1" si="49"/>
        <v>0.38300950266472977</v>
      </c>
      <c r="S84" s="307">
        <f t="shared" ca="1" si="50"/>
        <v>8.9483745828009553</v>
      </c>
      <c r="T84" s="304">
        <f t="shared" ca="1" si="30"/>
        <v>87.783554657277378</v>
      </c>
      <c r="U84" s="311">
        <f t="shared" ca="1" si="31"/>
        <v>0</v>
      </c>
      <c r="V84" s="306">
        <f t="shared" ca="1" si="32"/>
        <v>1.2220479791928969</v>
      </c>
      <c r="W84" s="304">
        <f t="shared" ca="1" si="33"/>
        <v>15.056313396171793</v>
      </c>
      <c r="Y84" s="314" t="str">
        <f t="shared" ca="1" si="51"/>
        <v/>
      </c>
      <c r="Z84" s="315" t="str">
        <f t="shared" ca="1" si="52"/>
        <v/>
      </c>
      <c r="AA84" s="316" t="str">
        <f t="shared" ca="1" si="53"/>
        <v/>
      </c>
      <c r="AC84" s="310" t="e">
        <f t="shared" ca="1" si="54"/>
        <v>#N/A</v>
      </c>
      <c r="AD84" s="323" t="e">
        <f t="shared" ca="1" si="55"/>
        <v>#N/A</v>
      </c>
      <c r="AE84" s="324">
        <f t="shared" ca="1" si="34"/>
        <v>24.12720005659185</v>
      </c>
      <c r="AG84" s="306">
        <f t="shared" ca="1" si="56"/>
        <v>74.019076432880212</v>
      </c>
      <c r="AH84" s="304">
        <f t="shared" ca="1" si="57"/>
        <v>83.645512136102056</v>
      </c>
    </row>
    <row r="85" spans="1:34" x14ac:dyDescent="0.2">
      <c r="A85" s="347">
        <f t="shared" ca="1" si="35"/>
        <v>0.01</v>
      </c>
      <c r="B85" s="304">
        <f t="shared" ca="1" si="36"/>
        <v>0.8100000000000005</v>
      </c>
      <c r="D85" s="306">
        <f t="shared" ca="1" si="37"/>
        <v>16.104403509825151</v>
      </c>
      <c r="E85" s="307">
        <f t="shared" ca="1" si="38"/>
        <v>72.131817863848582</v>
      </c>
      <c r="F85" s="304">
        <f t="shared" ca="1" si="39"/>
        <v>73.907719223033084</v>
      </c>
      <c r="G85" s="306">
        <f t="shared" ca="1" si="40"/>
        <v>12.076634593456786</v>
      </c>
      <c r="H85" s="307">
        <f t="shared" ca="1" si="41"/>
        <v>61.349776145276309</v>
      </c>
      <c r="I85" s="304">
        <f t="shared" ca="1" si="42"/>
        <v>62.527115207559277</v>
      </c>
      <c r="J85" s="306">
        <f t="shared" ca="1" si="43"/>
        <v>4.6271531892859352</v>
      </c>
      <c r="K85" s="307">
        <f t="shared" ca="1" si="44"/>
        <v>24.737091227151421</v>
      </c>
      <c r="L85" s="304">
        <f t="shared" ca="1" si="29"/>
        <v>25.166132579670059</v>
      </c>
      <c r="M85" s="306">
        <f t="shared" ca="1" si="45"/>
        <v>1.3764325199573222</v>
      </c>
      <c r="N85" s="304">
        <f t="shared" ca="1" si="46"/>
        <v>78.863774178111015</v>
      </c>
      <c r="P85" s="310">
        <f t="shared" ca="1" si="47"/>
        <v>3</v>
      </c>
      <c r="Q85" s="304">
        <f t="shared" ca="1" si="48"/>
        <v>762.01</v>
      </c>
      <c r="R85" s="306">
        <f t="shared" ca="1" si="49"/>
        <v>0.38241731564296016</v>
      </c>
      <c r="S85" s="307">
        <f t="shared" ca="1" si="50"/>
        <v>8.9445504096445259</v>
      </c>
      <c r="T85" s="304">
        <f t="shared" ca="1" si="30"/>
        <v>87.746039518612804</v>
      </c>
      <c r="U85" s="311">
        <f t="shared" ca="1" si="31"/>
        <v>0</v>
      </c>
      <c r="V85" s="306">
        <f t="shared" ca="1" si="32"/>
        <v>1.2219734497271841</v>
      </c>
      <c r="W85" s="304">
        <f t="shared" ca="1" si="33"/>
        <v>15.417599825328821</v>
      </c>
      <c r="Y85" s="314" t="str">
        <f t="shared" ca="1" si="51"/>
        <v/>
      </c>
      <c r="Z85" s="315" t="str">
        <f t="shared" ca="1" si="52"/>
        <v/>
      </c>
      <c r="AA85" s="316" t="str">
        <f t="shared" ca="1" si="53"/>
        <v/>
      </c>
      <c r="AC85" s="310" t="e">
        <f t="shared" ca="1" si="54"/>
        <v>#N/A</v>
      </c>
      <c r="AD85" s="323" t="e">
        <f t="shared" ca="1" si="55"/>
        <v>#N/A</v>
      </c>
      <c r="AE85" s="324">
        <f t="shared" ca="1" si="34"/>
        <v>24.737091227151421</v>
      </c>
      <c r="AG85" s="306">
        <f t="shared" ca="1" si="56"/>
        <v>73.883502892068876</v>
      </c>
      <c r="AH85" s="304">
        <f t="shared" ca="1" si="57"/>
        <v>83.509360716265846</v>
      </c>
    </row>
    <row r="86" spans="1:34" x14ac:dyDescent="0.2">
      <c r="A86" s="347">
        <f t="shared" ca="1" si="35"/>
        <v>0.01</v>
      </c>
      <c r="B86" s="304">
        <f t="shared" ca="1" si="36"/>
        <v>0.82000000000000051</v>
      </c>
      <c r="D86" s="306">
        <f t="shared" ca="1" si="37"/>
        <v>16.102787509171318</v>
      </c>
      <c r="E86" s="307">
        <f t="shared" ca="1" si="38"/>
        <v>71.992790451063641</v>
      </c>
      <c r="F86" s="304">
        <f t="shared" ca="1" si="39"/>
        <v>73.771685913338615</v>
      </c>
      <c r="G86" s="306">
        <f t="shared" ca="1" si="40"/>
        <v>12.2376624685485</v>
      </c>
      <c r="H86" s="307">
        <f t="shared" ca="1" si="41"/>
        <v>62.069704049786942</v>
      </c>
      <c r="I86" s="304">
        <f t="shared" ca="1" si="42"/>
        <v>63.264591546316474</v>
      </c>
      <c r="J86" s="306">
        <f t="shared" ca="1" si="43"/>
        <v>4.7487246745959615</v>
      </c>
      <c r="K86" s="307">
        <f t="shared" ca="1" si="44"/>
        <v>25.354188628126735</v>
      </c>
      <c r="L86" s="304">
        <f t="shared" ca="1" si="29"/>
        <v>25.79506284205851</v>
      </c>
      <c r="M86" s="306">
        <f t="shared" ca="1" si="45"/>
        <v>1.3761330275345713</v>
      </c>
      <c r="N86" s="304">
        <f t="shared" ca="1" si="46"/>
        <v>78.846614526291248</v>
      </c>
      <c r="P86" s="310">
        <f t="shared" ca="1" si="47"/>
        <v>3</v>
      </c>
      <c r="Q86" s="304">
        <f t="shared" ca="1" si="48"/>
        <v>760.82999999999993</v>
      </c>
      <c r="R86" s="306">
        <f t="shared" ca="1" si="49"/>
        <v>0.3818251286211905</v>
      </c>
      <c r="S86" s="307">
        <f t="shared" ca="1" si="50"/>
        <v>8.9407321583583137</v>
      </c>
      <c r="T86" s="304">
        <f t="shared" ca="1" si="30"/>
        <v>87.708582473495056</v>
      </c>
      <c r="U86" s="311">
        <f t="shared" ca="1" si="31"/>
        <v>0</v>
      </c>
      <c r="V86" s="306">
        <f t="shared" ca="1" si="32"/>
        <v>1.2218980442715872</v>
      </c>
      <c r="W86" s="304">
        <f t="shared" ca="1" si="33"/>
        <v>15.782456509534983</v>
      </c>
      <c r="Y86" s="314" t="str">
        <f t="shared" ca="1" si="51"/>
        <v/>
      </c>
      <c r="Z86" s="315" t="str">
        <f t="shared" ca="1" si="52"/>
        <v/>
      </c>
      <c r="AA86" s="316" t="str">
        <f t="shared" ca="1" si="53"/>
        <v/>
      </c>
      <c r="AC86" s="310" t="e">
        <f t="shared" ca="1" si="54"/>
        <v>#N/A</v>
      </c>
      <c r="AD86" s="323" t="e">
        <f t="shared" ca="1" si="55"/>
        <v>#N/A</v>
      </c>
      <c r="AE86" s="324">
        <f t="shared" ca="1" si="34"/>
        <v>25.354188628126735</v>
      </c>
      <c r="AG86" s="306">
        <f t="shared" ca="1" si="56"/>
        <v>73.747350147594943</v>
      </c>
      <c r="AH86" s="304">
        <f t="shared" ca="1" si="57"/>
        <v>83.372635145748831</v>
      </c>
    </row>
    <row r="87" spans="1:34" x14ac:dyDescent="0.2">
      <c r="A87" s="347">
        <f t="shared" ca="1" si="35"/>
        <v>0.01</v>
      </c>
      <c r="B87" s="304">
        <f t="shared" ca="1" si="36"/>
        <v>0.83000000000000052</v>
      </c>
      <c r="D87" s="306">
        <f t="shared" ca="1" si="37"/>
        <v>16.100727882154107</v>
      </c>
      <c r="E87" s="307">
        <f t="shared" ca="1" si="38"/>
        <v>71.853260218190343</v>
      </c>
      <c r="F87" s="304">
        <f t="shared" ca="1" si="39"/>
        <v>73.635076168346217</v>
      </c>
      <c r="G87" s="306">
        <f t="shared" ca="1" si="40"/>
        <v>12.398669747370041</v>
      </c>
      <c r="H87" s="307">
        <f t="shared" ca="1" si="41"/>
        <v>62.788236651968845</v>
      </c>
      <c r="I87" s="304">
        <f t="shared" ca="1" si="42"/>
        <v>64.000700569353086</v>
      </c>
      <c r="J87" s="306">
        <f t="shared" ca="1" si="43"/>
        <v>4.8719063356755541</v>
      </c>
      <c r="K87" s="307">
        <f t="shared" ca="1" si="44"/>
        <v>25.978478331635515</v>
      </c>
      <c r="L87" s="304">
        <f t="shared" ca="1" si="29"/>
        <v>26.431360308747855</v>
      </c>
      <c r="M87" s="306">
        <f t="shared" ca="1" si="45"/>
        <v>1.3758365293435895</v>
      </c>
      <c r="N87" s="304">
        <f t="shared" ca="1" si="46"/>
        <v>78.829626431314722</v>
      </c>
      <c r="P87" s="310">
        <f t="shared" ca="1" si="47"/>
        <v>3</v>
      </c>
      <c r="Q87" s="304">
        <f t="shared" ca="1" si="48"/>
        <v>759.65</v>
      </c>
      <c r="R87" s="306">
        <f t="shared" ca="1" si="49"/>
        <v>0.38123294159942084</v>
      </c>
      <c r="S87" s="307">
        <f t="shared" ca="1" si="50"/>
        <v>8.9369198289423188</v>
      </c>
      <c r="T87" s="304">
        <f t="shared" ca="1" si="30"/>
        <v>87.671183521924149</v>
      </c>
      <c r="U87" s="311">
        <f t="shared" ca="1" si="31"/>
        <v>0</v>
      </c>
      <c r="V87" s="306">
        <f t="shared" ca="1" si="32"/>
        <v>1.2218217646902312</v>
      </c>
      <c r="W87" s="304">
        <f t="shared" ca="1" si="33"/>
        <v>16.150855351216144</v>
      </c>
      <c r="Y87" s="314" t="str">
        <f t="shared" ca="1" si="51"/>
        <v/>
      </c>
      <c r="Z87" s="315" t="str">
        <f t="shared" ca="1" si="52"/>
        <v/>
      </c>
      <c r="AA87" s="316" t="str">
        <f t="shared" ca="1" si="53"/>
        <v/>
      </c>
      <c r="AC87" s="310" t="e">
        <f t="shared" ca="1" si="54"/>
        <v>#N/A</v>
      </c>
      <c r="AD87" s="323" t="e">
        <f t="shared" ca="1" si="55"/>
        <v>#N/A</v>
      </c>
      <c r="AE87" s="324">
        <f t="shared" ca="1" si="34"/>
        <v>25.978478331635515</v>
      </c>
      <c r="AG87" s="306">
        <f t="shared" ca="1" si="56"/>
        <v>73.610620984816919</v>
      </c>
      <c r="AH87" s="304">
        <f t="shared" ca="1" si="57"/>
        <v>83.235338095060598</v>
      </c>
    </row>
    <row r="88" spans="1:34" x14ac:dyDescent="0.2">
      <c r="A88" s="347">
        <f t="shared" ca="1" si="35"/>
        <v>0.01</v>
      </c>
      <c r="B88" s="304">
        <f t="shared" ca="1" si="36"/>
        <v>0.84000000000000052</v>
      </c>
      <c r="D88" s="306">
        <f t="shared" ca="1" si="37"/>
        <v>16.098231833632667</v>
      </c>
      <c r="E88" s="307">
        <f t="shared" ca="1" si="38"/>
        <v>71.713228753051453</v>
      </c>
      <c r="F88" s="304">
        <f t="shared" ca="1" si="39"/>
        <v>73.497892802153657</v>
      </c>
      <c r="G88" s="306">
        <f t="shared" ca="1" si="40"/>
        <v>12.559652065706368</v>
      </c>
      <c r="H88" s="307">
        <f t="shared" ca="1" si="41"/>
        <v>63.505368939499363</v>
      </c>
      <c r="I88" s="304">
        <f t="shared" ca="1" si="42"/>
        <v>64.73543654099764</v>
      </c>
      <c r="J88" s="306">
        <f t="shared" ca="1" si="43"/>
        <v>4.9966979447409363</v>
      </c>
      <c r="K88" s="307">
        <f t="shared" ca="1" si="44"/>
        <v>26.609946359592854</v>
      </c>
      <c r="L88" s="304">
        <f t="shared" ca="1" si="29"/>
        <v>27.075011276292894</v>
      </c>
      <c r="M88" s="306">
        <f t="shared" ca="1" si="45"/>
        <v>1.3755429555418448</v>
      </c>
      <c r="N88" s="304">
        <f t="shared" ca="1" si="46"/>
        <v>78.812805891499139</v>
      </c>
      <c r="P88" s="310">
        <f t="shared" ca="1" si="47"/>
        <v>3</v>
      </c>
      <c r="Q88" s="304">
        <f t="shared" ca="1" si="48"/>
        <v>758.46999999999991</v>
      </c>
      <c r="R88" s="306">
        <f t="shared" ca="1" si="49"/>
        <v>0.38064075457765117</v>
      </c>
      <c r="S88" s="307">
        <f t="shared" ca="1" si="50"/>
        <v>8.9331134213965431</v>
      </c>
      <c r="T88" s="304">
        <f t="shared" ca="1" si="30"/>
        <v>87.633842663900097</v>
      </c>
      <c r="U88" s="311">
        <f t="shared" ca="1" si="31"/>
        <v>0</v>
      </c>
      <c r="V88" s="306">
        <f t="shared" ca="1" si="32"/>
        <v>1.2217446128548157</v>
      </c>
      <c r="W88" s="304">
        <f t="shared" ca="1" si="33"/>
        <v>16.52276817086906</v>
      </c>
      <c r="Y88" s="314" t="str">
        <f t="shared" ca="1" si="51"/>
        <v/>
      </c>
      <c r="Z88" s="315" t="str">
        <f t="shared" ca="1" si="52"/>
        <v/>
      </c>
      <c r="AA88" s="316" t="str">
        <f t="shared" ca="1" si="53"/>
        <v/>
      </c>
      <c r="AC88" s="310" t="e">
        <f t="shared" ca="1" si="54"/>
        <v>#N/A</v>
      </c>
      <c r="AD88" s="323" t="e">
        <f t="shared" ca="1" si="55"/>
        <v>#N/A</v>
      </c>
      <c r="AE88" s="324">
        <f t="shared" ca="1" si="34"/>
        <v>26.609946359592854</v>
      </c>
      <c r="AG88" s="306">
        <f t="shared" ca="1" si="56"/>
        <v>73.473318201409072</v>
      </c>
      <c r="AH88" s="304">
        <f t="shared" ca="1" si="57"/>
        <v>83.097472250915914</v>
      </c>
    </row>
    <row r="89" spans="1:34" x14ac:dyDescent="0.2">
      <c r="A89" s="347">
        <f t="shared" ca="1" si="35"/>
        <v>0.01</v>
      </c>
      <c r="B89" s="304">
        <f t="shared" ca="1" si="36"/>
        <v>0.85000000000000053</v>
      </c>
      <c r="D89" s="306">
        <f t="shared" ca="1" si="37"/>
        <v>16.095306338355549</v>
      </c>
      <c r="E89" s="307">
        <f t="shared" ca="1" si="38"/>
        <v>71.572697694503844</v>
      </c>
      <c r="F89" s="304">
        <f t="shared" ca="1" si="39"/>
        <v>73.360138640779198</v>
      </c>
      <c r="G89" s="306">
        <f t="shared" ca="1" si="40"/>
        <v>12.720605129089924</v>
      </c>
      <c r="H89" s="307">
        <f t="shared" ca="1" si="41"/>
        <v>64.221095916444398</v>
      </c>
      <c r="I89" s="304">
        <f t="shared" ca="1" si="42"/>
        <v>65.468793753660833</v>
      </c>
      <c r="J89" s="306">
        <f t="shared" ca="1" si="43"/>
        <v>5.1230992307149181</v>
      </c>
      <c r="K89" s="307">
        <f t="shared" ca="1" si="44"/>
        <v>27.248578683872573</v>
      </c>
      <c r="L89" s="304">
        <f t="shared" ca="1" si="29"/>
        <v>27.726001984039218</v>
      </c>
      <c r="M89" s="306">
        <f t="shared" ca="1" si="45"/>
        <v>1.3752522386935211</v>
      </c>
      <c r="N89" s="304">
        <f t="shared" ca="1" si="46"/>
        <v>78.796149043056843</v>
      </c>
      <c r="P89" s="310">
        <f t="shared" ca="1" si="47"/>
        <v>3</v>
      </c>
      <c r="Q89" s="304">
        <f t="shared" ca="1" si="48"/>
        <v>757.29</v>
      </c>
      <c r="R89" s="306">
        <f t="shared" ca="1" si="49"/>
        <v>0.38004856755588157</v>
      </c>
      <c r="S89" s="307">
        <f t="shared" ca="1" si="50"/>
        <v>8.9293129357209846</v>
      </c>
      <c r="T89" s="304">
        <f t="shared" ca="1" si="30"/>
        <v>87.596559899422857</v>
      </c>
      <c r="U89" s="311">
        <f t="shared" ca="1" si="31"/>
        <v>0</v>
      </c>
      <c r="V89" s="306">
        <f t="shared" ca="1" si="32"/>
        <v>1.2216665906445809</v>
      </c>
      <c r="W89" s="304">
        <f t="shared" ca="1" si="33"/>
        <v>16.898166708836936</v>
      </c>
      <c r="Y89" s="314" t="str">
        <f t="shared" ca="1" si="51"/>
        <v/>
      </c>
      <c r="Z89" s="315" t="str">
        <f t="shared" ca="1" si="52"/>
        <v/>
      </c>
      <c r="AA89" s="316" t="str">
        <f t="shared" ca="1" si="53"/>
        <v/>
      </c>
      <c r="AC89" s="310" t="e">
        <f t="shared" ca="1" si="54"/>
        <v>#N/A</v>
      </c>
      <c r="AD89" s="323" t="e">
        <f t="shared" ca="1" si="55"/>
        <v>#N/A</v>
      </c>
      <c r="AE89" s="324">
        <f t="shared" ca="1" si="34"/>
        <v>27.248578683872573</v>
      </c>
      <c r="AG89" s="306">
        <f t="shared" ca="1" si="56"/>
        <v>73.335444607357303</v>
      </c>
      <c r="AH89" s="304">
        <f t="shared" ca="1" si="57"/>
        <v>82.95904031605302</v>
      </c>
    </row>
    <row r="90" spans="1:34" x14ac:dyDescent="0.2">
      <c r="A90" s="347">
        <f t="shared" ca="1" si="35"/>
        <v>0.01</v>
      </c>
      <c r="B90" s="304">
        <f t="shared" ca="1" si="36"/>
        <v>0.86000000000000054</v>
      </c>
      <c r="D90" s="306">
        <f t="shared" ca="1" si="37"/>
        <v>16.091958151813042</v>
      </c>
      <c r="E90" s="307">
        <f t="shared" ca="1" si="38"/>
        <v>71.431668730655019</v>
      </c>
      <c r="F90" s="304">
        <f t="shared" ca="1" si="39"/>
        <v>73.221816522165994</v>
      </c>
      <c r="G90" s="306">
        <f t="shared" ca="1" si="40"/>
        <v>12.881524710608055</v>
      </c>
      <c r="H90" s="307">
        <f t="shared" ca="1" si="41"/>
        <v>64.935412603750947</v>
      </c>
      <c r="I90" s="304">
        <f t="shared" ca="1" si="42"/>
        <v>66.200766527959345</v>
      </c>
      <c r="J90" s="306">
        <f t="shared" ca="1" si="43"/>
        <v>5.2511098799134084</v>
      </c>
      <c r="K90" s="307">
        <f t="shared" ca="1" si="44"/>
        <v>27.894361226473549</v>
      </c>
      <c r="L90" s="304">
        <f t="shared" ca="1" si="29"/>
        <v>28.384318614402478</v>
      </c>
      <c r="M90" s="306">
        <f t="shared" ca="1" si="45"/>
        <v>1.3749643136589933</v>
      </c>
      <c r="N90" s="304">
        <f t="shared" ca="1" si="46"/>
        <v>78.779652153762243</v>
      </c>
      <c r="P90" s="310">
        <f t="shared" ca="1" si="47"/>
        <v>3</v>
      </c>
      <c r="Q90" s="304">
        <f t="shared" ca="1" si="48"/>
        <v>756.1099999999999</v>
      </c>
      <c r="R90" s="306">
        <f t="shared" ca="1" si="49"/>
        <v>0.37945638053411185</v>
      </c>
      <c r="S90" s="307">
        <f t="shared" ca="1" si="50"/>
        <v>8.9255183719156435</v>
      </c>
      <c r="T90" s="304">
        <f t="shared" ca="1" si="30"/>
        <v>87.559335228492472</v>
      </c>
      <c r="U90" s="311">
        <f t="shared" ca="1" si="31"/>
        <v>0</v>
      </c>
      <c r="V90" s="306">
        <f t="shared" ca="1" si="32"/>
        <v>1.2215876999462727</v>
      </c>
      <c r="W90" s="304">
        <f t="shared" ca="1" si="33"/>
        <v>17.277022627086939</v>
      </c>
      <c r="Y90" s="314" t="str">
        <f t="shared" ca="1" si="51"/>
        <v/>
      </c>
      <c r="Z90" s="315" t="str">
        <f t="shared" ca="1" si="52"/>
        <v/>
      </c>
      <c r="AA90" s="316" t="str">
        <f t="shared" ca="1" si="53"/>
        <v/>
      </c>
      <c r="AC90" s="310" t="e">
        <f t="shared" ca="1" si="54"/>
        <v>#N/A</v>
      </c>
      <c r="AD90" s="323" t="e">
        <f t="shared" ca="1" si="55"/>
        <v>#N/A</v>
      </c>
      <c r="AE90" s="324">
        <f t="shared" ca="1" si="34"/>
        <v>27.894361226473549</v>
      </c>
      <c r="AG90" s="306">
        <f t="shared" ca="1" si="56"/>
        <v>73.197003024943754</v>
      </c>
      <c r="AH90" s="304">
        <f t="shared" ca="1" si="57"/>
        <v>82.820045009050745</v>
      </c>
    </row>
    <row r="91" spans="1:34" x14ac:dyDescent="0.2">
      <c r="A91" s="347">
        <f t="shared" ca="1" si="35"/>
        <v>0.01</v>
      </c>
      <c r="B91" s="304">
        <f t="shared" ca="1" si="36"/>
        <v>0.87000000000000055</v>
      </c>
      <c r="D91" s="306">
        <f t="shared" ca="1" si="37"/>
        <v>16.088193820461722</v>
      </c>
      <c r="E91" s="307">
        <f t="shared" ca="1" si="38"/>
        <v>71.290143597169319</v>
      </c>
      <c r="F91" s="304">
        <f t="shared" ca="1" si="39"/>
        <v>73.082929296175337</v>
      </c>
      <c r="G91" s="306">
        <f t="shared" ca="1" si="40"/>
        <v>13.042406648812673</v>
      </c>
      <c r="H91" s="307">
        <f t="shared" ca="1" si="41"/>
        <v>65.648314039722635</v>
      </c>
      <c r="I91" s="304">
        <f t="shared" ca="1" si="42"/>
        <v>66.931349212839251</v>
      </c>
      <c r="J91" s="306">
        <f t="shared" ca="1" si="43"/>
        <v>5.3807295367105121</v>
      </c>
      <c r="K91" s="307">
        <f t="shared" ca="1" si="44"/>
        <v>28.547279859690917</v>
      </c>
      <c r="L91" s="304">
        <f t="shared" ca="1" si="29"/>
        <v>29.049947293149149</v>
      </c>
      <c r="M91" s="306">
        <f t="shared" ca="1" si="45"/>
        <v>1.3746791174906099</v>
      </c>
      <c r="N91" s="304">
        <f t="shared" ca="1" si="46"/>
        <v>78.763311616980573</v>
      </c>
      <c r="P91" s="310">
        <f t="shared" ca="1" si="47"/>
        <v>3</v>
      </c>
      <c r="Q91" s="304">
        <f t="shared" ca="1" si="48"/>
        <v>754.93</v>
      </c>
      <c r="R91" s="306">
        <f t="shared" ca="1" si="49"/>
        <v>0.37886419351234224</v>
      </c>
      <c r="S91" s="307">
        <f t="shared" ca="1" si="50"/>
        <v>8.9217297299805196</v>
      </c>
      <c r="T91" s="304">
        <f t="shared" ca="1" si="30"/>
        <v>87.522168651108899</v>
      </c>
      <c r="U91" s="311">
        <f t="shared" ca="1" si="31"/>
        <v>0</v>
      </c>
      <c r="V91" s="306">
        <f t="shared" ca="1" si="32"/>
        <v>1.2215079426541051</v>
      </c>
      <c r="W91" s="304">
        <f t="shared" ca="1" si="33"/>
        <v>17.659307510989361</v>
      </c>
      <c r="Y91" s="314" t="str">
        <f t="shared" ca="1" si="51"/>
        <v/>
      </c>
      <c r="Z91" s="315" t="str">
        <f t="shared" ca="1" si="52"/>
        <v/>
      </c>
      <c r="AA91" s="316" t="str">
        <f t="shared" ca="1" si="53"/>
        <v/>
      </c>
      <c r="AC91" s="310" t="e">
        <f t="shared" ca="1" si="54"/>
        <v>#N/A</v>
      </c>
      <c r="AD91" s="323" t="e">
        <f t="shared" ca="1" si="55"/>
        <v>#N/A</v>
      </c>
      <c r="AE91" s="324">
        <f t="shared" ca="1" si="34"/>
        <v>28.547279859690917</v>
      </c>
      <c r="AG91" s="306">
        <f t="shared" ca="1" si="56"/>
        <v>73.057996288721498</v>
      </c>
      <c r="AH91" s="304">
        <f t="shared" ca="1" si="57"/>
        <v>82.680489064145149</v>
      </c>
    </row>
    <row r="92" spans="1:34" x14ac:dyDescent="0.2">
      <c r="A92" s="347">
        <f t="shared" ca="1" si="35"/>
        <v>0.01</v>
      </c>
      <c r="B92" s="304">
        <f t="shared" ca="1" si="36"/>
        <v>0.88000000000000056</v>
      </c>
      <c r="D92" s="306">
        <f t="shared" ca="1" si="37"/>
        <v>16.084019691364119</v>
      </c>
      <c r="E92" s="307">
        <f t="shared" ca="1" si="38"/>
        <v>71.148124075657279</v>
      </c>
      <c r="F92" s="304">
        <f t="shared" ca="1" si="39"/>
        <v>72.943479824569039</v>
      </c>
      <c r="G92" s="306">
        <f t="shared" ca="1" si="40"/>
        <v>13.203246845726314</v>
      </c>
      <c r="H92" s="307">
        <f t="shared" ca="1" si="41"/>
        <v>66.359795280479204</v>
      </c>
      <c r="I92" s="304">
        <f t="shared" ca="1" si="42"/>
        <v>67.660536185699058</v>
      </c>
      <c r="J92" s="306">
        <f t="shared" ca="1" si="43"/>
        <v>5.5119578041832069</v>
      </c>
      <c r="K92" s="307">
        <f t="shared" ca="1" si="44"/>
        <v>29.207320406291927</v>
      </c>
      <c r="L92" s="304">
        <f t="shared" ca="1" si="29"/>
        <v>29.722874089678694</v>
      </c>
      <c r="M92" s="306">
        <f t="shared" ca="1" si="45"/>
        <v>1.3743965893343546</v>
      </c>
      <c r="N92" s="304">
        <f t="shared" ca="1" si="46"/>
        <v>78.74712394603354</v>
      </c>
      <c r="P92" s="310">
        <f t="shared" ca="1" si="47"/>
        <v>3</v>
      </c>
      <c r="Q92" s="304">
        <f t="shared" ca="1" si="48"/>
        <v>753.74999999999989</v>
      </c>
      <c r="R92" s="306">
        <f t="shared" ca="1" si="49"/>
        <v>0.37827200649057252</v>
      </c>
      <c r="S92" s="307">
        <f t="shared" ca="1" si="50"/>
        <v>8.9179470099156131</v>
      </c>
      <c r="T92" s="304">
        <f t="shared" ca="1" si="30"/>
        <v>87.485060167272167</v>
      </c>
      <c r="U92" s="311">
        <f t="shared" ca="1" si="31"/>
        <v>0</v>
      </c>
      <c r="V92" s="306">
        <f t="shared" ca="1" si="32"/>
        <v>1.221427320669725</v>
      </c>
      <c r="W92" s="304">
        <f t="shared" ca="1" si="33"/>
        <v>18.044992871098376</v>
      </c>
      <c r="Y92" s="314" t="str">
        <f t="shared" ca="1" si="51"/>
        <v/>
      </c>
      <c r="Z92" s="315" t="str">
        <f t="shared" ca="1" si="52"/>
        <v/>
      </c>
      <c r="AA92" s="316" t="str">
        <f t="shared" ca="1" si="53"/>
        <v/>
      </c>
      <c r="AC92" s="310" t="e">
        <f t="shared" ca="1" si="54"/>
        <v>#N/A</v>
      </c>
      <c r="AD92" s="323" t="e">
        <f t="shared" ca="1" si="55"/>
        <v>#N/A</v>
      </c>
      <c r="AE92" s="324">
        <f t="shared" ca="1" si="34"/>
        <v>29.207320406291927</v>
      </c>
      <c r="AG92" s="306">
        <f t="shared" ca="1" si="56"/>
        <v>72.918427245479222</v>
      </c>
      <c r="AH92" s="304">
        <f t="shared" ca="1" si="57"/>
        <v>82.540375231045005</v>
      </c>
    </row>
    <row r="93" spans="1:34" x14ac:dyDescent="0.2">
      <c r="A93" s="347">
        <f t="shared" ca="1" si="35"/>
        <v>0.01</v>
      </c>
      <c r="B93" s="304">
        <f t="shared" ca="1" si="36"/>
        <v>0.89000000000000057</v>
      </c>
      <c r="D93" s="306">
        <f t="shared" ca="1" si="37"/>
        <v>16.079441921283152</v>
      </c>
      <c r="E93" s="307">
        <f t="shared" ca="1" si="38"/>
        <v>71.005611992143102</v>
      </c>
      <c r="F93" s="304">
        <f t="shared" ca="1" si="39"/>
        <v>72.803470980982041</v>
      </c>
      <c r="G93" s="306">
        <f t="shared" ca="1" si="40"/>
        <v>13.364041264939145</v>
      </c>
      <c r="H93" s="307">
        <f t="shared" ca="1" si="41"/>
        <v>67.069851400400637</v>
      </c>
      <c r="I93" s="304">
        <f t="shared" ca="1" si="42"/>
        <v>68.388321852512362</v>
      </c>
      <c r="J93" s="306">
        <f t="shared" ca="1" si="43"/>
        <v>5.6447942447365342</v>
      </c>
      <c r="K93" s="307">
        <f t="shared" ca="1" si="44"/>
        <v>29.874468639696328</v>
      </c>
      <c r="L93" s="304">
        <f t="shared" ca="1" si="29"/>
        <v>30.403085017307209</v>
      </c>
      <c r="M93" s="306">
        <f t="shared" ca="1" si="45"/>
        <v>1.3741166703369898</v>
      </c>
      <c r="N93" s="304">
        <f t="shared" ca="1" si="46"/>
        <v>78.731085768878998</v>
      </c>
      <c r="P93" s="310">
        <f t="shared" ca="1" si="47"/>
        <v>3</v>
      </c>
      <c r="Q93" s="304">
        <f t="shared" ca="1" si="48"/>
        <v>752.56999999999994</v>
      </c>
      <c r="R93" s="306">
        <f t="shared" ca="1" si="49"/>
        <v>0.37767981946880291</v>
      </c>
      <c r="S93" s="307">
        <f t="shared" ca="1" si="50"/>
        <v>8.9141702117209256</v>
      </c>
      <c r="T93" s="304">
        <f t="shared" ca="1" si="30"/>
        <v>87.448009776982289</v>
      </c>
      <c r="U93" s="311">
        <f t="shared" ca="1" si="31"/>
        <v>0</v>
      </c>
      <c r="V93" s="306">
        <f t="shared" ca="1" si="32"/>
        <v>1.2213458359021745</v>
      </c>
      <c r="W93" s="304">
        <f t="shared" ca="1" si="33"/>
        <v>18.434050144934172</v>
      </c>
      <c r="Y93" s="314" t="str">
        <f t="shared" ca="1" si="51"/>
        <v/>
      </c>
      <c r="Z93" s="315" t="str">
        <f t="shared" ca="1" si="52"/>
        <v/>
      </c>
      <c r="AA93" s="316" t="str">
        <f t="shared" ca="1" si="53"/>
        <v/>
      </c>
      <c r="AC93" s="310" t="e">
        <f t="shared" ca="1" si="54"/>
        <v>#N/A</v>
      </c>
      <c r="AD93" s="323" t="e">
        <f t="shared" ca="1" si="55"/>
        <v>#N/A</v>
      </c>
      <c r="AE93" s="324">
        <f t="shared" ca="1" si="34"/>
        <v>29.874468639696328</v>
      </c>
      <c r="AG93" s="306">
        <f t="shared" ca="1" si="56"/>
        <v>72.778298754197209</v>
      </c>
      <c r="AH93" s="304">
        <f t="shared" ca="1" si="57"/>
        <v>82.399706274746777</v>
      </c>
    </row>
    <row r="94" spans="1:34" x14ac:dyDescent="0.2">
      <c r="A94" s="347">
        <f t="shared" ca="1" si="35"/>
        <v>0.01</v>
      </c>
      <c r="B94" s="304">
        <f t="shared" ca="1" si="36"/>
        <v>0.90000000000000058</v>
      </c>
      <c r="D94" s="306">
        <f t="shared" ca="1" si="37"/>
        <v>16.074466485268069</v>
      </c>
      <c r="E94" s="307">
        <f t="shared" ca="1" si="38"/>
        <v>70.862609215604579</v>
      </c>
      <c r="F94" s="304">
        <f t="shared" ca="1" si="39"/>
        <v>72.662905650885548</v>
      </c>
      <c r="G94" s="306">
        <f t="shared" ca="1" si="40"/>
        <v>13.524785929791825</v>
      </c>
      <c r="H94" s="307">
        <f t="shared" ca="1" si="41"/>
        <v>67.778477492556689</v>
      </c>
      <c r="I94" s="304">
        <f t="shared" ca="1" si="42"/>
        <v>69.114700647949775</v>
      </c>
      <c r="J94" s="306">
        <f t="shared" ca="1" si="43"/>
        <v>5.779238380710189</v>
      </c>
      <c r="K94" s="307">
        <f t="shared" ca="1" si="44"/>
        <v>30.548710284161114</v>
      </c>
      <c r="L94" s="304">
        <f t="shared" ca="1" si="29"/>
        <v>31.090566033552442</v>
      </c>
      <c r="M94" s="306">
        <f t="shared" ca="1" si="45"/>
        <v>1.3738393035583214</v>
      </c>
      <c r="N94" s="304">
        <f t="shared" ca="1" si="46"/>
        <v>78.715193823084164</v>
      </c>
      <c r="P94" s="310">
        <f t="shared" ca="1" si="47"/>
        <v>3</v>
      </c>
      <c r="Q94" s="304">
        <f t="shared" ca="1" si="48"/>
        <v>751.38999999999987</v>
      </c>
      <c r="R94" s="306">
        <f t="shared" ca="1" si="49"/>
        <v>0.37708763244703325</v>
      </c>
      <c r="S94" s="307">
        <f t="shared" ca="1" si="50"/>
        <v>8.9103993353964555</v>
      </c>
      <c r="T94" s="304">
        <f t="shared" ca="1" si="30"/>
        <v>87.411017480239238</v>
      </c>
      <c r="U94" s="311">
        <f t="shared" ca="1" si="31"/>
        <v>0</v>
      </c>
      <c r="V94" s="306">
        <f t="shared" ca="1" si="32"/>
        <v>1.2212634902678543</v>
      </c>
      <c r="W94" s="304">
        <f t="shared" ca="1" si="33"/>
        <v>18.826450698766315</v>
      </c>
      <c r="Y94" s="314" t="str">
        <f t="shared" ca="1" si="51"/>
        <v/>
      </c>
      <c r="Z94" s="315" t="str">
        <f t="shared" ca="1" si="52"/>
        <v/>
      </c>
      <c r="AA94" s="316" t="str">
        <f t="shared" ca="1" si="53"/>
        <v/>
      </c>
      <c r="AC94" s="310" t="e">
        <f t="shared" ca="1" si="54"/>
        <v>#N/A</v>
      </c>
      <c r="AD94" s="323" t="e">
        <f t="shared" ca="1" si="55"/>
        <v>#N/A</v>
      </c>
      <c r="AE94" s="324">
        <f t="shared" ca="1" si="34"/>
        <v>30.548710284161114</v>
      </c>
      <c r="AG94" s="306">
        <f t="shared" ca="1" si="56"/>
        <v>72.637613685994722</v>
      </c>
      <c r="AH94" s="304">
        <f t="shared" ca="1" si="57"/>
        <v>82.258484975348622</v>
      </c>
    </row>
    <row r="95" spans="1:34" x14ac:dyDescent="0.2">
      <c r="A95" s="347">
        <f t="shared" ca="1" si="35"/>
        <v>0.01</v>
      </c>
      <c r="B95" s="304">
        <f t="shared" ca="1" si="36"/>
        <v>0.91000000000000059</v>
      </c>
      <c r="D95" s="306">
        <f t="shared" ca="1" si="37"/>
        <v>16.069099184765332</v>
      </c>
      <c r="E95" s="307">
        <f t="shared" ca="1" si="38"/>
        <v>70.719117656581048</v>
      </c>
      <c r="F95" s="304">
        <f t="shared" ca="1" si="39"/>
        <v>72.52178673154144</v>
      </c>
      <c r="G95" s="306">
        <f t="shared" ca="1" si="40"/>
        <v>13.685476921639479</v>
      </c>
      <c r="H95" s="307">
        <f t="shared" ca="1" si="41"/>
        <v>68.485668669122504</v>
      </c>
      <c r="I95" s="304">
        <f t="shared" ca="1" si="42"/>
        <v>69.839667035500355</v>
      </c>
      <c r="J95" s="306">
        <f t="shared" ca="1" si="43"/>
        <v>5.9152896949673455</v>
      </c>
      <c r="K95" s="307">
        <f t="shared" ca="1" si="44"/>
        <v>31.230031014969509</v>
      </c>
      <c r="L95" s="304">
        <f t="shared" ca="1" si="29"/>
        <v>31.785303040420182</v>
      </c>
      <c r="M95" s="306">
        <f t="shared" ca="1" si="45"/>
        <v>1.3735644338882447</v>
      </c>
      <c r="N95" s="304">
        <f t="shared" ca="1" si="46"/>
        <v>78.699444951072607</v>
      </c>
      <c r="P95" s="310">
        <f t="shared" ca="1" si="47"/>
        <v>3</v>
      </c>
      <c r="Q95" s="304">
        <f t="shared" ca="1" si="48"/>
        <v>750.20999999999992</v>
      </c>
      <c r="R95" s="306">
        <f t="shared" ca="1" si="49"/>
        <v>0.37649544542526359</v>
      </c>
      <c r="S95" s="307">
        <f t="shared" ca="1" si="50"/>
        <v>8.9066343809422026</v>
      </c>
      <c r="T95" s="304">
        <f t="shared" ca="1" si="30"/>
        <v>87.374083277043013</v>
      </c>
      <c r="U95" s="311">
        <f t="shared" ca="1" si="31"/>
        <v>0</v>
      </c>
      <c r="V95" s="306">
        <f t="shared" ca="1" si="32"/>
        <v>1.2211802856904841</v>
      </c>
      <c r="W95" s="304">
        <f t="shared" ca="1" si="33"/>
        <v>19.222165829398104</v>
      </c>
      <c r="Y95" s="314" t="str">
        <f t="shared" ca="1" si="51"/>
        <v/>
      </c>
      <c r="Z95" s="315" t="str">
        <f t="shared" ca="1" si="52"/>
        <v/>
      </c>
      <c r="AA95" s="316" t="str">
        <f t="shared" ca="1" si="53"/>
        <v/>
      </c>
      <c r="AC95" s="310" t="e">
        <f t="shared" ca="1" si="54"/>
        <v>#N/A</v>
      </c>
      <c r="AD95" s="323" t="e">
        <f t="shared" ca="1" si="55"/>
        <v>#N/A</v>
      </c>
      <c r="AE95" s="324">
        <f t="shared" ca="1" si="34"/>
        <v>31.230031014969509</v>
      </c>
      <c r="AG95" s="306">
        <f t="shared" ca="1" si="56"/>
        <v>72.496374924069414</v>
      </c>
      <c r="AH95" s="304">
        <f t="shared" ca="1" si="57"/>
        <v>82.116714127863759</v>
      </c>
    </row>
    <row r="96" spans="1:34" x14ac:dyDescent="0.2">
      <c r="A96" s="347">
        <f t="shared" ca="1" si="35"/>
        <v>0.01</v>
      </c>
      <c r="B96" s="304">
        <f t="shared" ca="1" si="36"/>
        <v>0.9200000000000006</v>
      </c>
      <c r="D96" s="306">
        <f t="shared" ca="1" si="37"/>
        <v>16.06334565528585</v>
      </c>
      <c r="E96" s="307">
        <f t="shared" ca="1" si="38"/>
        <v>70.575139265844825</v>
      </c>
      <c r="F96" s="304">
        <f t="shared" ca="1" si="39"/>
        <v>72.380117131948495</v>
      </c>
      <c r="G96" s="306">
        <f t="shared" ca="1" si="40"/>
        <v>13.846110378192337</v>
      </c>
      <c r="H96" s="307">
        <f t="shared" ca="1" si="41"/>
        <v>69.191420061780946</v>
      </c>
      <c r="I96" s="304">
        <f t="shared" ca="1" si="42"/>
        <v>70.563215507592261</v>
      </c>
      <c r="J96" s="306">
        <f t="shared" ca="1" si="43"/>
        <v>6.0529476314665045</v>
      </c>
      <c r="K96" s="307">
        <f t="shared" ca="1" si="44"/>
        <v>31.918416458624026</v>
      </c>
      <c r="L96" s="304">
        <f t="shared" ca="1" si="29"/>
        <v>32.487281884692003</v>
      </c>
      <c r="M96" s="306">
        <f t="shared" ca="1" si="45"/>
        <v>1.3732920079682638</v>
      </c>
      <c r="N96" s="304">
        <f t="shared" ca="1" si="46"/>
        <v>78.68383609562774</v>
      </c>
      <c r="P96" s="310">
        <f t="shared" ca="1" si="47"/>
        <v>3</v>
      </c>
      <c r="Q96" s="304">
        <f t="shared" ca="1" si="48"/>
        <v>749.03</v>
      </c>
      <c r="R96" s="306">
        <f t="shared" ca="1" si="49"/>
        <v>0.37590325840349398</v>
      </c>
      <c r="S96" s="307">
        <f t="shared" ca="1" si="50"/>
        <v>8.9028753483581671</v>
      </c>
      <c r="T96" s="304">
        <f t="shared" ca="1" si="30"/>
        <v>87.337207167393629</v>
      </c>
      <c r="U96" s="311">
        <f t="shared" ca="1" si="31"/>
        <v>0</v>
      </c>
      <c r="V96" s="306">
        <f t="shared" ca="1" si="32"/>
        <v>1.2210962241010641</v>
      </c>
      <c r="W96" s="304">
        <f t="shared" ca="1" si="33"/>
        <v>19.621166765951816</v>
      </c>
      <c r="Y96" s="314" t="str">
        <f t="shared" ca="1" si="51"/>
        <v/>
      </c>
      <c r="Z96" s="315" t="str">
        <f t="shared" ca="1" si="52"/>
        <v/>
      </c>
      <c r="AA96" s="316" t="str">
        <f t="shared" ca="1" si="53"/>
        <v/>
      </c>
      <c r="AC96" s="310" t="e">
        <f t="shared" ca="1" si="54"/>
        <v>#N/A</v>
      </c>
      <c r="AD96" s="323" t="e">
        <f t="shared" ca="1" si="55"/>
        <v>#N/A</v>
      </c>
      <c r="AE96" s="324">
        <f t="shared" ca="1" si="34"/>
        <v>31.918416458624026</v>
      </c>
      <c r="AG96" s="306">
        <f t="shared" ca="1" si="56"/>
        <v>72.354585363629326</v>
      </c>
      <c r="AH96" s="304">
        <f t="shared" ca="1" si="57"/>
        <v>81.97439654203292</v>
      </c>
    </row>
    <row r="97" spans="1:34" x14ac:dyDescent="0.2">
      <c r="A97" s="347">
        <f t="shared" ca="1" si="35"/>
        <v>0.01</v>
      </c>
      <c r="B97" s="304">
        <f t="shared" ca="1" si="36"/>
        <v>0.9300000000000006</v>
      </c>
      <c r="D97" s="306">
        <f t="shared" ca="1" si="37"/>
        <v>16.057211373657182</v>
      </c>
      <c r="E97" s="307">
        <f t="shared" ca="1" si="38"/>
        <v>70.430676033132201</v>
      </c>
      <c r="F97" s="304">
        <f t="shared" ca="1" si="39"/>
        <v>72.237899772780835</v>
      </c>
      <c r="G97" s="306">
        <f t="shared" ca="1" si="40"/>
        <v>14.00668249192891</v>
      </c>
      <c r="H97" s="307">
        <f t="shared" ca="1" si="41"/>
        <v>69.895726822112266</v>
      </c>
      <c r="I97" s="304">
        <f t="shared" ca="1" si="42"/>
        <v>71.28534058571266</v>
      </c>
      <c r="J97" s="306">
        <f t="shared" ca="1" si="43"/>
        <v>6.1922115958171107</v>
      </c>
      <c r="K97" s="307">
        <f t="shared" ca="1" si="44"/>
        <v>32.613852193043492</v>
      </c>
      <c r="L97" s="304">
        <f t="shared" ca="1" si="29"/>
        <v>33.196488358214332</v>
      </c>
      <c r="M97" s="306">
        <f t="shared" ca="1" si="45"/>
        <v>1.3730219741171954</v>
      </c>
      <c r="N97" s="304">
        <f t="shared" ca="1" si="46"/>
        <v>78.668364295635854</v>
      </c>
      <c r="P97" s="310">
        <f t="shared" ca="1" si="47"/>
        <v>3</v>
      </c>
      <c r="Q97" s="304">
        <f t="shared" ca="1" si="48"/>
        <v>747.84999999999991</v>
      </c>
      <c r="R97" s="306">
        <f t="shared" ca="1" si="49"/>
        <v>0.37531107138172431</v>
      </c>
      <c r="S97" s="307">
        <f t="shared" ca="1" si="50"/>
        <v>8.8991222376443506</v>
      </c>
      <c r="T97" s="304">
        <f t="shared" ca="1" si="30"/>
        <v>87.300389151291085</v>
      </c>
      <c r="U97" s="311">
        <f t="shared" ca="1" si="31"/>
        <v>0</v>
      </c>
      <c r="V97" s="306">
        <f t="shared" ca="1" si="32"/>
        <v>1.2210113074378355</v>
      </c>
      <c r="W97" s="304">
        <f t="shared" ca="1" si="33"/>
        <v>20.023424671654642</v>
      </c>
      <c r="Y97" s="314" t="str">
        <f t="shared" ca="1" si="51"/>
        <v/>
      </c>
      <c r="Z97" s="315" t="str">
        <f t="shared" ca="1" si="52"/>
        <v/>
      </c>
      <c r="AA97" s="316" t="str">
        <f t="shared" ca="1" si="53"/>
        <v/>
      </c>
      <c r="AC97" s="310" t="e">
        <f t="shared" ca="1" si="54"/>
        <v>#N/A</v>
      </c>
      <c r="AD97" s="323" t="e">
        <f t="shared" ca="1" si="55"/>
        <v>#N/A</v>
      </c>
      <c r="AE97" s="324">
        <f t="shared" ca="1" si="34"/>
        <v>32.613852193043492</v>
      </c>
      <c r="AG97" s="306">
        <f t="shared" ca="1" si="56"/>
        <v>72.21224791181784</v>
      </c>
      <c r="AH97" s="304">
        <f t="shared" ca="1" si="57"/>
        <v>81.831535042136309</v>
      </c>
    </row>
    <row r="98" spans="1:34" x14ac:dyDescent="0.2">
      <c r="A98" s="347">
        <f t="shared" ca="1" si="35"/>
        <v>0.01</v>
      </c>
      <c r="B98" s="304">
        <f t="shared" ca="1" si="36"/>
        <v>0.94000000000000061</v>
      </c>
      <c r="D98" s="306">
        <f t="shared" ca="1" si="37"/>
        <v>16.050701664887399</v>
      </c>
      <c r="E98" s="307">
        <f t="shared" ca="1" si="38"/>
        <v>70.285729985930061</v>
      </c>
      <c r="F98" s="304">
        <f t="shared" ca="1" si="39"/>
        <v>72.09513758631914</v>
      </c>
      <c r="G98" s="306">
        <f t="shared" ca="1" si="40"/>
        <v>14.167189508577783</v>
      </c>
      <c r="H98" s="307">
        <f t="shared" ca="1" si="41"/>
        <v>70.59858412197157</v>
      </c>
      <c r="I98" s="304">
        <f t="shared" ca="1" si="42"/>
        <v>72.006036820526745</v>
      </c>
      <c r="J98" s="306">
        <f t="shared" ca="1" si="43"/>
        <v>6.3330809558196437</v>
      </c>
      <c r="K98" s="307">
        <f t="shared" ca="1" si="44"/>
        <v>33.31632374776391</v>
      </c>
      <c r="L98" s="304">
        <f t="shared" ca="1" si="29"/>
        <v>33.912908198188831</v>
      </c>
      <c r="M98" s="306">
        <f t="shared" ca="1" si="45"/>
        <v>1.3727542822607928</v>
      </c>
      <c r="N98" s="304">
        <f t="shared" ca="1" si="46"/>
        <v>78.653026682053962</v>
      </c>
      <c r="P98" s="310">
        <f t="shared" ca="1" si="47"/>
        <v>3</v>
      </c>
      <c r="Q98" s="304">
        <f t="shared" ca="1" si="48"/>
        <v>746.67</v>
      </c>
      <c r="R98" s="306">
        <f t="shared" ca="1" si="49"/>
        <v>0.37471888435995465</v>
      </c>
      <c r="S98" s="307">
        <f t="shared" ca="1" si="50"/>
        <v>8.8953750488007515</v>
      </c>
      <c r="T98" s="304">
        <f t="shared" ca="1" si="30"/>
        <v>87.263629228735383</v>
      </c>
      <c r="U98" s="311">
        <f t="shared" ca="1" si="31"/>
        <v>0</v>
      </c>
      <c r="V98" s="306">
        <f t="shared" ca="1" si="32"/>
        <v>1.2209255376462427</v>
      </c>
      <c r="W98" s="304">
        <f t="shared" ca="1" si="33"/>
        <v>20.428910645625169</v>
      </c>
      <c r="Y98" s="314" t="str">
        <f t="shared" ca="1" si="51"/>
        <v/>
      </c>
      <c r="Z98" s="315" t="str">
        <f t="shared" ca="1" si="52"/>
        <v/>
      </c>
      <c r="AA98" s="316" t="str">
        <f t="shared" ca="1" si="53"/>
        <v/>
      </c>
      <c r="AC98" s="310" t="e">
        <f t="shared" ca="1" si="54"/>
        <v>#N/A</v>
      </c>
      <c r="AD98" s="323" t="e">
        <f t="shared" ca="1" si="55"/>
        <v>#N/A</v>
      </c>
      <c r="AE98" s="324">
        <f t="shared" ca="1" si="34"/>
        <v>33.31632374776391</v>
      </c>
      <c r="AG98" s="306">
        <f t="shared" ca="1" si="56"/>
        <v>72.069365487632169</v>
      </c>
      <c r="AH98" s="304">
        <f t="shared" ca="1" si="57"/>
        <v>81.688132466804717</v>
      </c>
    </row>
    <row r="99" spans="1:34" x14ac:dyDescent="0.2">
      <c r="A99" s="347">
        <f t="shared" ca="1" si="35"/>
        <v>0.01</v>
      </c>
      <c r="B99" s="304">
        <f t="shared" ca="1" si="36"/>
        <v>0.95000000000000062</v>
      </c>
      <c r="D99" s="306">
        <f t="shared" ca="1" si="37"/>
        <v>16.043821708665075</v>
      </c>
      <c r="E99" s="307">
        <f t="shared" ca="1" si="38"/>
        <v>70.140303188314746</v>
      </c>
      <c r="F99" s="304">
        <f t="shared" ca="1" si="39"/>
        <v>71.951833516375032</v>
      </c>
      <c r="G99" s="306">
        <f t="shared" ca="1" si="40"/>
        <v>14.327627725664433</v>
      </c>
      <c r="H99" s="307">
        <f t="shared" ca="1" si="41"/>
        <v>71.299987153854715</v>
      </c>
      <c r="I99" s="304">
        <f t="shared" ca="1" si="42"/>
        <v>72.725298791995868</v>
      </c>
      <c r="J99" s="306">
        <f t="shared" ca="1" si="43"/>
        <v>6.4755550419908552</v>
      </c>
      <c r="K99" s="307">
        <f t="shared" ca="1" si="44"/>
        <v>34.025816604143039</v>
      </c>
      <c r="L99" s="304">
        <f t="shared" ca="1" si="29"/>
        <v>34.636527087464025</v>
      </c>
      <c r="M99" s="306">
        <f t="shared" ca="1" si="45"/>
        <v>1.3724888838650402</v>
      </c>
      <c r="N99" s="304">
        <f t="shared" ca="1" si="46"/>
        <v>78.637820474087789</v>
      </c>
      <c r="P99" s="310">
        <f t="shared" ca="1" si="47"/>
        <v>3</v>
      </c>
      <c r="Q99" s="304">
        <f t="shared" ca="1" si="48"/>
        <v>745.4899999999999</v>
      </c>
      <c r="R99" s="306">
        <f t="shared" ca="1" si="49"/>
        <v>0.37412669733818499</v>
      </c>
      <c r="S99" s="307">
        <f t="shared" ca="1" si="50"/>
        <v>8.8916337818273696</v>
      </c>
      <c r="T99" s="304">
        <f t="shared" ca="1" si="30"/>
        <v>87.226927399726506</v>
      </c>
      <c r="U99" s="311">
        <f t="shared" ca="1" si="31"/>
        <v>0</v>
      </c>
      <c r="V99" s="306">
        <f t="shared" ca="1" si="32"/>
        <v>1.2208389166788907</v>
      </c>
      <c r="W99" s="304">
        <f t="shared" ca="1" si="33"/>
        <v>20.83759572466009</v>
      </c>
      <c r="Y99" s="314" t="str">
        <f t="shared" ca="1" si="51"/>
        <v/>
      </c>
      <c r="Z99" s="315" t="str">
        <f t="shared" ca="1" si="52"/>
        <v/>
      </c>
      <c r="AA99" s="316" t="str">
        <f t="shared" ca="1" si="53"/>
        <v/>
      </c>
      <c r="AC99" s="310" t="e">
        <f t="shared" ca="1" si="54"/>
        <v>#N/A</v>
      </c>
      <c r="AD99" s="323" t="e">
        <f t="shared" ca="1" si="55"/>
        <v>#N/A</v>
      </c>
      <c r="AE99" s="324">
        <f t="shared" ca="1" si="34"/>
        <v>34.025816604143039</v>
      </c>
      <c r="AG99" s="306">
        <f t="shared" ca="1" si="56"/>
        <v>71.925941021835499</v>
      </c>
      <c r="AH99" s="304">
        <f t="shared" ca="1" si="57"/>
        <v>81.544191668829995</v>
      </c>
    </row>
    <row r="100" spans="1:34" x14ac:dyDescent="0.2">
      <c r="A100" s="347">
        <f t="shared" ca="1" si="35"/>
        <v>0.01</v>
      </c>
      <c r="B100" s="304">
        <f t="shared" ca="1" si="36"/>
        <v>0.96000000000000063</v>
      </c>
      <c r="D100" s="306">
        <f t="shared" ca="1" si="37"/>
        <v>16.03657654551856</v>
      </c>
      <c r="E100" s="307">
        <f t="shared" ca="1" si="38"/>
        <v>69.994397739839869</v>
      </c>
      <c r="F100" s="304">
        <f t="shared" ca="1" si="39"/>
        <v>71.807990518208882</v>
      </c>
      <c r="G100" s="306">
        <f t="shared" ca="1" si="40"/>
        <v>14.487993491119619</v>
      </c>
      <c r="H100" s="307">
        <f t="shared" ca="1" si="41"/>
        <v>71.99993113125312</v>
      </c>
      <c r="I100" s="304">
        <f t="shared" ca="1" si="42"/>
        <v>73.443121109494768</v>
      </c>
      <c r="J100" s="306">
        <f t="shared" ca="1" si="43"/>
        <v>6.6196331480747759</v>
      </c>
      <c r="K100" s="307">
        <f t="shared" ca="1" si="44"/>
        <v>34.742316195568577</v>
      </c>
      <c r="L100" s="304">
        <f t="shared" ca="1" si="29"/>
        <v>35.367330654828294</v>
      </c>
      <c r="M100" s="306">
        <f t="shared" ca="1" si="45"/>
        <v>1.3722257318728945</v>
      </c>
      <c r="N100" s="304">
        <f t="shared" ca="1" si="46"/>
        <v>78.622742975567391</v>
      </c>
      <c r="P100" s="310">
        <f t="shared" ca="1" si="47"/>
        <v>3</v>
      </c>
      <c r="Q100" s="304">
        <f t="shared" ca="1" si="48"/>
        <v>744.31</v>
      </c>
      <c r="R100" s="306">
        <f t="shared" ca="1" si="49"/>
        <v>0.37353451031641538</v>
      </c>
      <c r="S100" s="307">
        <f t="shared" ca="1" si="50"/>
        <v>8.8878984367242051</v>
      </c>
      <c r="T100" s="304">
        <f t="shared" ca="1" si="30"/>
        <v>87.190283664264456</v>
      </c>
      <c r="U100" s="311">
        <f t="shared" ca="1" si="31"/>
        <v>0</v>
      </c>
      <c r="V100" s="306">
        <f t="shared" ca="1" si="32"/>
        <v>1.220751446495504</v>
      </c>
      <c r="W100" s="304">
        <f t="shared" ca="1" si="33"/>
        <v>21.249450885021211</v>
      </c>
      <c r="Y100" s="314" t="str">
        <f t="shared" ca="1" si="51"/>
        <v/>
      </c>
      <c r="Z100" s="315" t="str">
        <f t="shared" ca="1" si="52"/>
        <v/>
      </c>
      <c r="AA100" s="316" t="str">
        <f t="shared" ca="1" si="53"/>
        <v/>
      </c>
      <c r="AC100" s="310" t="e">
        <f t="shared" ca="1" si="54"/>
        <v>#N/A</v>
      </c>
      <c r="AD100" s="323" t="e">
        <f t="shared" ca="1" si="55"/>
        <v>#N/A</v>
      </c>
      <c r="AE100" s="324">
        <f t="shared" ca="1" si="34"/>
        <v>34.742316195568577</v>
      </c>
      <c r="AG100" s="306">
        <f t="shared" ca="1" si="56"/>
        <v>71.781977456863245</v>
      </c>
      <c r="AH100" s="304">
        <f t="shared" ca="1" si="57"/>
        <v>81.399715514974829</v>
      </c>
    </row>
    <row r="101" spans="1:34" x14ac:dyDescent="0.2">
      <c r="A101" s="347">
        <f t="shared" ca="1" si="35"/>
        <v>0.01</v>
      </c>
      <c r="B101" s="304">
        <f t="shared" ca="1" si="36"/>
        <v>0.97000000000000064</v>
      </c>
      <c r="D101" s="306">
        <f t="shared" ca="1" si="37"/>
        <v>16.028971082655271</v>
      </c>
      <c r="E101" s="307">
        <f t="shared" ca="1" si="38"/>
        <v>69.848015774470184</v>
      </c>
      <c r="F101" s="304">
        <f t="shared" ca="1" si="39"/>
        <v>71.663611558441801</v>
      </c>
      <c r="G101" s="306">
        <f t="shared" ca="1" si="40"/>
        <v>14.648283201946171</v>
      </c>
      <c r="H101" s="307">
        <f t="shared" ca="1" si="41"/>
        <v>72.698411288997818</v>
      </c>
      <c r="I101" s="304">
        <f t="shared" ca="1" si="42"/>
        <v>74.159498411927672</v>
      </c>
      <c r="J101" s="306">
        <f t="shared" ca="1" si="43"/>
        <v>6.7653145315401044</v>
      </c>
      <c r="K101" s="307">
        <f t="shared" ca="1" si="44"/>
        <v>35.465807907669834</v>
      </c>
      <c r="L101" s="304">
        <f t="shared" ca="1" si="29"/>
        <v>36.105304475303953</v>
      </c>
      <c r="M101" s="306">
        <f t="shared" ca="1" si="45"/>
        <v>1.3719647806442565</v>
      </c>
      <c r="N101" s="304">
        <f t="shared" ca="1" si="46"/>
        <v>78.607791571507676</v>
      </c>
      <c r="P101" s="310">
        <f t="shared" ca="1" si="47"/>
        <v>3</v>
      </c>
      <c r="Q101" s="304">
        <f t="shared" ca="1" si="48"/>
        <v>743.12999999999988</v>
      </c>
      <c r="R101" s="306">
        <f t="shared" ca="1" si="49"/>
        <v>0.37294232329464566</v>
      </c>
      <c r="S101" s="307">
        <f t="shared" ca="1" si="50"/>
        <v>8.8841690134912579</v>
      </c>
      <c r="T101" s="304">
        <f t="shared" ca="1" si="30"/>
        <v>87.153698022349246</v>
      </c>
      <c r="U101" s="311">
        <f t="shared" ca="1" si="31"/>
        <v>0</v>
      </c>
      <c r="V101" s="306">
        <f t="shared" ca="1" si="32"/>
        <v>1.2206631290628893</v>
      </c>
      <c r="W101" s="304">
        <f t="shared" ca="1" si="33"/>
        <v>21.664447044222371</v>
      </c>
      <c r="Y101" s="314" t="str">
        <f t="shared" ca="1" si="51"/>
        <v/>
      </c>
      <c r="Z101" s="315" t="str">
        <f t="shared" ca="1" si="52"/>
        <v/>
      </c>
      <c r="AA101" s="316" t="str">
        <f t="shared" ca="1" si="53"/>
        <v/>
      </c>
      <c r="AC101" s="310" t="e">
        <f t="shared" ca="1" si="54"/>
        <v>#N/A</v>
      </c>
      <c r="AD101" s="323" t="e">
        <f t="shared" ca="1" si="55"/>
        <v>#N/A</v>
      </c>
      <c r="AE101" s="324">
        <f t="shared" ca="1" si="34"/>
        <v>35.465807907669834</v>
      </c>
      <c r="AG101" s="306">
        <f t="shared" ca="1" si="56"/>
        <v>71.637477746724016</v>
      </c>
      <c r="AH101" s="304">
        <f t="shared" ca="1" si="57"/>
        <v>81.254706885781943</v>
      </c>
    </row>
    <row r="102" spans="1:34" x14ac:dyDescent="0.2">
      <c r="A102" s="347">
        <f t="shared" ca="1" si="35"/>
        <v>0.01</v>
      </c>
      <c r="B102" s="304">
        <f t="shared" ca="1" si="36"/>
        <v>0.98000000000000065</v>
      </c>
      <c r="D102" s="306">
        <f t="shared" ca="1" si="37"/>
        <v>16.021010099501055</v>
      </c>
      <c r="E102" s="307">
        <f t="shared" ca="1" si="38"/>
        <v>69.70115945955861</v>
      </c>
      <c r="F102" s="304">
        <f t="shared" ca="1" si="39"/>
        <v>71.518699614961761</v>
      </c>
      <c r="G102" s="306">
        <f t="shared" ca="1" si="40"/>
        <v>14.808493302941182</v>
      </c>
      <c r="H102" s="307">
        <f t="shared" ca="1" si="41"/>
        <v>73.395422883593398</v>
      </c>
      <c r="I102" s="304">
        <f t="shared" ca="1" si="42"/>
        <v>74.874425367843457</v>
      </c>
      <c r="J102" s="306">
        <f t="shared" ca="1" si="43"/>
        <v>6.9125984140645409</v>
      </c>
      <c r="K102" s="307">
        <f t="shared" ca="1" si="44"/>
        <v>36.196277078532788</v>
      </c>
      <c r="L102" s="304">
        <f t="shared" ca="1" si="29"/>
        <v>36.850434070442724</v>
      </c>
      <c r="M102" s="306">
        <f t="shared" ca="1" si="45"/>
        <v>1.3717059858989793</v>
      </c>
      <c r="N102" s="304">
        <f t="shared" ca="1" si="46"/>
        <v>78.592963724843131</v>
      </c>
      <c r="P102" s="310">
        <f t="shared" ca="1" si="47"/>
        <v>3</v>
      </c>
      <c r="Q102" s="304">
        <f t="shared" ca="1" si="48"/>
        <v>741.94999999999993</v>
      </c>
      <c r="R102" s="306">
        <f t="shared" ca="1" si="49"/>
        <v>0.37235013627287605</v>
      </c>
      <c r="S102" s="307">
        <f t="shared" ca="1" si="50"/>
        <v>8.8804455121285297</v>
      </c>
      <c r="T102" s="304">
        <f t="shared" ca="1" si="30"/>
        <v>87.117170473980877</v>
      </c>
      <c r="U102" s="311">
        <f t="shared" ca="1" si="31"/>
        <v>0</v>
      </c>
      <c r="V102" s="306">
        <f t="shared" ca="1" si="32"/>
        <v>1.2205739663548887</v>
      </c>
      <c r="W102" s="304">
        <f t="shared" ca="1" si="33"/>
        <v>22.082555062816184</v>
      </c>
      <c r="Y102" s="314" t="str">
        <f t="shared" ca="1" si="51"/>
        <v/>
      </c>
      <c r="Z102" s="315" t="str">
        <f t="shared" ca="1" si="52"/>
        <v/>
      </c>
      <c r="AA102" s="316" t="str">
        <f t="shared" ca="1" si="53"/>
        <v/>
      </c>
      <c r="AC102" s="310" t="e">
        <f t="shared" ca="1" si="54"/>
        <v>#N/A</v>
      </c>
      <c r="AD102" s="323" t="e">
        <f t="shared" ca="1" si="55"/>
        <v>#N/A</v>
      </c>
      <c r="AE102" s="324">
        <f t="shared" ca="1" si="34"/>
        <v>36.196277078532788</v>
      </c>
      <c r="AG102" s="306">
        <f t="shared" ca="1" si="56"/>
        <v>71.492444856895162</v>
      </c>
      <c r="AH102" s="304">
        <f t="shared" ca="1" si="57"/>
        <v>81.109168675382634</v>
      </c>
    </row>
    <row r="103" spans="1:34" x14ac:dyDescent="0.2">
      <c r="A103" s="347">
        <f t="shared" ca="1" si="35"/>
        <v>0.01</v>
      </c>
      <c r="B103" s="304">
        <f t="shared" ca="1" si="36"/>
        <v>0.99000000000000066</v>
      </c>
      <c r="D103" s="306">
        <f t="shared" ca="1" si="37"/>
        <v>16.012698252957556</v>
      </c>
      <c r="E103" s="307">
        <f t="shared" ca="1" si="38"/>
        <v>69.553830994863858</v>
      </c>
      <c r="F103" s="304">
        <f t="shared" ca="1" si="39"/>
        <v>71.373257676824267</v>
      </c>
      <c r="G103" s="306">
        <f t="shared" ca="1" si="40"/>
        <v>14.968620285470758</v>
      </c>
      <c r="H103" s="307">
        <f t="shared" ca="1" si="41"/>
        <v>74.090961193542043</v>
      </c>
      <c r="I103" s="304">
        <f t="shared" ca="1" si="42"/>
        <v>75.587896675549587</v>
      </c>
      <c r="J103" s="306">
        <f t="shared" ca="1" si="43"/>
        <v>7.0614839820066004</v>
      </c>
      <c r="K103" s="307">
        <f t="shared" ca="1" si="44"/>
        <v>36.933708998918462</v>
      </c>
      <c r="L103" s="304">
        <f t="shared" ca="1" si="29"/>
        <v>37.602704908622286</v>
      </c>
      <c r="M103" s="306">
        <f t="shared" ca="1" si="45"/>
        <v>1.3714493046627274</v>
      </c>
      <c r="N103" s="304">
        <f t="shared" ca="1" si="46"/>
        <v>78.578256973325693</v>
      </c>
      <c r="P103" s="310">
        <f t="shared" ca="1" si="47"/>
        <v>3</v>
      </c>
      <c r="Q103" s="304">
        <f t="shared" ca="1" si="48"/>
        <v>740.77</v>
      </c>
      <c r="R103" s="306">
        <f t="shared" ca="1" si="49"/>
        <v>0.37175794925110639</v>
      </c>
      <c r="S103" s="307">
        <f t="shared" ca="1" si="50"/>
        <v>8.8767279326360189</v>
      </c>
      <c r="T103" s="304">
        <f t="shared" ca="1" si="30"/>
        <v>87.080701019159349</v>
      </c>
      <c r="U103" s="311">
        <f t="shared" ca="1" si="31"/>
        <v>0</v>
      </c>
      <c r="V103" s="306">
        <f t="shared" ca="1" si="32"/>
        <v>1.2204839603523416</v>
      </c>
      <c r="W103" s="304">
        <f t="shared" ca="1" si="33"/>
        <v>22.503745746180403</v>
      </c>
      <c r="Y103" s="314" t="str">
        <f t="shared" ca="1" si="51"/>
        <v/>
      </c>
      <c r="Z103" s="315" t="str">
        <f t="shared" ca="1" si="52"/>
        <v/>
      </c>
      <c r="AA103" s="316" t="str">
        <f t="shared" ca="1" si="53"/>
        <v/>
      </c>
      <c r="AC103" s="310" t="e">
        <f t="shared" ca="1" si="54"/>
        <v>#N/A</v>
      </c>
      <c r="AD103" s="323" t="e">
        <f t="shared" ca="1" si="55"/>
        <v>#N/A</v>
      </c>
      <c r="AE103" s="324">
        <f t="shared" ca="1" si="34"/>
        <v>36.933708998918462</v>
      </c>
      <c r="AG103" s="306">
        <f t="shared" ca="1" si="56"/>
        <v>71.346881764213549</v>
      </c>
      <c r="AH103" s="304">
        <f t="shared" ca="1" si="57"/>
        <v>80.963103791304732</v>
      </c>
    </row>
    <row r="104" spans="1:34" x14ac:dyDescent="0.2">
      <c r="A104" s="347">
        <f t="shared" ca="1" si="35"/>
        <v>0.01</v>
      </c>
      <c r="B104" s="304">
        <f t="shared" ca="1" si="36"/>
        <v>1.0000000000000007</v>
      </c>
      <c r="D104" s="306">
        <f t="shared" ca="1" si="37"/>
        <v>16.004040082394781</v>
      </c>
      <c r="E104" s="307">
        <f t="shared" ca="1" si="38"/>
        <v>69.40603261160625</v>
      </c>
      <c r="F104" s="304">
        <f t="shared" ca="1" si="39"/>
        <v>71.227288744148126</v>
      </c>
      <c r="G104" s="306">
        <f t="shared" ca="1" si="40"/>
        <v>15.128660686294706</v>
      </c>
      <c r="H104" s="307">
        <f t="shared" ca="1" si="41"/>
        <v>74.785021519658102</v>
      </c>
      <c r="I104" s="304">
        <f t="shared" ca="1" si="42"/>
        <v>76.29990706322495</v>
      </c>
      <c r="J104" s="306">
        <f t="shared" ca="1" si="43"/>
        <v>7.2119703868654277</v>
      </c>
      <c r="K104" s="307">
        <f t="shared" ca="1" si="44"/>
        <v>37.678088912484462</v>
      </c>
      <c r="L104" s="304">
        <f t="shared" ca="1" si="29"/>
        <v>38.36210240534411</v>
      </c>
      <c r="M104" s="306">
        <f t="shared" ca="1" si="45"/>
        <v>1.3711946952155201</v>
      </c>
      <c r="N104" s="304">
        <f t="shared" ca="1" si="46"/>
        <v>78.563668926576554</v>
      </c>
      <c r="P104" s="310">
        <f t="shared" ca="1" si="47"/>
        <v>3</v>
      </c>
      <c r="Q104" s="304">
        <f t="shared" ca="1" si="48"/>
        <v>739.58999999999992</v>
      </c>
      <c r="R104" s="306">
        <f t="shared" ca="1" si="49"/>
        <v>0.37116576222933673</v>
      </c>
      <c r="S104" s="307">
        <f t="shared" ca="1" si="50"/>
        <v>8.8730162750137254</v>
      </c>
      <c r="T104" s="304">
        <f t="shared" ca="1" si="30"/>
        <v>87.044289657884647</v>
      </c>
      <c r="U104" s="311">
        <f t="shared" ca="1" si="31"/>
        <v>0</v>
      </c>
      <c r="V104" s="306">
        <f t="shared" ca="1" si="32"/>
        <v>1.2203931130430394</v>
      </c>
      <c r="W104" s="304">
        <f t="shared" ca="1" si="33"/>
        <v>22.927989846303763</v>
      </c>
      <c r="Y104" s="314" t="str">
        <f t="shared" ca="1" si="51"/>
        <v/>
      </c>
      <c r="Z104" s="315" t="str">
        <f t="shared" ca="1" si="52"/>
        <v/>
      </c>
      <c r="AA104" s="316" t="str">
        <f t="shared" ca="1" si="53"/>
        <v/>
      </c>
      <c r="AC104" s="310">
        <f t="shared" ca="1" si="54"/>
        <v>1.0000000000000007</v>
      </c>
      <c r="AD104" s="323">
        <f t="shared" ca="1" si="55"/>
        <v>7.2119703868654277</v>
      </c>
      <c r="AE104" s="324">
        <f t="shared" ca="1" si="34"/>
        <v>37.678088912484462</v>
      </c>
      <c r="AG104" s="306">
        <f t="shared" ca="1" si="56"/>
        <v>71.200791456761664</v>
      </c>
      <c r="AH104" s="304">
        <f t="shared" ca="1" si="57"/>
        <v>80.816515154279969</v>
      </c>
    </row>
    <row r="105" spans="1:34" x14ac:dyDescent="0.2">
      <c r="A105" s="347">
        <f t="shared" ca="1" si="35"/>
        <v>0.01</v>
      </c>
      <c r="B105" s="304">
        <f t="shared" ca="1" si="36"/>
        <v>1.0100000000000007</v>
      </c>
      <c r="D105" s="306">
        <f t="shared" ca="1" si="37"/>
        <v>15.990343435299467</v>
      </c>
      <c r="E105" s="307">
        <f t="shared" ca="1" si="38"/>
        <v>69.234550123258643</v>
      </c>
      <c r="F105" s="304">
        <f t="shared" ca="1" si="39"/>
        <v>71.05711796821511</v>
      </c>
      <c r="G105" s="306">
        <f t="shared" ca="1" si="40"/>
        <v>15.288564120647701</v>
      </c>
      <c r="H105" s="307">
        <f t="shared" ca="1" si="41"/>
        <v>75.477367020890682</v>
      </c>
      <c r="I105" s="304">
        <f t="shared" ca="1" si="42"/>
        <v>77.010214421707673</v>
      </c>
      <c r="J105" s="306">
        <f t="shared" ca="1" si="43"/>
        <v>7.3640565109001397</v>
      </c>
      <c r="K105" s="307">
        <f t="shared" ca="1" si="44"/>
        <v>38.429400855187204</v>
      </c>
      <c r="L105" s="304">
        <f t="shared" ca="1" si="29"/>
        <v>39.128610739258221</v>
      </c>
      <c r="M105" s="306">
        <f t="shared" ca="1" si="45"/>
        <v>1.3709421162659177</v>
      </c>
      <c r="N105" s="304">
        <f t="shared" ca="1" si="46"/>
        <v>78.549197218770487</v>
      </c>
      <c r="P105" s="310">
        <f t="shared" ca="1" si="47"/>
        <v>4</v>
      </c>
      <c r="Q105" s="304">
        <f t="shared" ca="1" si="48"/>
        <v>738.19999999999982</v>
      </c>
      <c r="R105" s="306">
        <f t="shared" ca="1" si="49"/>
        <v>0.37046818599182835</v>
      </c>
      <c r="S105" s="307">
        <f t="shared" ca="1" si="50"/>
        <v>8.8693115931538067</v>
      </c>
      <c r="T105" s="304">
        <f t="shared" ca="1" si="30"/>
        <v>87.007946728838846</v>
      </c>
      <c r="U105" s="311">
        <f t="shared" ca="1" si="31"/>
        <v>0</v>
      </c>
      <c r="V105" s="306">
        <f t="shared" ca="1" si="32"/>
        <v>1.2203014265633418</v>
      </c>
      <c r="W105" s="304">
        <f t="shared" ca="1" si="33"/>
        <v>23.355114395160392</v>
      </c>
      <c r="Y105" s="314" t="str">
        <f t="shared" ca="1" si="51"/>
        <v/>
      </c>
      <c r="Z105" s="315" t="str">
        <f t="shared" ca="1" si="52"/>
        <v/>
      </c>
      <c r="AA105" s="316" t="str">
        <f t="shared" ca="1" si="53"/>
        <v/>
      </c>
      <c r="AC105" s="310" t="e">
        <f t="shared" ca="1" si="54"/>
        <v>#N/A</v>
      </c>
      <c r="AD105" s="323" t="e">
        <f t="shared" ca="1" si="55"/>
        <v>#N/A</v>
      </c>
      <c r="AE105" s="324">
        <f t="shared" ca="1" si="34"/>
        <v>38.429400855187204</v>
      </c>
      <c r="AG105" s="306">
        <f t="shared" ca="1" si="56"/>
        <v>71.030490200608128</v>
      </c>
      <c r="AH105" s="304">
        <f t="shared" ca="1" si="57"/>
        <v>80.645718964909548</v>
      </c>
    </row>
    <row r="106" spans="1:34" x14ac:dyDescent="0.2">
      <c r="A106" s="347">
        <f t="shared" ca="1" si="35"/>
        <v>0.01</v>
      </c>
      <c r="B106" s="304">
        <f t="shared" ca="1" si="36"/>
        <v>1.0200000000000007</v>
      </c>
      <c r="D106" s="306">
        <f t="shared" ca="1" si="37"/>
        <v>15.971590544823414</v>
      </c>
      <c r="E106" s="307">
        <f t="shared" ca="1" si="38"/>
        <v>69.039366882725474</v>
      </c>
      <c r="F106" s="304">
        <f t="shared" ca="1" si="39"/>
        <v>70.862725632726438</v>
      </c>
      <c r="G106" s="306">
        <f t="shared" ca="1" si="40"/>
        <v>15.448280026095935</v>
      </c>
      <c r="H106" s="307">
        <f t="shared" ca="1" si="41"/>
        <v>76.167760689717937</v>
      </c>
      <c r="I106" s="304">
        <f t="shared" ca="1" si="42"/>
        <v>77.718576442513509</v>
      </c>
      <c r="J106" s="306">
        <f t="shared" ca="1" si="43"/>
        <v>7.5177407316338583</v>
      </c>
      <c r="K106" s="307">
        <f t="shared" ca="1" si="44"/>
        <v>39.187626493740247</v>
      </c>
      <c r="L106" s="304">
        <f t="shared" ca="1" si="29"/>
        <v>39.902211667036191</v>
      </c>
      <c r="M106" s="306">
        <f t="shared" ca="1" si="45"/>
        <v>1.3706915269553712</v>
      </c>
      <c r="N106" s="304">
        <f t="shared" ca="1" si="46"/>
        <v>78.534839508885085</v>
      </c>
      <c r="P106" s="310">
        <f t="shared" ca="1" si="47"/>
        <v>4</v>
      </c>
      <c r="Q106" s="304">
        <f t="shared" ca="1" si="48"/>
        <v>736.59999999999991</v>
      </c>
      <c r="R106" s="306">
        <f t="shared" ca="1" si="49"/>
        <v>0.36966522053858142</v>
      </c>
      <c r="S106" s="307">
        <f t="shared" ca="1" si="50"/>
        <v>8.8656149409484204</v>
      </c>
      <c r="T106" s="304">
        <f t="shared" ca="1" si="30"/>
        <v>86.971682570704004</v>
      </c>
      <c r="U106" s="311">
        <f t="shared" ca="1" si="31"/>
        <v>0</v>
      </c>
      <c r="V106" s="306">
        <f t="shared" ca="1" si="32"/>
        <v>1.2202089033398373</v>
      </c>
      <c r="W106" s="304">
        <f t="shared" ca="1" si="33"/>
        <v>23.784940995424371</v>
      </c>
      <c r="Y106" s="314" t="str">
        <f t="shared" ca="1" si="51"/>
        <v/>
      </c>
      <c r="Z106" s="315" t="str">
        <f t="shared" ca="1" si="52"/>
        <v/>
      </c>
      <c r="AA106" s="316" t="str">
        <f t="shared" ca="1" si="53"/>
        <v/>
      </c>
      <c r="AC106" s="310" t="e">
        <f t="shared" ca="1" si="54"/>
        <v>#N/A</v>
      </c>
      <c r="AD106" s="323" t="e">
        <f t="shared" ca="1" si="55"/>
        <v>#N/A</v>
      </c>
      <c r="AE106" s="324">
        <f t="shared" ca="1" si="34"/>
        <v>39.187626493740247</v>
      </c>
      <c r="AG106" s="306">
        <f t="shared" ca="1" si="56"/>
        <v>70.835958063674425</v>
      </c>
      <c r="AH106" s="304">
        <f t="shared" ca="1" si="57"/>
        <v>80.450695225946546</v>
      </c>
    </row>
    <row r="107" spans="1:34" x14ac:dyDescent="0.2">
      <c r="A107" s="347">
        <f t="shared" ca="1" si="35"/>
        <v>0.01</v>
      </c>
      <c r="B107" s="304">
        <f t="shared" ca="1" si="36"/>
        <v>1.0300000000000007</v>
      </c>
      <c r="D107" s="306">
        <f t="shared" ca="1" si="37"/>
        <v>15.952476182996774</v>
      </c>
      <c r="E107" s="307">
        <f t="shared" ca="1" si="38"/>
        <v>68.843700364207677</v>
      </c>
      <c r="F107" s="304">
        <f t="shared" ca="1" si="39"/>
        <v>70.66779023151841</v>
      </c>
      <c r="G107" s="306">
        <f t="shared" ca="1" si="40"/>
        <v>15.607804787925902</v>
      </c>
      <c r="H107" s="307">
        <f t="shared" ca="1" si="41"/>
        <v>76.856197693360016</v>
      </c>
      <c r="I107" s="304">
        <f t="shared" ca="1" si="42"/>
        <v>78.42498769001395</v>
      </c>
      <c r="J107" s="306">
        <f t="shared" ca="1" si="43"/>
        <v>7.6730211557039674</v>
      </c>
      <c r="K107" s="307">
        <f t="shared" ca="1" si="44"/>
        <v>39.952746285655635</v>
      </c>
      <c r="L107" s="304">
        <f t="shared" ca="1" si="29"/>
        <v>40.682885706668486</v>
      </c>
      <c r="M107" s="306">
        <f t="shared" ca="1" si="45"/>
        <v>1.370442887612852</v>
      </c>
      <c r="N107" s="304">
        <f t="shared" ca="1" si="46"/>
        <v>78.520593523937833</v>
      </c>
      <c r="P107" s="310">
        <f t="shared" ca="1" si="47"/>
        <v>4</v>
      </c>
      <c r="Q107" s="304">
        <f t="shared" ca="1" si="48"/>
        <v>734.99999999999989</v>
      </c>
      <c r="R107" s="306">
        <f t="shared" ca="1" si="49"/>
        <v>0.36886225508533443</v>
      </c>
      <c r="S107" s="307">
        <f t="shared" ca="1" si="50"/>
        <v>8.8619263183975665</v>
      </c>
      <c r="T107" s="304">
        <f t="shared" ca="1" si="30"/>
        <v>86.935497183480138</v>
      </c>
      <c r="U107" s="311">
        <f t="shared" ca="1" si="31"/>
        <v>0</v>
      </c>
      <c r="V107" s="306">
        <f t="shared" ca="1" si="32"/>
        <v>1.220115545947682</v>
      </c>
      <c r="W107" s="304">
        <f t="shared" ca="1" si="33"/>
        <v>24.217432265056061</v>
      </c>
      <c r="Y107" s="314" t="str">
        <f t="shared" ca="1" si="51"/>
        <v/>
      </c>
      <c r="Z107" s="315" t="str">
        <f t="shared" ca="1" si="52"/>
        <v/>
      </c>
      <c r="AA107" s="316" t="str">
        <f t="shared" ca="1" si="53"/>
        <v/>
      </c>
      <c r="AC107" s="310" t="e">
        <f t="shared" ca="1" si="54"/>
        <v>#N/A</v>
      </c>
      <c r="AD107" s="323" t="e">
        <f t="shared" ca="1" si="55"/>
        <v>#N/A</v>
      </c>
      <c r="AE107" s="324">
        <f t="shared" ca="1" si="34"/>
        <v>39.952746285655635</v>
      </c>
      <c r="AG107" s="306">
        <f t="shared" ca="1" si="56"/>
        <v>70.640882332437911</v>
      </c>
      <c r="AH107" s="304">
        <f t="shared" ca="1" si="57"/>
        <v>80.255131159020863</v>
      </c>
    </row>
    <row r="108" spans="1:34" x14ac:dyDescent="0.2">
      <c r="A108" s="347">
        <f t="shared" ca="1" si="35"/>
        <v>0.01</v>
      </c>
      <c r="B108" s="304">
        <f t="shared" ca="1" si="36"/>
        <v>1.0400000000000007</v>
      </c>
      <c r="D108" s="306">
        <f t="shared" ca="1" si="37"/>
        <v>15.933005049559849</v>
      </c>
      <c r="E108" s="307">
        <f t="shared" ca="1" si="38"/>
        <v>68.647553933886954</v>
      </c>
      <c r="F108" s="304">
        <f t="shared" ca="1" si="39"/>
        <v>70.472315919197783</v>
      </c>
      <c r="G108" s="306">
        <f t="shared" ca="1" si="40"/>
        <v>15.7671348384215</v>
      </c>
      <c r="H108" s="307">
        <f t="shared" ca="1" si="41"/>
        <v>77.542673232698888</v>
      </c>
      <c r="I108" s="304">
        <f t="shared" ca="1" si="42"/>
        <v>79.129442769970794</v>
      </c>
      <c r="J108" s="306">
        <f t="shared" ca="1" si="43"/>
        <v>7.829895853835704</v>
      </c>
      <c r="K108" s="307">
        <f t="shared" ca="1" si="44"/>
        <v>40.72474064028593</v>
      </c>
      <c r="L108" s="304">
        <f t="shared" ca="1" si="29"/>
        <v>41.470613321971378</v>
      </c>
      <c r="M108" s="306">
        <f t="shared" ca="1" si="45"/>
        <v>1.3701961597086467</v>
      </c>
      <c r="N108" s="304">
        <f t="shared" ca="1" si="46"/>
        <v>78.50645705633876</v>
      </c>
      <c r="P108" s="310">
        <f t="shared" ca="1" si="47"/>
        <v>4</v>
      </c>
      <c r="Q108" s="304">
        <f t="shared" ca="1" si="48"/>
        <v>733.39999999999986</v>
      </c>
      <c r="R108" s="306">
        <f t="shared" ca="1" si="49"/>
        <v>0.36805928963208739</v>
      </c>
      <c r="S108" s="307">
        <f t="shared" ca="1" si="50"/>
        <v>8.858245725501245</v>
      </c>
      <c r="T108" s="304">
        <f t="shared" ca="1" si="30"/>
        <v>86.899390567167217</v>
      </c>
      <c r="U108" s="311">
        <f t="shared" ca="1" si="31"/>
        <v>0</v>
      </c>
      <c r="V108" s="306">
        <f t="shared" ca="1" si="32"/>
        <v>1.2200213569688743</v>
      </c>
      <c r="W108" s="304">
        <f t="shared" ca="1" si="33"/>
        <v>24.652550820061816</v>
      </c>
      <c r="Y108" s="314" t="str">
        <f t="shared" ca="1" si="51"/>
        <v/>
      </c>
      <c r="Z108" s="315" t="str">
        <f t="shared" ca="1" si="52"/>
        <v/>
      </c>
      <c r="AA108" s="316" t="str">
        <f t="shared" ca="1" si="53"/>
        <v/>
      </c>
      <c r="AC108" s="310" t="e">
        <f t="shared" ca="1" si="54"/>
        <v>#N/A</v>
      </c>
      <c r="AD108" s="323" t="e">
        <f t="shared" ca="1" si="55"/>
        <v>#N/A</v>
      </c>
      <c r="AE108" s="324">
        <f t="shared" ca="1" si="34"/>
        <v>40.72474064028593</v>
      </c>
      <c r="AG108" s="306">
        <f t="shared" ca="1" si="56"/>
        <v>70.445267146792901</v>
      </c>
      <c r="AH108" s="304">
        <f t="shared" ca="1" si="57"/>
        <v>80.059030840986821</v>
      </c>
    </row>
    <row r="109" spans="1:34" x14ac:dyDescent="0.2">
      <c r="A109" s="347">
        <f t="shared" ca="1" si="35"/>
        <v>0.01</v>
      </c>
      <c r="B109" s="304">
        <f t="shared" ca="1" si="36"/>
        <v>1.0500000000000007</v>
      </c>
      <c r="D109" s="306">
        <f t="shared" ca="1" si="37"/>
        <v>15.913181735661151</v>
      </c>
      <c r="E109" s="307">
        <f t="shared" ca="1" si="38"/>
        <v>68.450930985001904</v>
      </c>
      <c r="F109" s="304">
        <f t="shared" ca="1" si="39"/>
        <v>70.276306858468828</v>
      </c>
      <c r="G109" s="306">
        <f t="shared" ca="1" si="40"/>
        <v>15.926266655778111</v>
      </c>
      <c r="H109" s="307">
        <f t="shared" ca="1" si="41"/>
        <v>78.227182542548903</v>
      </c>
      <c r="I109" s="304">
        <f t="shared" ca="1" si="42"/>
        <v>79.831936329618216</v>
      </c>
      <c r="J109" s="306">
        <f t="shared" ca="1" si="43"/>
        <v>7.9883628613067019</v>
      </c>
      <c r="K109" s="307">
        <f t="shared" ca="1" si="44"/>
        <v>41.503589919162167</v>
      </c>
      <c r="L109" s="304">
        <f t="shared" ca="1" si="29"/>
        <v>42.265374923001495</v>
      </c>
      <c r="M109" s="306">
        <f t="shared" ca="1" si="45"/>
        <v>1.3699513058103863</v>
      </c>
      <c r="N109" s="304">
        <f t="shared" ca="1" si="46"/>
        <v>78.492427961371106</v>
      </c>
      <c r="P109" s="310">
        <f t="shared" ca="1" si="47"/>
        <v>4</v>
      </c>
      <c r="Q109" s="304">
        <f t="shared" ca="1" si="48"/>
        <v>731.79999999999984</v>
      </c>
      <c r="R109" s="306">
        <f t="shared" ca="1" si="49"/>
        <v>0.36725632417884041</v>
      </c>
      <c r="S109" s="307">
        <f t="shared" ca="1" si="50"/>
        <v>8.8545731622594559</v>
      </c>
      <c r="T109" s="304">
        <f t="shared" ca="1" si="30"/>
        <v>86.86336272176527</v>
      </c>
      <c r="U109" s="311">
        <f t="shared" ca="1" si="31"/>
        <v>0</v>
      </c>
      <c r="V109" s="306">
        <f t="shared" ca="1" si="32"/>
        <v>1.2199263389921957</v>
      </c>
      <c r="W109" s="304">
        <f t="shared" ca="1" si="33"/>
        <v>25.090259276842364</v>
      </c>
      <c r="Y109" s="314" t="str">
        <f t="shared" ca="1" si="51"/>
        <v/>
      </c>
      <c r="Z109" s="315" t="str">
        <f t="shared" ca="1" si="52"/>
        <v/>
      </c>
      <c r="AA109" s="316" t="str">
        <f t="shared" ca="1" si="53"/>
        <v/>
      </c>
      <c r="AC109" s="310" t="e">
        <f t="shared" ca="1" si="54"/>
        <v>#N/A</v>
      </c>
      <c r="AD109" s="323" t="e">
        <f t="shared" ca="1" si="55"/>
        <v>#N/A</v>
      </c>
      <c r="AE109" s="324">
        <f t="shared" ca="1" si="34"/>
        <v>41.503589919162167</v>
      </c>
      <c r="AG109" s="306">
        <f t="shared" ca="1" si="56"/>
        <v>70.249116654819005</v>
      </c>
      <c r="AH109" s="304">
        <f t="shared" ca="1" si="57"/>
        <v>79.862398358623139</v>
      </c>
    </row>
    <row r="110" spans="1:34" x14ac:dyDescent="0.2">
      <c r="A110" s="347">
        <f t="shared" ca="1" si="35"/>
        <v>0.01</v>
      </c>
      <c r="B110" s="304">
        <f t="shared" ca="1" si="36"/>
        <v>1.0600000000000007</v>
      </c>
      <c r="D110" s="306">
        <f t="shared" ca="1" si="37"/>
        <v>15.893010728101968</v>
      </c>
      <c r="E110" s="307">
        <f t="shared" ca="1" si="38"/>
        <v>68.25383493691281</v>
      </c>
      <c r="F110" s="304">
        <f t="shared" ca="1" si="39"/>
        <v>70.079767219925202</v>
      </c>
      <c r="G110" s="306">
        <f t="shared" ca="1" si="40"/>
        <v>16.08519676305913</v>
      </c>
      <c r="H110" s="307">
        <f t="shared" ca="1" si="41"/>
        <v>78.909720891918028</v>
      </c>
      <c r="I110" s="304">
        <f t="shared" ca="1" si="42"/>
        <v>80.532463057742945</v>
      </c>
      <c r="J110" s="306">
        <f t="shared" ca="1" si="43"/>
        <v>8.1484201784008885</v>
      </c>
      <c r="K110" s="307">
        <f t="shared" ca="1" si="44"/>
        <v>42.289274436334502</v>
      </c>
      <c r="L110" s="304">
        <f t="shared" ca="1" si="29"/>
        <v>43.067150866471138</v>
      </c>
      <c r="M110" s="306">
        <f t="shared" ca="1" si="45"/>
        <v>1.3697082895411821</v>
      </c>
      <c r="N110" s="304">
        <f t="shared" ca="1" si="46"/>
        <v>78.478504154792688</v>
      </c>
      <c r="P110" s="310">
        <f t="shared" ca="1" si="47"/>
        <v>4</v>
      </c>
      <c r="Q110" s="304">
        <f t="shared" ca="1" si="48"/>
        <v>730.19999999999982</v>
      </c>
      <c r="R110" s="306">
        <f t="shared" ca="1" si="49"/>
        <v>0.36645335872559343</v>
      </c>
      <c r="S110" s="307">
        <f t="shared" ca="1" si="50"/>
        <v>8.8509086286721992</v>
      </c>
      <c r="T110" s="304">
        <f t="shared" ca="1" si="30"/>
        <v>86.827413647274284</v>
      </c>
      <c r="U110" s="311">
        <f t="shared" ca="1" si="31"/>
        <v>0</v>
      </c>
      <c r="V110" s="306">
        <f t="shared" ca="1" si="32"/>
        <v>1.2198304946131493</v>
      </c>
      <c r="W110" s="304">
        <f t="shared" ca="1" si="33"/>
        <v>25.530520254532917</v>
      </c>
      <c r="Y110" s="314" t="str">
        <f t="shared" ca="1" si="51"/>
        <v/>
      </c>
      <c r="Z110" s="315" t="str">
        <f t="shared" ca="1" si="52"/>
        <v/>
      </c>
      <c r="AA110" s="316" t="str">
        <f t="shared" ca="1" si="53"/>
        <v/>
      </c>
      <c r="AC110" s="310" t="e">
        <f t="shared" ca="1" si="54"/>
        <v>#N/A</v>
      </c>
      <c r="AD110" s="323" t="e">
        <f t="shared" ca="1" si="55"/>
        <v>#N/A</v>
      </c>
      <c r="AE110" s="324">
        <f t="shared" ca="1" si="34"/>
        <v>42.289274436334502</v>
      </c>
      <c r="AG110" s="306">
        <f t="shared" ca="1" si="56"/>
        <v>70.052435012564587</v>
      </c>
      <c r="AH110" s="304">
        <f t="shared" ca="1" si="57"/>
        <v>79.665237808351094</v>
      </c>
    </row>
    <row r="111" spans="1:34" x14ac:dyDescent="0.2">
      <c r="A111" s="347">
        <f t="shared" ca="1" si="35"/>
        <v>0.01</v>
      </c>
      <c r="B111" s="304">
        <f t="shared" ca="1" si="36"/>
        <v>1.0700000000000007</v>
      </c>
      <c r="D111" s="306">
        <f t="shared" ca="1" si="37"/>
        <v>15.872496413375144</v>
      </c>
      <c r="E111" s="307">
        <f t="shared" ca="1" si="38"/>
        <v>68.056269234197373</v>
      </c>
      <c r="F111" s="304">
        <f t="shared" ca="1" si="39"/>
        <v>69.88270118183874</v>
      </c>
      <c r="G111" s="306">
        <f t="shared" ca="1" si="40"/>
        <v>16.24392172719288</v>
      </c>
      <c r="H111" s="307">
        <f t="shared" ca="1" si="41"/>
        <v>79.590283584260007</v>
      </c>
      <c r="I111" s="304">
        <f t="shared" ca="1" si="42"/>
        <v>81.231017684761881</v>
      </c>
      <c r="J111" s="306">
        <f t="shared" ca="1" si="43"/>
        <v>8.3100657708521481</v>
      </c>
      <c r="K111" s="307">
        <f t="shared" ca="1" si="44"/>
        <v>43.081774458715394</v>
      </c>
      <c r="L111" s="304">
        <f t="shared" ca="1" si="29"/>
        <v>43.875921456164434</v>
      </c>
      <c r="M111" s="306">
        <f t="shared" ca="1" si="45"/>
        <v>1.3694670755397507</v>
      </c>
      <c r="N111" s="304">
        <f t="shared" ca="1" si="46"/>
        <v>78.464683610551205</v>
      </c>
      <c r="P111" s="310">
        <f t="shared" ca="1" si="47"/>
        <v>4</v>
      </c>
      <c r="Q111" s="304">
        <f t="shared" ca="1" si="48"/>
        <v>728.59999999999991</v>
      </c>
      <c r="R111" s="306">
        <f t="shared" ca="1" si="49"/>
        <v>0.3656503932723465</v>
      </c>
      <c r="S111" s="307">
        <f t="shared" ca="1" si="50"/>
        <v>8.8472521247394749</v>
      </c>
      <c r="T111" s="304">
        <f t="shared" ca="1" si="30"/>
        <v>86.791543343694258</v>
      </c>
      <c r="U111" s="311">
        <f t="shared" ca="1" si="31"/>
        <v>0</v>
      </c>
      <c r="V111" s="306">
        <f t="shared" ca="1" si="32"/>
        <v>1.2197338264338993</v>
      </c>
      <c r="W111" s="304">
        <f t="shared" ca="1" si="33"/>
        <v>25.973296377334677</v>
      </c>
      <c r="Y111" s="314" t="str">
        <f t="shared" ca="1" si="51"/>
        <v/>
      </c>
      <c r="Z111" s="315" t="str">
        <f t="shared" ca="1" si="52"/>
        <v/>
      </c>
      <c r="AA111" s="316" t="str">
        <f t="shared" ca="1" si="53"/>
        <v/>
      </c>
      <c r="AC111" s="310" t="e">
        <f t="shared" ca="1" si="54"/>
        <v>#N/A</v>
      </c>
      <c r="AD111" s="323" t="e">
        <f t="shared" ca="1" si="55"/>
        <v>#N/A</v>
      </c>
      <c r="AE111" s="324">
        <f t="shared" ca="1" si="34"/>
        <v>43.081774458715394</v>
      </c>
      <c r="AG111" s="306">
        <f t="shared" ca="1" si="56"/>
        <v>69.855226383827159</v>
      </c>
      <c r="AH111" s="304">
        <f t="shared" ca="1" si="57"/>
        <v>79.467553295952925</v>
      </c>
    </row>
    <row r="112" spans="1:34" x14ac:dyDescent="0.2">
      <c r="A112" s="347">
        <f t="shared" ca="1" si="35"/>
        <v>0.01</v>
      </c>
      <c r="B112" s="304">
        <f t="shared" ca="1" si="36"/>
        <v>1.0800000000000007</v>
      </c>
      <c r="D112" s="306">
        <f t="shared" ca="1" si="37"/>
        <v>15.851643081509582</v>
      </c>
      <c r="E112" s="307">
        <f t="shared" ca="1" si="38"/>
        <v>67.858237345775777</v>
      </c>
      <c r="F112" s="304">
        <f t="shared" ca="1" si="39"/>
        <v>69.685112929945149</v>
      </c>
      <c r="G112" s="306">
        <f t="shared" ca="1" si="40"/>
        <v>16.402438158007975</v>
      </c>
      <c r="H112" s="307">
        <f t="shared" ca="1" si="41"/>
        <v>80.268865957717765</v>
      </c>
      <c r="I112" s="304">
        <f t="shared" ca="1" si="42"/>
        <v>81.9275949827977</v>
      </c>
      <c r="J112" s="306">
        <f t="shared" ca="1" si="43"/>
        <v>8.4732975702781523</v>
      </c>
      <c r="K112" s="307">
        <f t="shared" ca="1" si="44"/>
        <v>43.881070206425285</v>
      </c>
      <c r="L112" s="304">
        <f t="shared" ca="1" si="29"/>
        <v>44.691666943354285</v>
      </c>
      <c r="M112" s="306">
        <f t="shared" ca="1" si="45"/>
        <v>1.3692276294224104</v>
      </c>
      <c r="N112" s="304">
        <f t="shared" ca="1" si="46"/>
        <v>78.450964358606811</v>
      </c>
      <c r="P112" s="310">
        <f t="shared" ca="1" si="47"/>
        <v>4</v>
      </c>
      <c r="Q112" s="304">
        <f t="shared" ca="1" si="48"/>
        <v>726.99999999999989</v>
      </c>
      <c r="R112" s="306">
        <f t="shared" ca="1" si="49"/>
        <v>0.36484742781909951</v>
      </c>
      <c r="S112" s="307">
        <f t="shared" ca="1" si="50"/>
        <v>8.8436036504612847</v>
      </c>
      <c r="T112" s="304">
        <f t="shared" ca="1" si="30"/>
        <v>86.755751811025206</v>
      </c>
      <c r="U112" s="311">
        <f t="shared" ca="1" si="31"/>
        <v>0</v>
      </c>
      <c r="V112" s="306">
        <f t="shared" ca="1" si="32"/>
        <v>1.2196363370632075</v>
      </c>
      <c r="W112" s="304">
        <f t="shared" ca="1" si="33"/>
        <v>26.41855027683766</v>
      </c>
      <c r="Y112" s="314" t="str">
        <f t="shared" ca="1" si="51"/>
        <v/>
      </c>
      <c r="Z112" s="315" t="str">
        <f t="shared" ca="1" si="52"/>
        <v/>
      </c>
      <c r="AA112" s="316" t="str">
        <f t="shared" ca="1" si="53"/>
        <v/>
      </c>
      <c r="AC112" s="310" t="e">
        <f t="shared" ca="1" si="54"/>
        <v>#N/A</v>
      </c>
      <c r="AD112" s="323" t="e">
        <f t="shared" ca="1" si="55"/>
        <v>#N/A</v>
      </c>
      <c r="AE112" s="324">
        <f t="shared" ca="1" si="34"/>
        <v>43.881070206425285</v>
      </c>
      <c r="AG112" s="306">
        <f t="shared" ca="1" si="56"/>
        <v>69.657494939931141</v>
      </c>
      <c r="AH112" s="304">
        <f t="shared" ca="1" si="57"/>
        <v>79.269348936290186</v>
      </c>
    </row>
    <row r="113" spans="1:34" x14ac:dyDescent="0.2">
      <c r="A113" s="347">
        <f t="shared" ca="1" si="35"/>
        <v>0.01</v>
      </c>
      <c r="B113" s="304">
        <f t="shared" ca="1" si="36"/>
        <v>1.0900000000000007</v>
      </c>
      <c r="D113" s="306">
        <f t="shared" ca="1" si="37"/>
        <v>15.83045492973184</v>
      </c>
      <c r="E113" s="307">
        <f t="shared" ca="1" si="38"/>
        <v>67.659742764063495</v>
      </c>
      <c r="F113" s="304">
        <f t="shared" ca="1" si="39"/>
        <v>69.487006657227028</v>
      </c>
      <c r="G113" s="306">
        <f t="shared" ca="1" si="40"/>
        <v>16.560742707305295</v>
      </c>
      <c r="H113" s="307">
        <f t="shared" ca="1" si="41"/>
        <v>80.945463385358394</v>
      </c>
      <c r="I113" s="304">
        <f t="shared" ca="1" si="42"/>
        <v>82.622189765752168</v>
      </c>
      <c r="J113" s="306">
        <f t="shared" ca="1" si="43"/>
        <v>8.6381134746047188</v>
      </c>
      <c r="K113" s="307">
        <f t="shared" ca="1" si="44"/>
        <v>44.687141853140666</v>
      </c>
      <c r="L113" s="304">
        <f t="shared" ca="1" si="29"/>
        <v>45.514367527220053</v>
      </c>
      <c r="M113" s="306">
        <f t="shared" ca="1" si="45"/>
        <v>1.368989917746849</v>
      </c>
      <c r="N113" s="304">
        <f t="shared" ca="1" si="46"/>
        <v>78.437344482856162</v>
      </c>
      <c r="P113" s="310">
        <f t="shared" ca="1" si="47"/>
        <v>4</v>
      </c>
      <c r="Q113" s="304">
        <f t="shared" ca="1" si="48"/>
        <v>725.39999999999986</v>
      </c>
      <c r="R113" s="306">
        <f t="shared" ca="1" si="49"/>
        <v>0.36404446236585247</v>
      </c>
      <c r="S113" s="307">
        <f t="shared" ca="1" si="50"/>
        <v>8.839963205837627</v>
      </c>
      <c r="T113" s="304">
        <f t="shared" ca="1" si="30"/>
        <v>86.720039049267129</v>
      </c>
      <c r="U113" s="311">
        <f t="shared" ca="1" si="31"/>
        <v>0</v>
      </c>
      <c r="V113" s="306">
        <f t="shared" ca="1" si="32"/>
        <v>1.219538029116374</v>
      </c>
      <c r="W113" s="304">
        <f t="shared" ca="1" si="33"/>
        <v>26.866244594334574</v>
      </c>
      <c r="Y113" s="314" t="str">
        <f t="shared" ca="1" si="51"/>
        <v/>
      </c>
      <c r="Z113" s="315" t="str">
        <f t="shared" ca="1" si="52"/>
        <v/>
      </c>
      <c r="AA113" s="316" t="str">
        <f t="shared" ca="1" si="53"/>
        <v/>
      </c>
      <c r="AC113" s="310" t="e">
        <f t="shared" ca="1" si="54"/>
        <v>#N/A</v>
      </c>
      <c r="AD113" s="323" t="e">
        <f t="shared" ca="1" si="55"/>
        <v>#N/A</v>
      </c>
      <c r="AE113" s="324">
        <f t="shared" ca="1" si="34"/>
        <v>44.687141853140666</v>
      </c>
      <c r="AG113" s="306">
        <f t="shared" ca="1" si="56"/>
        <v>69.459244859503016</v>
      </c>
      <c r="AH113" s="304">
        <f t="shared" ca="1" si="57"/>
        <v>79.070628853022527</v>
      </c>
    </row>
    <row r="114" spans="1:34" x14ac:dyDescent="0.2">
      <c r="A114" s="347">
        <f t="shared" ca="1" si="35"/>
        <v>0.01</v>
      </c>
      <c r="B114" s="304">
        <f t="shared" ca="1" si="36"/>
        <v>1.1000000000000008</v>
      </c>
      <c r="D114" s="306">
        <f t="shared" ca="1" si="37"/>
        <v>15.80893606595466</v>
      </c>
      <c r="E114" s="307">
        <f t="shared" ca="1" si="38"/>
        <v>67.460789004150087</v>
      </c>
      <c r="F114" s="304">
        <f t="shared" ca="1" si="39"/>
        <v>69.288386563694061</v>
      </c>
      <c r="G114" s="306">
        <f t="shared" ca="1" si="40"/>
        <v>16.71883206796484</v>
      </c>
      <c r="H114" s="307">
        <f t="shared" ca="1" si="41"/>
        <v>81.620071275399894</v>
      </c>
      <c r="I114" s="304">
        <f t="shared" ca="1" si="42"/>
        <v>83.314796889377149</v>
      </c>
      <c r="J114" s="306">
        <f t="shared" ca="1" si="43"/>
        <v>8.8045113484810695</v>
      </c>
      <c r="K114" s="307">
        <f t="shared" ca="1" si="44"/>
        <v>45.49996952644446</v>
      </c>
      <c r="L114" s="304">
        <f t="shared" ca="1" si="29"/>
        <v>46.344003355266004</v>
      </c>
      <c r="M114" s="306">
        <f t="shared" ca="1" si="45"/>
        <v>1.3687539079775606</v>
      </c>
      <c r="N114" s="304">
        <f t="shared" ca="1" si="46"/>
        <v>78.423822119152078</v>
      </c>
      <c r="P114" s="310">
        <f t="shared" ca="1" si="47"/>
        <v>4</v>
      </c>
      <c r="Q114" s="304">
        <f t="shared" ca="1" si="48"/>
        <v>723.79999999999984</v>
      </c>
      <c r="R114" s="306">
        <f t="shared" ca="1" si="49"/>
        <v>0.36324149691260549</v>
      </c>
      <c r="S114" s="307">
        <f t="shared" ca="1" si="50"/>
        <v>8.8363307908685016</v>
      </c>
      <c r="T114" s="304">
        <f t="shared" ca="1" si="30"/>
        <v>86.684405058420012</v>
      </c>
      <c r="U114" s="311">
        <f t="shared" ca="1" si="31"/>
        <v>0</v>
      </c>
      <c r="V114" s="306">
        <f t="shared" ca="1" si="32"/>
        <v>1.2194389052151726</v>
      </c>
      <c r="W114" s="304">
        <f t="shared" ca="1" si="33"/>
        <v>27.316341983125522</v>
      </c>
      <c r="Y114" s="314" t="str">
        <f t="shared" ca="1" si="51"/>
        <v/>
      </c>
      <c r="Z114" s="315" t="str">
        <f t="shared" ca="1" si="52"/>
        <v/>
      </c>
      <c r="AA114" s="316" t="str">
        <f t="shared" ca="1" si="53"/>
        <v/>
      </c>
      <c r="AC114" s="310" t="e">
        <f t="shared" ca="1" si="54"/>
        <v>#N/A</v>
      </c>
      <c r="AD114" s="323" t="e">
        <f t="shared" ca="1" si="55"/>
        <v>#N/A</v>
      </c>
      <c r="AE114" s="324">
        <f t="shared" ca="1" si="34"/>
        <v>45.49996952644446</v>
      </c>
      <c r="AG114" s="306">
        <f t="shared" ca="1" si="56"/>
        <v>69.260480328244157</v>
      </c>
      <c r="AH114" s="304">
        <f t="shared" ca="1" si="57"/>
        <v>78.871397178326475</v>
      </c>
    </row>
    <row r="115" spans="1:34" x14ac:dyDescent="0.2">
      <c r="A115" s="347">
        <f t="shared" ca="1" si="35"/>
        <v>0.01</v>
      </c>
      <c r="B115" s="304">
        <f t="shared" ca="1" si="36"/>
        <v>1.1100000000000008</v>
      </c>
      <c r="D115" s="306">
        <f t="shared" ca="1" si="37"/>
        <v>15.787090512102285</v>
      </c>
      <c r="E115" s="307">
        <f t="shared" ca="1" si="38"/>
        <v>67.261379603002979</v>
      </c>
      <c r="F115" s="304">
        <f t="shared" ca="1" si="39"/>
        <v>69.089256856160887</v>
      </c>
      <c r="G115" s="306">
        <f t="shared" ca="1" si="40"/>
        <v>16.876702973085862</v>
      </c>
      <c r="H115" s="307">
        <f t="shared" ca="1" si="41"/>
        <v>82.292685071429929</v>
      </c>
      <c r="I115" s="304">
        <f t="shared" ca="1" si="42"/>
        <v>84.005411251343276</v>
      </c>
      <c r="J115" s="306">
        <f t="shared" ca="1" si="43"/>
        <v>8.9724890236863235</v>
      </c>
      <c r="K115" s="307">
        <f t="shared" ca="1" si="44"/>
        <v>46.319533308178606</v>
      </c>
      <c r="L115" s="304">
        <f t="shared" ca="1" si="29"/>
        <v>47.180554523740376</v>
      </c>
      <c r="M115" s="306">
        <f t="shared" ca="1" si="45"/>
        <v>1.3685195684528633</v>
      </c>
      <c r="N115" s="304">
        <f t="shared" ca="1" si="46"/>
        <v>78.410395453413827</v>
      </c>
      <c r="P115" s="310">
        <f t="shared" ca="1" si="47"/>
        <v>4</v>
      </c>
      <c r="Q115" s="304">
        <f t="shared" ca="1" si="48"/>
        <v>722.19999999999982</v>
      </c>
      <c r="R115" s="306">
        <f t="shared" ca="1" si="49"/>
        <v>0.3624385314593585</v>
      </c>
      <c r="S115" s="307">
        <f t="shared" ca="1" si="50"/>
        <v>8.8327064055539086</v>
      </c>
      <c r="T115" s="304">
        <f t="shared" ca="1" si="30"/>
        <v>86.648849838483855</v>
      </c>
      <c r="U115" s="311">
        <f t="shared" ca="1" si="31"/>
        <v>0</v>
      </c>
      <c r="V115" s="306">
        <f t="shared" ca="1" si="32"/>
        <v>1.2193389679877906</v>
      </c>
      <c r="W115" s="304">
        <f t="shared" ca="1" si="33"/>
        <v>27.768805110813229</v>
      </c>
      <c r="Y115" s="314" t="str">
        <f t="shared" ca="1" si="51"/>
        <v/>
      </c>
      <c r="Z115" s="315" t="str">
        <f t="shared" ca="1" si="52"/>
        <v/>
      </c>
      <c r="AA115" s="316" t="str">
        <f t="shared" ca="1" si="53"/>
        <v/>
      </c>
      <c r="AC115" s="310" t="e">
        <f t="shared" ca="1" si="54"/>
        <v>#N/A</v>
      </c>
      <c r="AD115" s="323" t="e">
        <f t="shared" ca="1" si="55"/>
        <v>#N/A</v>
      </c>
      <c r="AE115" s="324">
        <f t="shared" ca="1" si="34"/>
        <v>46.319533308178606</v>
      </c>
      <c r="AG115" s="306">
        <f t="shared" ca="1" si="56"/>
        <v>69.061205538701344</v>
      </c>
      <c r="AH115" s="304">
        <f t="shared" ca="1" si="57"/>
        <v>78.671658052614433</v>
      </c>
    </row>
    <row r="116" spans="1:34" x14ac:dyDescent="0.2">
      <c r="A116" s="347">
        <f t="shared" ca="1" si="35"/>
        <v>0.01</v>
      </c>
      <c r="B116" s="304">
        <f t="shared" ca="1" si="36"/>
        <v>1.1200000000000008</v>
      </c>
      <c r="D116" s="306">
        <f t="shared" ca="1" si="37"/>
        <v>15.764922207281373</v>
      </c>
      <c r="E116" s="307">
        <f t="shared" ca="1" si="38"/>
        <v>67.06151811869465</v>
      </c>
      <c r="F116" s="304">
        <f t="shared" ca="1" si="39"/>
        <v>68.889621748022719</v>
      </c>
      <c r="G116" s="306">
        <f t="shared" ca="1" si="40"/>
        <v>17.034352195158675</v>
      </c>
      <c r="H116" s="307">
        <f t="shared" ca="1" si="41"/>
        <v>82.963300252616875</v>
      </c>
      <c r="I116" s="304">
        <f t="shared" ca="1" si="42"/>
        <v>84.694027791306311</v>
      </c>
      <c r="J116" s="306">
        <f t="shared" ca="1" si="43"/>
        <v>9.1420442995275462</v>
      </c>
      <c r="K116" s="307">
        <f t="shared" ca="1" si="44"/>
        <v>47.145813234798837</v>
      </c>
      <c r="L116" s="304">
        <f t="shared" ca="1" si="29"/>
        <v>48.024001078055306</v>
      </c>
      <c r="M116" s="306">
        <f t="shared" ca="1" si="45"/>
        <v>1.3682868683534075</v>
      </c>
      <c r="N116" s="304">
        <f t="shared" ca="1" si="46"/>
        <v>78.397062719822742</v>
      </c>
      <c r="P116" s="310">
        <f t="shared" ca="1" si="47"/>
        <v>4</v>
      </c>
      <c r="Q116" s="304">
        <f t="shared" ca="1" si="48"/>
        <v>720.59999999999991</v>
      </c>
      <c r="R116" s="306">
        <f t="shared" ca="1" si="49"/>
        <v>0.36163556600611158</v>
      </c>
      <c r="S116" s="307">
        <f t="shared" ca="1" si="50"/>
        <v>8.829090049893848</v>
      </c>
      <c r="T116" s="304">
        <f t="shared" ca="1" si="30"/>
        <v>86.613373389458658</v>
      </c>
      <c r="U116" s="311">
        <f t="shared" ca="1" si="31"/>
        <v>0</v>
      </c>
      <c r="V116" s="306">
        <f t="shared" ca="1" si="32"/>
        <v>1.2192382200687644</v>
      </c>
      <c r="W116" s="304">
        <f t="shared" ca="1" si="33"/>
        <v>28.223596661588719</v>
      </c>
      <c r="Y116" s="314" t="str">
        <f t="shared" ca="1" si="51"/>
        <v/>
      </c>
      <c r="Z116" s="315" t="str">
        <f t="shared" ca="1" si="52"/>
        <v/>
      </c>
      <c r="AA116" s="316" t="str">
        <f t="shared" ca="1" si="53"/>
        <v/>
      </c>
      <c r="AC116" s="310" t="e">
        <f t="shared" ca="1" si="54"/>
        <v>#N/A</v>
      </c>
      <c r="AD116" s="323" t="e">
        <f t="shared" ca="1" si="55"/>
        <v>#N/A</v>
      </c>
      <c r="AE116" s="324">
        <f t="shared" ca="1" si="34"/>
        <v>47.145813234798837</v>
      </c>
      <c r="AG116" s="306">
        <f t="shared" ca="1" si="56"/>
        <v>68.861424690035363</v>
      </c>
      <c r="AH116" s="304">
        <f t="shared" ca="1" si="57"/>
        <v>78.471415624254121</v>
      </c>
    </row>
    <row r="117" spans="1:34" x14ac:dyDescent="0.2">
      <c r="A117" s="347">
        <f t="shared" ca="1" si="35"/>
        <v>0.01</v>
      </c>
      <c r="B117" s="304">
        <f t="shared" ca="1" si="36"/>
        <v>1.1300000000000008</v>
      </c>
      <c r="D117" s="306">
        <f t="shared" ca="1" si="37"/>
        <v>15.742435010806014</v>
      </c>
      <c r="E117" s="307">
        <f t="shared" ca="1" si="38"/>
        <v>66.861208129652141</v>
      </c>
      <c r="F117" s="304">
        <f t="shared" ca="1" si="39"/>
        <v>68.689485459028688</v>
      </c>
      <c r="G117" s="306">
        <f t="shared" ca="1" si="40"/>
        <v>17.191776545266734</v>
      </c>
      <c r="H117" s="307">
        <f t="shared" ca="1" si="41"/>
        <v>83.631912333913391</v>
      </c>
      <c r="I117" s="304">
        <f t="shared" ca="1" si="42"/>
        <v>85.380641490971229</v>
      </c>
      <c r="J117" s="306">
        <f t="shared" ca="1" si="43"/>
        <v>9.313174943229674</v>
      </c>
      <c r="K117" s="307">
        <f t="shared" ca="1" si="44"/>
        <v>47.978789297731488</v>
      </c>
      <c r="L117" s="304">
        <f t="shared" ca="1" si="29"/>
        <v>48.874323013207196</v>
      </c>
      <c r="M117" s="306">
        <f t="shared" ca="1" si="45"/>
        <v>1.3680557776720983</v>
      </c>
      <c r="N117" s="304">
        <f t="shared" ca="1" si="46"/>
        <v>78.383822199098915</v>
      </c>
      <c r="P117" s="310">
        <f t="shared" ca="1" si="47"/>
        <v>4</v>
      </c>
      <c r="Q117" s="304">
        <f t="shared" ca="1" si="48"/>
        <v>718.99999999999989</v>
      </c>
      <c r="R117" s="306">
        <f t="shared" ca="1" si="49"/>
        <v>0.36083260055286454</v>
      </c>
      <c r="S117" s="307">
        <f t="shared" ca="1" si="50"/>
        <v>8.8254817238883199</v>
      </c>
      <c r="T117" s="304">
        <f t="shared" ca="1" si="30"/>
        <v>86.577975711344422</v>
      </c>
      <c r="U117" s="311">
        <f t="shared" ca="1" si="31"/>
        <v>0</v>
      </c>
      <c r="V117" s="306">
        <f t="shared" ca="1" si="32"/>
        <v>1.2191366640989167</v>
      </c>
      <c r="W117" s="304">
        <f t="shared" ca="1" si="33"/>
        <v>28.680679338507154</v>
      </c>
      <c r="Y117" s="314" t="str">
        <f t="shared" ca="1" si="51"/>
        <v/>
      </c>
      <c r="Z117" s="315" t="str">
        <f t="shared" ca="1" si="52"/>
        <v/>
      </c>
      <c r="AA117" s="316" t="str">
        <f t="shared" ca="1" si="53"/>
        <v/>
      </c>
      <c r="AC117" s="310" t="e">
        <f t="shared" ca="1" si="54"/>
        <v>#N/A</v>
      </c>
      <c r="AD117" s="323" t="e">
        <f t="shared" ca="1" si="55"/>
        <v>#N/A</v>
      </c>
      <c r="AE117" s="324">
        <f t="shared" ca="1" si="34"/>
        <v>47.978789297731488</v>
      </c>
      <c r="AG117" s="306">
        <f t="shared" ca="1" si="56"/>
        <v>68.661141987787516</v>
      </c>
      <c r="AH117" s="304">
        <f t="shared" ca="1" si="57"/>
        <v>78.270674049288004</v>
      </c>
    </row>
    <row r="118" spans="1:34" x14ac:dyDescent="0.2">
      <c r="A118" s="347">
        <f t="shared" ca="1" si="35"/>
        <v>0.01</v>
      </c>
      <c r="B118" s="304">
        <f t="shared" ca="1" si="36"/>
        <v>1.1400000000000008</v>
      </c>
      <c r="D118" s="306">
        <f t="shared" ca="1" si="37"/>
        <v>15.71963270508466</v>
      </c>
      <c r="E118" s="307">
        <f t="shared" ca="1" si="38"/>
        <v>66.660453233927868</v>
      </c>
      <c r="F118" s="304">
        <f t="shared" ca="1" si="39"/>
        <v>68.488852215053598</v>
      </c>
      <c r="G118" s="306">
        <f t="shared" ca="1" si="40"/>
        <v>17.348972872317582</v>
      </c>
      <c r="H118" s="307">
        <f t="shared" ca="1" si="41"/>
        <v>84.298516866252669</v>
      </c>
      <c r="I118" s="304">
        <f t="shared" ca="1" si="42"/>
        <v>86.065247374153856</v>
      </c>
      <c r="J118" s="306">
        <f t="shared" ca="1" si="43"/>
        <v>9.4858786903175947</v>
      </c>
      <c r="K118" s="307">
        <f t="shared" ca="1" si="44"/>
        <v>48.818441443732318</v>
      </c>
      <c r="L118" s="304">
        <f t="shared" ca="1" si="29"/>
        <v>49.731500274197863</v>
      </c>
      <c r="M118" s="306">
        <f t="shared" ca="1" si="45"/>
        <v>1.3678262671853536</v>
      </c>
      <c r="N118" s="304">
        <f t="shared" ca="1" si="46"/>
        <v>78.370672216854445</v>
      </c>
      <c r="P118" s="310">
        <f t="shared" ca="1" si="47"/>
        <v>4</v>
      </c>
      <c r="Q118" s="304">
        <f t="shared" ca="1" si="48"/>
        <v>717.39999999999986</v>
      </c>
      <c r="R118" s="306">
        <f t="shared" ca="1" si="49"/>
        <v>0.36002963509961755</v>
      </c>
      <c r="S118" s="307">
        <f t="shared" ca="1" si="50"/>
        <v>8.8218814275373241</v>
      </c>
      <c r="T118" s="304">
        <f t="shared" ca="1" si="30"/>
        <v>86.54265680414116</v>
      </c>
      <c r="U118" s="311">
        <f t="shared" ca="1" si="31"/>
        <v>0</v>
      </c>
      <c r="V118" s="306">
        <f t="shared" ca="1" si="32"/>
        <v>1.2190343027252968</v>
      </c>
      <c r="W118" s="304">
        <f t="shared" ca="1" si="33"/>
        <v>29.140015865753668</v>
      </c>
      <c r="Y118" s="314" t="str">
        <f t="shared" ca="1" si="51"/>
        <v/>
      </c>
      <c r="Z118" s="315" t="str">
        <f t="shared" ca="1" si="52"/>
        <v/>
      </c>
      <c r="AA118" s="316" t="str">
        <f t="shared" ca="1" si="53"/>
        <v/>
      </c>
      <c r="AC118" s="310" t="e">
        <f t="shared" ca="1" si="54"/>
        <v>#N/A</v>
      </c>
      <c r="AD118" s="323" t="e">
        <f t="shared" ca="1" si="55"/>
        <v>#N/A</v>
      </c>
      <c r="AE118" s="324">
        <f t="shared" ca="1" si="34"/>
        <v>48.818441443732318</v>
      </c>
      <c r="AG118" s="306">
        <f t="shared" ca="1" si="56"/>
        <v>68.46036164364476</v>
      </c>
      <c r="AH118" s="304">
        <f t="shared" ca="1" si="57"/>
        <v>78.069437491153451</v>
      </c>
    </row>
    <row r="119" spans="1:34" x14ac:dyDescent="0.2">
      <c r="A119" s="347">
        <f t="shared" ca="1" si="35"/>
        <v>0.01</v>
      </c>
      <c r="B119" s="304">
        <f t="shared" ca="1" si="36"/>
        <v>1.1500000000000008</v>
      </c>
      <c r="D119" s="306">
        <f t="shared" ca="1" si="37"/>
        <v>15.696518998376252</v>
      </c>
      <c r="E119" s="307">
        <f t="shared" ca="1" si="38"/>
        <v>66.459257048490343</v>
      </c>
      <c r="F119" s="304">
        <f t="shared" ca="1" si="39"/>
        <v>68.287726247867568</v>
      </c>
      <c r="G119" s="306">
        <f t="shared" ca="1" si="40"/>
        <v>17.505938062301343</v>
      </c>
      <c r="H119" s="307">
        <f t="shared" ca="1" si="41"/>
        <v>84.963109436737568</v>
      </c>
      <c r="I119" s="304">
        <f t="shared" ca="1" si="42"/>
        <v>86.747840506840134</v>
      </c>
      <c r="J119" s="306">
        <f t="shared" ca="1" si="43"/>
        <v>9.6601532449906902</v>
      </c>
      <c r="K119" s="307">
        <f t="shared" ca="1" si="44"/>
        <v>49.664749575247271</v>
      </c>
      <c r="L119" s="304">
        <f t="shared" ca="1" si="29"/>
        <v>50.595512756456259</v>
      </c>
      <c r="M119" s="306">
        <f t="shared" ca="1" si="45"/>
        <v>1.367598308425628</v>
      </c>
      <c r="N119" s="304">
        <f t="shared" ca="1" si="46"/>
        <v>78.357611142019138</v>
      </c>
      <c r="P119" s="310">
        <f t="shared" ca="1" si="47"/>
        <v>4</v>
      </c>
      <c r="Q119" s="304">
        <f t="shared" ca="1" si="48"/>
        <v>715.79999999999984</v>
      </c>
      <c r="R119" s="306">
        <f t="shared" ca="1" si="49"/>
        <v>0.35922666964637057</v>
      </c>
      <c r="S119" s="307">
        <f t="shared" ca="1" si="50"/>
        <v>8.8182891608408607</v>
      </c>
      <c r="T119" s="304">
        <f t="shared" ca="1" si="30"/>
        <v>86.507416667848844</v>
      </c>
      <c r="U119" s="311">
        <f t="shared" ca="1" si="31"/>
        <v>0</v>
      </c>
      <c r="V119" s="306">
        <f t="shared" ca="1" si="32"/>
        <v>1.2189311386011115</v>
      </c>
      <c r="W119" s="304">
        <f t="shared" ca="1" si="33"/>
        <v>29.601568990898773</v>
      </c>
      <c r="Y119" s="314" t="str">
        <f t="shared" ca="1" si="51"/>
        <v/>
      </c>
      <c r="Z119" s="315" t="str">
        <f t="shared" ca="1" si="52"/>
        <v/>
      </c>
      <c r="AA119" s="316" t="str">
        <f t="shared" ca="1" si="53"/>
        <v/>
      </c>
      <c r="AC119" s="310" t="e">
        <f t="shared" ca="1" si="54"/>
        <v>#N/A</v>
      </c>
      <c r="AD119" s="323" t="e">
        <f t="shared" ca="1" si="55"/>
        <v>#N/A</v>
      </c>
      <c r="AE119" s="324">
        <f t="shared" ca="1" si="34"/>
        <v>49.664749575247271</v>
      </c>
      <c r="AG119" s="306">
        <f t="shared" ca="1" si="56"/>
        <v>68.259087875202766</v>
      </c>
      <c r="AH119" s="304">
        <f t="shared" ca="1" si="57"/>
        <v>77.867710120402805</v>
      </c>
    </row>
    <row r="120" spans="1:34" x14ac:dyDescent="0.2">
      <c r="A120" s="347">
        <f t="shared" ca="1" si="35"/>
        <v>0.01</v>
      </c>
      <c r="B120" s="304">
        <f t="shared" ca="1" si="36"/>
        <v>1.1600000000000008</v>
      </c>
      <c r="D120" s="306">
        <f t="shared" ca="1" si="37"/>
        <v>15.673097527422705</v>
      </c>
      <c r="E120" s="307">
        <f t="shared" ca="1" si="38"/>
        <v>66.257623208534184</v>
      </c>
      <c r="F120" s="304">
        <f t="shared" ca="1" si="39"/>
        <v>68.086111794904198</v>
      </c>
      <c r="G120" s="306">
        <f t="shared" ca="1" si="40"/>
        <v>17.662669037575569</v>
      </c>
      <c r="H120" s="307">
        <f t="shared" ca="1" si="41"/>
        <v>85.625685668822911</v>
      </c>
      <c r="I120" s="304">
        <f t="shared" ca="1" si="42"/>
        <v>87.428415997243121</v>
      </c>
      <c r="J120" s="306">
        <f t="shared" ca="1" si="43"/>
        <v>9.8359962804900753</v>
      </c>
      <c r="K120" s="307">
        <f t="shared" ca="1" si="44"/>
        <v>50.517693550775071</v>
      </c>
      <c r="L120" s="304">
        <f t="shared" ca="1" si="29"/>
        <v>51.466340306260705</v>
      </c>
      <c r="M120" s="306">
        <f t="shared" ca="1" si="45"/>
        <v>1.3673718736551361</v>
      </c>
      <c r="N120" s="304">
        <f t="shared" ca="1" si="46"/>
        <v>78.344637385334934</v>
      </c>
      <c r="P120" s="310">
        <f t="shared" ca="1" si="47"/>
        <v>4</v>
      </c>
      <c r="Q120" s="304">
        <f t="shared" ca="1" si="48"/>
        <v>714.19999999999982</v>
      </c>
      <c r="R120" s="306">
        <f t="shared" ca="1" si="49"/>
        <v>0.35842370419312358</v>
      </c>
      <c r="S120" s="307">
        <f t="shared" ca="1" si="50"/>
        <v>8.8147049237989297</v>
      </c>
      <c r="T120" s="304">
        <f t="shared" ca="1" si="30"/>
        <v>86.472255302467502</v>
      </c>
      <c r="U120" s="311">
        <f t="shared" ca="1" si="31"/>
        <v>0</v>
      </c>
      <c r="V120" s="306">
        <f t="shared" ca="1" si="32"/>
        <v>1.2188271743856667</v>
      </c>
      <c r="W120" s="304">
        <f t="shared" ca="1" si="33"/>
        <v>30.065301487143604</v>
      </c>
      <c r="Y120" s="314" t="str">
        <f t="shared" ca="1" si="51"/>
        <v/>
      </c>
      <c r="Z120" s="315" t="str">
        <f t="shared" ca="1" si="52"/>
        <v/>
      </c>
      <c r="AA120" s="316" t="str">
        <f t="shared" ca="1" si="53"/>
        <v/>
      </c>
      <c r="AC120" s="310" t="e">
        <f t="shared" ca="1" si="54"/>
        <v>#N/A</v>
      </c>
      <c r="AD120" s="323" t="e">
        <f t="shared" ca="1" si="55"/>
        <v>#N/A</v>
      </c>
      <c r="AE120" s="324">
        <f t="shared" ca="1" si="34"/>
        <v>50.517693550775071</v>
      </c>
      <c r="AG120" s="306">
        <f t="shared" ca="1" si="56"/>
        <v>68.057324905727896</v>
      </c>
      <c r="AH120" s="304">
        <f t="shared" ca="1" si="57"/>
        <v>77.665496114424144</v>
      </c>
    </row>
    <row r="121" spans="1:34" x14ac:dyDescent="0.2">
      <c r="A121" s="347">
        <f t="shared" ca="1" si="35"/>
        <v>0.01</v>
      </c>
      <c r="B121" s="304">
        <f t="shared" ca="1" si="36"/>
        <v>1.1700000000000008</v>
      </c>
      <c r="D121" s="306">
        <f t="shared" ca="1" si="37"/>
        <v>15.649371859963972</v>
      </c>
      <c r="E121" s="307">
        <f t="shared" ca="1" si="38"/>
        <v>66.055555366808164</v>
      </c>
      <c r="F121" s="304">
        <f t="shared" ca="1" si="39"/>
        <v>67.884013099027158</v>
      </c>
      <c r="G121" s="306">
        <f t="shared" ca="1" si="40"/>
        <v>17.81916275617521</v>
      </c>
      <c r="H121" s="307">
        <f t="shared" ca="1" si="41"/>
        <v>86.286241222490986</v>
      </c>
      <c r="I121" s="304">
        <f t="shared" ca="1" si="42"/>
        <v>88.106968995857329</v>
      </c>
      <c r="J121" s="306">
        <f t="shared" ca="1" si="43"/>
        <v>10.013405439458829</v>
      </c>
      <c r="K121" s="307">
        <f t="shared" ca="1" si="44"/>
        <v>51.377253185231638</v>
      </c>
      <c r="L121" s="304">
        <f t="shared" ca="1" si="29"/>
        <v>52.343962721161823</v>
      </c>
      <c r="M121" s="306">
        <f t="shared" ca="1" si="45"/>
        <v>1.3671469358407116</v>
      </c>
      <c r="N121" s="304">
        <f t="shared" ca="1" si="46"/>
        <v>78.331749397915516</v>
      </c>
      <c r="P121" s="310">
        <f t="shared" ca="1" si="47"/>
        <v>4</v>
      </c>
      <c r="Q121" s="304">
        <f t="shared" ca="1" si="48"/>
        <v>712.59999999999991</v>
      </c>
      <c r="R121" s="306">
        <f t="shared" ca="1" si="49"/>
        <v>0.3576207387398766</v>
      </c>
      <c r="S121" s="307">
        <f t="shared" ca="1" si="50"/>
        <v>8.8111287164115311</v>
      </c>
      <c r="T121" s="304">
        <f t="shared" ca="1" si="30"/>
        <v>86.437172707997121</v>
      </c>
      <c r="U121" s="311">
        <f t="shared" ca="1" si="31"/>
        <v>0</v>
      </c>
      <c r="V121" s="306">
        <f t="shared" ca="1" si="32"/>
        <v>1.2187224127443008</v>
      </c>
      <c r="W121" s="304">
        <f t="shared" ca="1" si="33"/>
        <v>30.531176155554107</v>
      </c>
      <c r="Y121" s="314" t="str">
        <f t="shared" ca="1" si="51"/>
        <v/>
      </c>
      <c r="Z121" s="315" t="str">
        <f t="shared" ca="1" si="52"/>
        <v/>
      </c>
      <c r="AA121" s="316" t="str">
        <f t="shared" ca="1" si="53"/>
        <v/>
      </c>
      <c r="AC121" s="310" t="e">
        <f t="shared" ca="1" si="54"/>
        <v>#N/A</v>
      </c>
      <c r="AD121" s="323" t="e">
        <f t="shared" ca="1" si="55"/>
        <v>#N/A</v>
      </c>
      <c r="AE121" s="324">
        <f t="shared" ca="1" si="34"/>
        <v>51.377253185231638</v>
      </c>
      <c r="AG121" s="306">
        <f t="shared" ca="1" si="56"/>
        <v>67.855076963917597</v>
      </c>
      <c r="AH121" s="304">
        <f t="shared" ca="1" si="57"/>
        <v>77.462799657162321</v>
      </c>
    </row>
    <row r="122" spans="1:34" x14ac:dyDescent="0.2">
      <c r="A122" s="347">
        <f t="shared" ca="1" si="35"/>
        <v>0.01</v>
      </c>
      <c r="B122" s="304">
        <f t="shared" ca="1" si="36"/>
        <v>1.1800000000000008</v>
      </c>
      <c r="D122" s="306">
        <f t="shared" ca="1" si="37"/>
        <v>15.625345497142046</v>
      </c>
      <c r="E122" s="307">
        <f t="shared" ca="1" si="38"/>
        <v>65.853057192960762</v>
      </c>
      <c r="F122" s="304">
        <f t="shared" ca="1" si="39"/>
        <v>67.681434408295587</v>
      </c>
      <c r="G122" s="306">
        <f t="shared" ca="1" si="40"/>
        <v>17.97541621114663</v>
      </c>
      <c r="H122" s="307">
        <f t="shared" ca="1" si="41"/>
        <v>86.944771794420589</v>
      </c>
      <c r="I122" s="304">
        <f t="shared" ca="1" si="42"/>
        <v>88.783494695510981</v>
      </c>
      <c r="J122" s="306">
        <f t="shared" ca="1" si="43"/>
        <v>10.192378334295439</v>
      </c>
      <c r="K122" s="307">
        <f t="shared" ca="1" si="44"/>
        <v>52.243408250316193</v>
      </c>
      <c r="L122" s="304">
        <f t="shared" ca="1" si="29"/>
        <v>53.228359750405808</v>
      </c>
      <c r="M122" s="306">
        <f t="shared" ca="1" si="45"/>
        <v>1.3669234686297462</v>
      </c>
      <c r="N122" s="304">
        <f t="shared" ca="1" si="46"/>
        <v>78.318945669867645</v>
      </c>
      <c r="P122" s="310">
        <f t="shared" ca="1" si="47"/>
        <v>4</v>
      </c>
      <c r="Q122" s="304">
        <f t="shared" ca="1" si="48"/>
        <v>710.99999999999989</v>
      </c>
      <c r="R122" s="306">
        <f t="shared" ca="1" si="49"/>
        <v>0.35681777328662961</v>
      </c>
      <c r="S122" s="307">
        <f t="shared" ca="1" si="50"/>
        <v>8.8075605386786648</v>
      </c>
      <c r="T122" s="304">
        <f t="shared" ca="1" si="30"/>
        <v>86.4021688844377</v>
      </c>
      <c r="U122" s="311">
        <f t="shared" ca="1" si="31"/>
        <v>0</v>
      </c>
      <c r="V122" s="306">
        <f t="shared" ca="1" si="32"/>
        <v>1.218616856348322</v>
      </c>
      <c r="W122" s="304">
        <f t="shared" ca="1" si="33"/>
        <v>30.999155827284788</v>
      </c>
      <c r="Y122" s="314" t="str">
        <f t="shared" ca="1" si="51"/>
        <v/>
      </c>
      <c r="Z122" s="315" t="str">
        <f t="shared" ca="1" si="52"/>
        <v/>
      </c>
      <c r="AA122" s="316" t="str">
        <f t="shared" ca="1" si="53"/>
        <v/>
      </c>
      <c r="AC122" s="310" t="e">
        <f t="shared" ca="1" si="54"/>
        <v>#N/A</v>
      </c>
      <c r="AD122" s="323" t="e">
        <f t="shared" ca="1" si="55"/>
        <v>#N/A</v>
      </c>
      <c r="AE122" s="324">
        <f t="shared" ca="1" si="34"/>
        <v>52.243408250316193</v>
      </c>
      <c r="AG122" s="306">
        <f t="shared" ca="1" si="56"/>
        <v>67.652348283659734</v>
      </c>
      <c r="AH122" s="304">
        <f t="shared" ca="1" si="57"/>
        <v>77.259624938840517</v>
      </c>
    </row>
    <row r="123" spans="1:34" x14ac:dyDescent="0.2">
      <c r="A123" s="347">
        <f t="shared" ca="1" si="35"/>
        <v>0.01</v>
      </c>
      <c r="B123" s="304">
        <f t="shared" ca="1" si="36"/>
        <v>1.1900000000000008</v>
      </c>
      <c r="D123" s="306">
        <f t="shared" ca="1" si="37"/>
        <v>15.601021875799283</v>
      </c>
      <c r="E123" s="307">
        <f t="shared" ca="1" si="38"/>
        <v>65.650132372901936</v>
      </c>
      <c r="F123" s="304">
        <f t="shared" ca="1" si="39"/>
        <v>67.47837997572789</v>
      </c>
      <c r="G123" s="306">
        <f t="shared" ca="1" si="40"/>
        <v>18.131426429904622</v>
      </c>
      <c r="H123" s="307">
        <f t="shared" ca="1" si="41"/>
        <v>87.601273118149606</v>
      </c>
      <c r="I123" s="304">
        <f t="shared" ca="1" si="42"/>
        <v>89.457988331415564</v>
      </c>
      <c r="J123" s="306">
        <f t="shared" ca="1" si="43"/>
        <v>10.372912547500695</v>
      </c>
      <c r="K123" s="307">
        <f t="shared" ca="1" si="44"/>
        <v>53.116138474879044</v>
      </c>
      <c r="L123" s="304">
        <f t="shared" ca="1" si="29"/>
        <v>54.119511095358426</v>
      </c>
      <c r="M123" s="306">
        <f t="shared" ca="1" si="45"/>
        <v>1.3667014463271492</v>
      </c>
      <c r="N123" s="304">
        <f t="shared" ca="1" si="46"/>
        <v>78.30622472897106</v>
      </c>
      <c r="P123" s="310">
        <f t="shared" ca="1" si="47"/>
        <v>4</v>
      </c>
      <c r="Q123" s="304">
        <f t="shared" ca="1" si="48"/>
        <v>709.39999999999986</v>
      </c>
      <c r="R123" s="306">
        <f t="shared" ca="1" si="49"/>
        <v>0.35601480783338263</v>
      </c>
      <c r="S123" s="307">
        <f t="shared" ca="1" si="50"/>
        <v>8.804000390600331</v>
      </c>
      <c r="T123" s="304">
        <f t="shared" ca="1" si="30"/>
        <v>86.367243831789253</v>
      </c>
      <c r="U123" s="311">
        <f t="shared" ca="1" si="31"/>
        <v>0</v>
      </c>
      <c r="V123" s="306">
        <f t="shared" ca="1" si="32"/>
        <v>1.218510507874945</v>
      </c>
      <c r="W123" s="304">
        <f t="shared" ca="1" si="33"/>
        <v>31.469203365791063</v>
      </c>
      <c r="Y123" s="314" t="str">
        <f t="shared" ca="1" si="51"/>
        <v/>
      </c>
      <c r="Z123" s="315" t="str">
        <f t="shared" ca="1" si="52"/>
        <v/>
      </c>
      <c r="AA123" s="316" t="str">
        <f t="shared" ca="1" si="53"/>
        <v/>
      </c>
      <c r="AC123" s="310" t="e">
        <f t="shared" ca="1" si="54"/>
        <v>#N/A</v>
      </c>
      <c r="AD123" s="323" t="e">
        <f t="shared" ca="1" si="55"/>
        <v>#N/A</v>
      </c>
      <c r="AE123" s="324">
        <f t="shared" ca="1" si="34"/>
        <v>53.116138474879044</v>
      </c>
      <c r="AG123" s="306">
        <f t="shared" ca="1" si="56"/>
        <v>67.449143103790647</v>
      </c>
      <c r="AH123" s="304">
        <f t="shared" ca="1" si="57"/>
        <v>77.055976155682117</v>
      </c>
    </row>
    <row r="124" spans="1:34" x14ac:dyDescent="0.2">
      <c r="A124" s="347">
        <f t="shared" ca="1" si="35"/>
        <v>0.01</v>
      </c>
      <c r="B124" s="304">
        <f t="shared" ca="1" si="36"/>
        <v>1.2000000000000008</v>
      </c>
      <c r="D124" s="306">
        <f t="shared" ca="1" si="37"/>
        <v>15.576404370676935</v>
      </c>
      <c r="E124" s="307">
        <f t="shared" ca="1" si="38"/>
        <v>65.446784608180863</v>
      </c>
      <c r="F124" s="304">
        <f t="shared" ca="1" si="39"/>
        <v>67.274854059064765</v>
      </c>
      <c r="G124" s="306">
        <f t="shared" ca="1" si="40"/>
        <v>18.287190473611393</v>
      </c>
      <c r="H124" s="307">
        <f t="shared" ca="1" si="41"/>
        <v>88.255740964231421</v>
      </c>
      <c r="I124" s="304">
        <f t="shared" ca="1" si="42"/>
        <v>90.130445181213091</v>
      </c>
      <c r="J124" s="306">
        <f t="shared" ca="1" si="43"/>
        <v>10.555005632018275</v>
      </c>
      <c r="K124" s="307">
        <f t="shared" ca="1" si="44"/>
        <v>53.995423545290947</v>
      </c>
      <c r="L124" s="304">
        <f t="shared" ca="1" si="29"/>
        <v>55.017396409929262</v>
      </c>
      <c r="M124" s="306">
        <f t="shared" ca="1" si="45"/>
        <v>1.3664808438732789</v>
      </c>
      <c r="N124" s="304">
        <f t="shared" ca="1" si="46"/>
        <v>78.293585139414063</v>
      </c>
      <c r="P124" s="310">
        <f t="shared" ca="1" si="47"/>
        <v>4</v>
      </c>
      <c r="Q124" s="304">
        <f t="shared" ca="1" si="48"/>
        <v>707.79999999999984</v>
      </c>
      <c r="R124" s="306">
        <f t="shared" ca="1" si="49"/>
        <v>0.35521184238013565</v>
      </c>
      <c r="S124" s="307">
        <f t="shared" ca="1" si="50"/>
        <v>8.8004482721765296</v>
      </c>
      <c r="T124" s="304">
        <f t="shared" ca="1" si="30"/>
        <v>86.332397550051766</v>
      </c>
      <c r="U124" s="311">
        <f t="shared" ca="1" si="31"/>
        <v>0</v>
      </c>
      <c r="V124" s="306">
        <f t="shared" ca="1" si="32"/>
        <v>1.2184033700072237</v>
      </c>
      <c r="W124" s="304">
        <f t="shared" ca="1" si="33"/>
        <v>31.94128166903041</v>
      </c>
      <c r="Y124" s="314" t="str">
        <f t="shared" ca="1" si="51"/>
        <v/>
      </c>
      <c r="Z124" s="315" t="str">
        <f t="shared" ca="1" si="52"/>
        <v/>
      </c>
      <c r="AA124" s="316" t="str">
        <f t="shared" ca="1" si="53"/>
        <v/>
      </c>
      <c r="AC124" s="310" t="e">
        <f t="shared" ca="1" si="54"/>
        <v>#N/A</v>
      </c>
      <c r="AD124" s="323" t="e">
        <f t="shared" ca="1" si="55"/>
        <v>#N/A</v>
      </c>
      <c r="AE124" s="324">
        <f t="shared" ca="1" si="34"/>
        <v>53.995423545290947</v>
      </c>
      <c r="AG124" s="306">
        <f t="shared" ca="1" si="56"/>
        <v>67.245465667852272</v>
      </c>
      <c r="AH124" s="304">
        <f t="shared" ca="1" si="57"/>
        <v>76.851857509633248</v>
      </c>
    </row>
    <row r="125" spans="1:34" x14ac:dyDescent="0.2">
      <c r="A125" s="347">
        <f t="shared" ca="1" si="35"/>
        <v>0.01</v>
      </c>
      <c r="B125" s="304">
        <f t="shared" ca="1" si="36"/>
        <v>1.2100000000000009</v>
      </c>
      <c r="D125" s="306">
        <f t="shared" ca="1" si="37"/>
        <v>15.551496296518478</v>
      </c>
      <c r="E125" s="307">
        <f t="shared" ca="1" si="38"/>
        <v>65.243017615378548</v>
      </c>
      <c r="F125" s="304">
        <f t="shared" ca="1" si="39"/>
        <v>67.070860920531075</v>
      </c>
      <c r="G125" s="306">
        <f t="shared" ca="1" si="40"/>
        <v>18.442705436576578</v>
      </c>
      <c r="H125" s="307">
        <f t="shared" ca="1" si="41"/>
        <v>88.908171140385207</v>
      </c>
      <c r="I125" s="304">
        <f t="shared" ca="1" si="42"/>
        <v>90.800860565020841</v>
      </c>
      <c r="J125" s="306">
        <f t="shared" ca="1" si="43"/>
        <v>10.738655111569216</v>
      </c>
      <c r="K125" s="307">
        <f t="shared" ca="1" si="44"/>
        <v>54.881243105814029</v>
      </c>
      <c r="L125" s="304">
        <f t="shared" ca="1" si="29"/>
        <v>55.921995300996649</v>
      </c>
      <c r="M125" s="306">
        <f t="shared" ca="1" si="45"/>
        <v>1.3662616368227971</v>
      </c>
      <c r="N125" s="304">
        <f t="shared" ca="1" si="46"/>
        <v>78.281025500581933</v>
      </c>
      <c r="P125" s="310">
        <f t="shared" ca="1" si="47"/>
        <v>4</v>
      </c>
      <c r="Q125" s="304">
        <f t="shared" ca="1" si="48"/>
        <v>706.19999999999982</v>
      </c>
      <c r="R125" s="306">
        <f t="shared" ca="1" si="49"/>
        <v>0.35440887692688861</v>
      </c>
      <c r="S125" s="307">
        <f t="shared" ca="1" si="50"/>
        <v>8.7969041834072605</v>
      </c>
      <c r="T125" s="304">
        <f t="shared" ca="1" si="30"/>
        <v>86.297630039225226</v>
      </c>
      <c r="U125" s="311">
        <f t="shared" ca="1" si="31"/>
        <v>0</v>
      </c>
      <c r="V125" s="306">
        <f t="shared" ca="1" si="32"/>
        <v>1.2182954454339905</v>
      </c>
      <c r="W125" s="304">
        <f t="shared" ca="1" si="33"/>
        <v>32.415353671652198</v>
      </c>
      <c r="Y125" s="314" t="str">
        <f t="shared" ca="1" si="51"/>
        <v/>
      </c>
      <c r="Z125" s="315" t="str">
        <f t="shared" ca="1" si="52"/>
        <v/>
      </c>
      <c r="AA125" s="316" t="str">
        <f t="shared" ca="1" si="53"/>
        <v/>
      </c>
      <c r="AC125" s="310" t="e">
        <f t="shared" ca="1" si="54"/>
        <v>#N/A</v>
      </c>
      <c r="AD125" s="323" t="e">
        <f t="shared" ca="1" si="55"/>
        <v>#N/A</v>
      </c>
      <c r="AE125" s="324">
        <f t="shared" ca="1" si="34"/>
        <v>54.881243105814029</v>
      </c>
      <c r="AG125" s="306">
        <f t="shared" ca="1" si="56"/>
        <v>67.041320223848516</v>
      </c>
      <c r="AH125" s="304">
        <f t="shared" ca="1" si="57"/>
        <v>76.647273208085821</v>
      </c>
    </row>
    <row r="126" spans="1:34" x14ac:dyDescent="0.2">
      <c r="A126" s="347">
        <f t="shared" ca="1" si="35"/>
        <v>0.01</v>
      </c>
      <c r="B126" s="304">
        <f t="shared" ca="1" si="36"/>
        <v>1.2200000000000009</v>
      </c>
      <c r="D126" s="306">
        <f t="shared" ca="1" si="37"/>
        <v>15.52630091008273</v>
      </c>
      <c r="E126" s="307">
        <f t="shared" ca="1" si="38"/>
        <v>65.03883512551468</v>
      </c>
      <c r="F126" s="304">
        <f t="shared" ca="1" si="39"/>
        <v>66.866404826596721</v>
      </c>
      <c r="G126" s="306">
        <f t="shared" ca="1" si="40"/>
        <v>18.597968445677406</v>
      </c>
      <c r="H126" s="307">
        <f t="shared" ca="1" si="41"/>
        <v>89.558559491640352</v>
      </c>
      <c r="I126" s="304">
        <f t="shared" ca="1" si="42"/>
        <v>91.469229845473691</v>
      </c>
      <c r="J126" s="306">
        <f t="shared" ca="1" si="43"/>
        <v>10.923858480980485</v>
      </c>
      <c r="K126" s="307">
        <f t="shared" ca="1" si="44"/>
        <v>55.773576758974158</v>
      </c>
      <c r="L126" s="304">
        <f t="shared" ca="1" si="29"/>
        <v>56.833287328832839</v>
      </c>
      <c r="M126" s="306">
        <f t="shared" ca="1" si="45"/>
        <v>1.366043801324397</v>
      </c>
      <c r="N126" s="304">
        <f t="shared" ca="1" si="46"/>
        <v>78.268544445895486</v>
      </c>
      <c r="P126" s="310">
        <f t="shared" ca="1" si="47"/>
        <v>4</v>
      </c>
      <c r="Q126" s="304">
        <f t="shared" ca="1" si="48"/>
        <v>704.5999999999998</v>
      </c>
      <c r="R126" s="306">
        <f t="shared" ca="1" si="49"/>
        <v>0.35360591147364162</v>
      </c>
      <c r="S126" s="307">
        <f t="shared" ca="1" si="50"/>
        <v>8.7933681242925239</v>
      </c>
      <c r="T126" s="304">
        <f t="shared" ca="1" si="30"/>
        <v>86.262941299309659</v>
      </c>
      <c r="U126" s="311">
        <f t="shared" ca="1" si="31"/>
        <v>0</v>
      </c>
      <c r="V126" s="306">
        <f t="shared" ca="1" si="32"/>
        <v>1.2181867368497903</v>
      </c>
      <c r="W126" s="304">
        <f t="shared" ca="1" si="33"/>
        <v>32.891382347175636</v>
      </c>
      <c r="Y126" s="314" t="str">
        <f t="shared" ca="1" si="51"/>
        <v/>
      </c>
      <c r="Z126" s="315" t="str">
        <f t="shared" ca="1" si="52"/>
        <v/>
      </c>
      <c r="AA126" s="316" t="str">
        <f t="shared" ca="1" si="53"/>
        <v/>
      </c>
      <c r="AC126" s="310" t="e">
        <f t="shared" ca="1" si="54"/>
        <v>#N/A</v>
      </c>
      <c r="AD126" s="323" t="e">
        <f t="shared" ca="1" si="55"/>
        <v>#N/A</v>
      </c>
      <c r="AE126" s="324">
        <f t="shared" ca="1" si="34"/>
        <v>55.773576758974158</v>
      </c>
      <c r="AG126" s="306">
        <f t="shared" ca="1" si="56"/>
        <v>66.836711024000522</v>
      </c>
      <c r="AH126" s="304">
        <f t="shared" ca="1" si="57"/>
        <v>76.442227463601</v>
      </c>
    </row>
    <row r="127" spans="1:34" x14ac:dyDescent="0.2">
      <c r="A127" s="347">
        <f t="shared" ca="1" si="35"/>
        <v>0.01</v>
      </c>
      <c r="B127" s="304">
        <f t="shared" ca="1" si="36"/>
        <v>1.2300000000000009</v>
      </c>
      <c r="D127" s="306">
        <f t="shared" ca="1" si="37"/>
        <v>15.500821412071371</v>
      </c>
      <c r="E127" s="307">
        <f t="shared" ca="1" si="38"/>
        <v>64.834240883468269</v>
      </c>
      <c r="F127" s="304">
        <f t="shared" ca="1" si="39"/>
        <v>66.661490047736848</v>
      </c>
      <c r="G127" s="306">
        <f t="shared" ca="1" si="40"/>
        <v>18.752976659798119</v>
      </c>
      <c r="H127" s="307">
        <f t="shared" ca="1" si="41"/>
        <v>90.206901900475032</v>
      </c>
      <c r="I127" s="304">
        <f t="shared" ca="1" si="42"/>
        <v>92.135548427764064</v>
      </c>
      <c r="J127" s="306">
        <f t="shared" ca="1" si="43"/>
        <v>11.110613206507862</v>
      </c>
      <c r="K127" s="307">
        <f t="shared" ca="1" si="44"/>
        <v>56.672404065934735</v>
      </c>
      <c r="L127" s="304">
        <f t="shared" ca="1" si="29"/>
        <v>57.751252007529693</v>
      </c>
      <c r="M127" s="306">
        <f t="shared" ca="1" si="45"/>
        <v>1.3658273141013657</v>
      </c>
      <c r="N127" s="304">
        <f t="shared" ca="1" si="46"/>
        <v>78.256140641697286</v>
      </c>
      <c r="P127" s="310">
        <f t="shared" ca="1" si="47"/>
        <v>4</v>
      </c>
      <c r="Q127" s="304">
        <f t="shared" ca="1" si="48"/>
        <v>702.99999999999989</v>
      </c>
      <c r="R127" s="306">
        <f t="shared" ca="1" si="49"/>
        <v>0.35280294602039469</v>
      </c>
      <c r="S127" s="307">
        <f t="shared" ca="1" si="50"/>
        <v>8.7898400948323197</v>
      </c>
      <c r="T127" s="304">
        <f t="shared" ca="1" si="30"/>
        <v>86.228331330305053</v>
      </c>
      <c r="U127" s="311">
        <f t="shared" ca="1" si="31"/>
        <v>0</v>
      </c>
      <c r="V127" s="306">
        <f t="shared" ca="1" si="32"/>
        <v>1.2180772469548142</v>
      </c>
      <c r="W127" s="304">
        <f t="shared" ca="1" si="33"/>
        <v>33.369330710156106</v>
      </c>
      <c r="Y127" s="314" t="str">
        <f t="shared" ca="1" si="51"/>
        <v/>
      </c>
      <c r="Z127" s="315" t="str">
        <f t="shared" ca="1" si="52"/>
        <v/>
      </c>
      <c r="AA127" s="316" t="str">
        <f t="shared" ca="1" si="53"/>
        <v/>
      </c>
      <c r="AC127" s="310" t="e">
        <f t="shared" ca="1" si="54"/>
        <v>#N/A</v>
      </c>
      <c r="AD127" s="323" t="e">
        <f t="shared" ca="1" si="55"/>
        <v>#N/A</v>
      </c>
      <c r="AE127" s="324">
        <f t="shared" ca="1" si="34"/>
        <v>56.672404065934735</v>
      </c>
      <c r="AG127" s="306">
        <f t="shared" ca="1" si="56"/>
        <v>66.631642324501485</v>
      </c>
      <c r="AH127" s="304">
        <f t="shared" ca="1" si="57"/>
        <v>76.236724493633432</v>
      </c>
    </row>
    <row r="128" spans="1:34" x14ac:dyDescent="0.2">
      <c r="A128" s="347">
        <f t="shared" ca="1" si="35"/>
        <v>0.01</v>
      </c>
      <c r="B128" s="304">
        <f t="shared" ca="1" si="36"/>
        <v>1.2400000000000009</v>
      </c>
      <c r="D128" s="306">
        <f t="shared" ca="1" si="37"/>
        <v>15.475060948974846</v>
      </c>
      <c r="E128" s="307">
        <f t="shared" ca="1" si="38"/>
        <v>64.62923864741127</v>
      </c>
      <c r="F128" s="304">
        <f t="shared" ca="1" si="39"/>
        <v>66.456120858191269</v>
      </c>
      <c r="G128" s="306">
        <f t="shared" ca="1" si="40"/>
        <v>18.907727269287868</v>
      </c>
      <c r="H128" s="307">
        <f t="shared" ca="1" si="41"/>
        <v>90.853194286949147</v>
      </c>
      <c r="I128" s="304">
        <f t="shared" ca="1" si="42"/>
        <v>92.799811759679244</v>
      </c>
      <c r="J128" s="306">
        <f t="shared" ca="1" si="43"/>
        <v>11.298916726153292</v>
      </c>
      <c r="K128" s="307">
        <f t="shared" ca="1" si="44"/>
        <v>57.577704546871857</v>
      </c>
      <c r="L128" s="304">
        <f t="shared" ca="1" si="29"/>
        <v>58.675868805424727</v>
      </c>
      <c r="M128" s="306">
        <f t="shared" ca="1" si="45"/>
        <v>1.3656121524329385</v>
      </c>
      <c r="N128" s="304">
        <f t="shared" ca="1" si="46"/>
        <v>78.243812786183412</v>
      </c>
      <c r="P128" s="310">
        <f t="shared" ca="1" si="47"/>
        <v>4</v>
      </c>
      <c r="Q128" s="304">
        <f t="shared" ca="1" si="48"/>
        <v>701.39999999999986</v>
      </c>
      <c r="R128" s="306">
        <f t="shared" ca="1" si="49"/>
        <v>0.35199998056714771</v>
      </c>
      <c r="S128" s="307">
        <f t="shared" ca="1" si="50"/>
        <v>8.7863200950266478</v>
      </c>
      <c r="T128" s="304">
        <f t="shared" ca="1" si="30"/>
        <v>86.193800132211422</v>
      </c>
      <c r="U128" s="311">
        <f t="shared" ca="1" si="31"/>
        <v>0</v>
      </c>
      <c r="V128" s="306">
        <f t="shared" ca="1" si="32"/>
        <v>1.2179669784548384</v>
      </c>
      <c r="W128" s="304">
        <f t="shared" ca="1" si="33"/>
        <v>33.849161818339255</v>
      </c>
      <c r="Y128" s="314" t="str">
        <f t="shared" ca="1" si="51"/>
        <v/>
      </c>
      <c r="Z128" s="315" t="str">
        <f t="shared" ca="1" si="52"/>
        <v/>
      </c>
      <c r="AA128" s="316" t="str">
        <f t="shared" ca="1" si="53"/>
        <v/>
      </c>
      <c r="AC128" s="310" t="e">
        <f t="shared" ca="1" si="54"/>
        <v>#N/A</v>
      </c>
      <c r="AD128" s="323" t="e">
        <f t="shared" ca="1" si="55"/>
        <v>#N/A</v>
      </c>
      <c r="AE128" s="324">
        <f t="shared" ca="1" si="34"/>
        <v>57.577704546871857</v>
      </c>
      <c r="AG128" s="306">
        <f t="shared" ca="1" si="56"/>
        <v>66.426118385270684</v>
      </c>
      <c r="AH128" s="304">
        <f t="shared" ca="1" si="57"/>
        <v>76.03076852025589</v>
      </c>
    </row>
    <row r="129" spans="1:34" x14ac:dyDescent="0.2">
      <c r="A129" s="347">
        <f t="shared" ca="1" si="35"/>
        <v>0.01</v>
      </c>
      <c r="B129" s="304">
        <f t="shared" ca="1" si="36"/>
        <v>1.2500000000000009</v>
      </c>
      <c r="D129" s="306">
        <f t="shared" ca="1" si="37"/>
        <v>15.449022614840814</v>
      </c>
      <c r="E129" s="307">
        <f t="shared" ca="1" si="38"/>
        <v>64.423832188254693</v>
      </c>
      <c r="F129" s="304">
        <f t="shared" ca="1" si="39"/>
        <v>66.250301535723324</v>
      </c>
      <c r="G129" s="306">
        <f t="shared" ca="1" si="40"/>
        <v>19.062217495436276</v>
      </c>
      <c r="H129" s="307">
        <f t="shared" ca="1" si="41"/>
        <v>91.497432608831701</v>
      </c>
      <c r="I129" s="304">
        <f t="shared" ca="1" si="42"/>
        <v>93.46201533163628</v>
      </c>
      <c r="J129" s="306">
        <f t="shared" ca="1" si="43"/>
        <v>11.488766449976913</v>
      </c>
      <c r="K129" s="307">
        <f t="shared" ca="1" si="44"/>
        <v>58.489457681350764</v>
      </c>
      <c r="L129" s="304">
        <f t="shared" ca="1" si="29"/>
        <v>59.607117145527489</v>
      </c>
      <c r="M129" s="306">
        <f t="shared" ca="1" si="45"/>
        <v>1.3653982941364056</v>
      </c>
      <c r="N129" s="304">
        <f t="shared" ca="1" si="46"/>
        <v>78.23155960837822</v>
      </c>
      <c r="P129" s="310">
        <f t="shared" ca="1" si="47"/>
        <v>4</v>
      </c>
      <c r="Q129" s="304">
        <f t="shared" ca="1" si="48"/>
        <v>699.79999999999984</v>
      </c>
      <c r="R129" s="306">
        <f t="shared" ca="1" si="49"/>
        <v>0.35119701511390067</v>
      </c>
      <c r="S129" s="307">
        <f t="shared" ca="1" si="50"/>
        <v>8.7828081248755083</v>
      </c>
      <c r="T129" s="304">
        <f t="shared" ca="1" si="30"/>
        <v>86.159347705028736</v>
      </c>
      <c r="U129" s="311">
        <f t="shared" ca="1" si="31"/>
        <v>0</v>
      </c>
      <c r="V129" s="306">
        <f t="shared" ca="1" si="32"/>
        <v>1.2178559340611548</v>
      </c>
      <c r="W129" s="304">
        <f t="shared" ca="1" si="33"/>
        <v>34.330838774802885</v>
      </c>
      <c r="Y129" s="314" t="str">
        <f t="shared" ca="1" si="51"/>
        <v/>
      </c>
      <c r="Z129" s="315" t="str">
        <f t="shared" ca="1" si="52"/>
        <v/>
      </c>
      <c r="AA129" s="316" t="str">
        <f t="shared" ca="1" si="53"/>
        <v/>
      </c>
      <c r="AC129" s="310" t="e">
        <f t="shared" ca="1" si="54"/>
        <v>#N/A</v>
      </c>
      <c r="AD129" s="323" t="e">
        <f t="shared" ca="1" si="55"/>
        <v>#N/A</v>
      </c>
      <c r="AE129" s="324">
        <f t="shared" ca="1" si="34"/>
        <v>58.489457681350764</v>
      </c>
      <c r="AG129" s="306">
        <f t="shared" ca="1" si="56"/>
        <v>66.220143469707224</v>
      </c>
      <c r="AH129" s="304">
        <f t="shared" ca="1" si="57"/>
        <v>75.824363769884826</v>
      </c>
    </row>
    <row r="130" spans="1:34" x14ac:dyDescent="0.2">
      <c r="A130" s="347">
        <f t="shared" ca="1" si="35"/>
        <v>0.01</v>
      </c>
      <c r="B130" s="304">
        <f t="shared" ca="1" si="36"/>
        <v>1.2600000000000009</v>
      </c>
      <c r="D130" s="306">
        <f t="shared" ca="1" si="37"/>
        <v>15.422709452968871</v>
      </c>
      <c r="E130" s="307">
        <f t="shared" ca="1" si="38"/>
        <v>64.218025289106777</v>
      </c>
      <c r="F130" s="304">
        <f t="shared" ca="1" si="39"/>
        <v>66.044036361378247</v>
      </c>
      <c r="G130" s="306">
        <f t="shared" ca="1" si="40"/>
        <v>19.216444589965963</v>
      </c>
      <c r="H130" s="307">
        <f t="shared" ca="1" si="41"/>
        <v>92.139612861722767</v>
      </c>
      <c r="I130" s="304">
        <f t="shared" ca="1" si="42"/>
        <v>94.122154676714558</v>
      </c>
      <c r="J130" s="306">
        <f t="shared" ca="1" si="43"/>
        <v>11.680159760403924</v>
      </c>
      <c r="K130" s="307">
        <f t="shared" ca="1" si="44"/>
        <v>59.407642908703536</v>
      </c>
      <c r="L130" s="304">
        <f t="shared" ca="1" si="29"/>
        <v>60.544976405946286</v>
      </c>
      <c r="M130" s="306">
        <f t="shared" ca="1" si="45"/>
        <v>1.3651857175499353</v>
      </c>
      <c r="N130" s="304">
        <f t="shared" ca="1" si="46"/>
        <v>78.219379867150181</v>
      </c>
      <c r="P130" s="310">
        <f t="shared" ca="1" si="47"/>
        <v>4</v>
      </c>
      <c r="Q130" s="304">
        <f t="shared" ca="1" si="48"/>
        <v>698.19999999999982</v>
      </c>
      <c r="R130" s="306">
        <f t="shared" ca="1" si="49"/>
        <v>0.35039404966065368</v>
      </c>
      <c r="S130" s="307">
        <f t="shared" ca="1" si="50"/>
        <v>8.7793041843789013</v>
      </c>
      <c r="T130" s="304">
        <f t="shared" ca="1" si="30"/>
        <v>86.124974048757025</v>
      </c>
      <c r="U130" s="311">
        <f t="shared" ca="1" si="31"/>
        <v>0</v>
      </c>
      <c r="V130" s="306">
        <f t="shared" ca="1" si="32"/>
        <v>1.2177441164905098</v>
      </c>
      <c r="W130" s="304">
        <f t="shared" ca="1" si="33"/>
        <v>34.814324730086661</v>
      </c>
      <c r="Y130" s="314" t="str">
        <f t="shared" ca="1" si="51"/>
        <v/>
      </c>
      <c r="Z130" s="315" t="str">
        <f t="shared" ca="1" si="52"/>
        <v/>
      </c>
      <c r="AA130" s="316" t="str">
        <f t="shared" ca="1" si="53"/>
        <v/>
      </c>
      <c r="AC130" s="310" t="e">
        <f t="shared" ca="1" si="54"/>
        <v>#N/A</v>
      </c>
      <c r="AD130" s="323" t="e">
        <f t="shared" ca="1" si="55"/>
        <v>#N/A</v>
      </c>
      <c r="AE130" s="324">
        <f t="shared" ca="1" si="34"/>
        <v>59.407642908703536</v>
      </c>
      <c r="AG130" s="306">
        <f t="shared" ca="1" si="56"/>
        <v>66.013721844443069</v>
      </c>
      <c r="AH130" s="304">
        <f t="shared" ca="1" si="57"/>
        <v>75.617514473006366</v>
      </c>
    </row>
    <row r="131" spans="1:34" x14ac:dyDescent="0.2">
      <c r="A131" s="347">
        <f t="shared" ca="1" si="35"/>
        <v>0.01</v>
      </c>
      <c r="B131" s="304">
        <f t="shared" ca="1" si="36"/>
        <v>1.2700000000000009</v>
      </c>
      <c r="D131" s="306">
        <f t="shared" ca="1" si="37"/>
        <v>15.396124457535105</v>
      </c>
      <c r="E131" s="307">
        <f t="shared" ca="1" si="38"/>
        <v>64.011821744742335</v>
      </c>
      <c r="F131" s="304">
        <f t="shared" ca="1" si="39"/>
        <v>65.837329619240919</v>
      </c>
      <c r="G131" s="306">
        <f t="shared" ca="1" si="40"/>
        <v>19.370405834541316</v>
      </c>
      <c r="H131" s="307">
        <f t="shared" ca="1" si="41"/>
        <v>92.77973107917019</v>
      </c>
      <c r="I131" s="304">
        <f t="shared" ca="1" si="42"/>
        <v>94.780225370685699</v>
      </c>
      <c r="J131" s="306">
        <f t="shared" ca="1" si="43"/>
        <v>11.873094012526462</v>
      </c>
      <c r="K131" s="307">
        <f t="shared" ca="1" si="44"/>
        <v>60.332239628408004</v>
      </c>
      <c r="L131" s="304">
        <f t="shared" ca="1" si="29"/>
        <v>61.489425920315249</v>
      </c>
      <c r="M131" s="306">
        <f t="shared" ca="1" si="45"/>
        <v>1.3649744015160816</v>
      </c>
      <c r="N131" s="304">
        <f t="shared" ca="1" si="46"/>
        <v>78.207272350266919</v>
      </c>
      <c r="P131" s="310">
        <f t="shared" ca="1" si="47"/>
        <v>4</v>
      </c>
      <c r="Q131" s="304">
        <f t="shared" ca="1" si="48"/>
        <v>696.5999999999998</v>
      </c>
      <c r="R131" s="306">
        <f t="shared" ca="1" si="49"/>
        <v>0.3495910842074067</v>
      </c>
      <c r="S131" s="307">
        <f t="shared" ca="1" si="50"/>
        <v>8.7758082735368266</v>
      </c>
      <c r="T131" s="304">
        <f t="shared" ca="1" si="30"/>
        <v>86.090679163396274</v>
      </c>
      <c r="U131" s="311">
        <f t="shared" ca="1" si="31"/>
        <v>0</v>
      </c>
      <c r="V131" s="306">
        <f t="shared" ca="1" si="32"/>
        <v>1.2176315284650372</v>
      </c>
      <c r="W131" s="304">
        <f t="shared" ca="1" si="33"/>
        <v>35.299582884308876</v>
      </c>
      <c r="Y131" s="314" t="str">
        <f t="shared" ca="1" si="51"/>
        <v/>
      </c>
      <c r="Z131" s="315" t="str">
        <f t="shared" ca="1" si="52"/>
        <v/>
      </c>
      <c r="AA131" s="316" t="str">
        <f t="shared" ca="1" si="53"/>
        <v/>
      </c>
      <c r="AC131" s="310" t="e">
        <f t="shared" ca="1" si="54"/>
        <v>#N/A</v>
      </c>
      <c r="AD131" s="323" t="e">
        <f t="shared" ca="1" si="55"/>
        <v>#N/A</v>
      </c>
      <c r="AE131" s="324">
        <f t="shared" ca="1" si="34"/>
        <v>60.332239628408004</v>
      </c>
      <c r="AG131" s="306">
        <f t="shared" ca="1" si="56"/>
        <v>65.806857779095793</v>
      </c>
      <c r="AH131" s="304">
        <f t="shared" ca="1" si="57"/>
        <v>75.410224863903068</v>
      </c>
    </row>
    <row r="132" spans="1:34" x14ac:dyDescent="0.2">
      <c r="A132" s="347">
        <f t="shared" ca="1" si="35"/>
        <v>0.01</v>
      </c>
      <c r="B132" s="304">
        <f t="shared" ca="1" si="36"/>
        <v>1.2800000000000009</v>
      </c>
      <c r="D132" s="306">
        <f t="shared" ca="1" si="37"/>
        <v>15.369270575149855</v>
      </c>
      <c r="E132" s="307">
        <f t="shared" ca="1" si="38"/>
        <v>63.805225361083515</v>
      </c>
      <c r="F132" s="304">
        <f t="shared" ca="1" si="39"/>
        <v>65.630185596193641</v>
      </c>
      <c r="G132" s="306">
        <f t="shared" ca="1" si="40"/>
        <v>19.524098540292815</v>
      </c>
      <c r="H132" s="307">
        <f t="shared" ca="1" si="41"/>
        <v>93.417783332781028</v>
      </c>
      <c r="I132" s="304">
        <f t="shared" ca="1" si="42"/>
        <v>95.436223032041056</v>
      </c>
      <c r="J132" s="306">
        <f t="shared" ca="1" si="43"/>
        <v>12.067566534400632</v>
      </c>
      <c r="K132" s="307">
        <f t="shared" ca="1" si="44"/>
        <v>61.26322720046776</v>
      </c>
      <c r="L132" s="304">
        <f t="shared" ref="L132:L195" ca="1" si="58">SQRT(pos_x^2+pos_z^2)</f>
        <v>62.440444978221599</v>
      </c>
      <c r="M132" s="306">
        <f t="shared" ca="1" si="45"/>
        <v>1.3647643253659405</v>
      </c>
      <c r="N132" s="304">
        <f t="shared" ca="1" si="46"/>
        <v>78.195235873487476</v>
      </c>
      <c r="P132" s="310">
        <f t="shared" ca="1" si="47"/>
        <v>4</v>
      </c>
      <c r="Q132" s="304">
        <f t="shared" ca="1" si="48"/>
        <v>694.99999999999989</v>
      </c>
      <c r="R132" s="306">
        <f t="shared" ca="1" si="49"/>
        <v>0.34878811875415977</v>
      </c>
      <c r="S132" s="307">
        <f t="shared" ca="1" si="50"/>
        <v>8.7723203923492843</v>
      </c>
      <c r="T132" s="304">
        <f t="shared" ref="T132:T195" ca="1" si="59">m*g</f>
        <v>86.056463048946483</v>
      </c>
      <c r="U132" s="311">
        <f t="shared" ref="U132:U195" ca="1" si="60">IF(pos_xz&lt;L_rampe,Poids*COS(Beta),0)</f>
        <v>0</v>
      </c>
      <c r="V132" s="306">
        <f t="shared" ref="V132:V195" ca="1" si="61">Rho_moyen*(20000-Alt_rampe-pos_z)/(20000+Alt_rampe+pos_z)</f>
        <v>1.2175181727121933</v>
      </c>
      <c r="W132" s="304">
        <f t="shared" ref="W132:W195" ca="1" si="62">1/2*Rho*Sref*Cx*vit_xz^2</f>
        <v>35.786576489270715</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61.26322720046776</v>
      </c>
      <c r="AG132" s="306">
        <f t="shared" ca="1" si="56"/>
        <v>65.599555546021222</v>
      </c>
      <c r="AH132" s="304">
        <f t="shared" ca="1" si="57"/>
        <v>75.202499180381508</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15.342150706351706</v>
      </c>
      <c r="E133" s="307">
        <f t="shared" ref="E133:E196" ca="1" si="67">IF(AND(L132&lt;L_rampe,Poussee&lt;Poids*SIN(M132)),0,(-W132+Poussee)/m*SIN(M132)+U132/m*COS(M132)-Poids/m)</f>
        <v>63.598239954690513</v>
      </c>
      <c r="F133" s="304">
        <f t="shared" ref="F133:F196" ca="1" si="68">SQRT(acc_x^2+acc_z^2)</f>
        <v>65.42260858167306</v>
      </c>
      <c r="G133" s="306">
        <f t="shared" ref="G133:G196" ca="1" si="69">G132+acc_x*pas</f>
        <v>19.677520047356332</v>
      </c>
      <c r="H133" s="307">
        <f t="shared" ref="H133:H196" ca="1" si="70">H132+acc_z*pas</f>
        <v>94.053765732327932</v>
      </c>
      <c r="I133" s="304">
        <f t="shared" ref="I133:I196" ca="1" si="71">SQRT(vit_x^2+vit_z^2)</f>
        <v>96.090143322016829</v>
      </c>
      <c r="J133" s="306">
        <f t="shared" ref="J133:J196" ca="1" si="72">J132+0.5*(vit_x+G132)*pas*(K132&gt;=0)</f>
        <v>12.263574627338878</v>
      </c>
      <c r="K133" s="307">
        <f t="shared" ref="K133:K196" ca="1" si="73">K132+0.5*(vit_z+H132)*pas</f>
        <v>62.200584945793302</v>
      </c>
      <c r="L133" s="304">
        <f t="shared" ca="1" si="58"/>
        <v>63.398012825633252</v>
      </c>
      <c r="M133" s="306">
        <f t="shared" ref="M133:M196" ca="1" si="74">IF(AND(L132&gt;L_rampe,G133&gt;0),ATAN2(G133,H133),$M$4)</f>
        <v>1.3645554689039252</v>
      </c>
      <c r="N133" s="304">
        <f t="shared" ref="N133:N196" ca="1" si="75">DEGREES(Beta)</f>
        <v>78.183269279689966</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8.7688405408162744</v>
      </c>
      <c r="T133" s="304">
        <f t="shared" ca="1" si="59"/>
        <v>86.022325705407653</v>
      </c>
      <c r="U133" s="311">
        <f t="shared" ca="1" si="60"/>
        <v>0</v>
      </c>
      <c r="V133" s="306">
        <f t="shared" ca="1" si="61"/>
        <v>1.2174040519646911</v>
      </c>
      <c r="W133" s="304">
        <f t="shared" ca="1" si="62"/>
        <v>36.275268850547512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62.200584945793302</v>
      </c>
      <c r="AG133" s="306">
        <f t="shared" ref="AG133:AG196" ca="1" si="85">IF(AND(L132&lt;L_rampe,Poussee&lt;Poids*SIN(M132)),0,(-W132+Poussee)/m-Poids*SIN(M132)/m)</f>
        <v>65.391819420065545</v>
      </c>
      <c r="AH133" s="304">
        <f t="shared" ref="AH133:AH196" ca="1" si="86">IF(AND(L132&lt;L_rampe,Poussee&lt;Poids*SIN(M132)), g*SIN(M132), (-W132+Poussee)/m)</f>
        <v>74.994341663500379</v>
      </c>
    </row>
    <row r="134" spans="1:34" x14ac:dyDescent="0.2">
      <c r="A134" s="347">
        <f t="shared" ca="1" si="64"/>
        <v>0.01</v>
      </c>
      <c r="B134" s="304">
        <f t="shared" ca="1" si="65"/>
        <v>1.3000000000000009</v>
      </c>
      <c r="D134" s="306">
        <f t="shared" ca="1" si="66"/>
        <v>15.314767707041108</v>
      </c>
      <c r="E134" s="307">
        <f t="shared" ca="1" si="67"/>
        <v>63.390869352262953</v>
      </c>
      <c r="F134" s="304">
        <f t="shared" ca="1" si="68"/>
        <v>65.214602867427629</v>
      </c>
      <c r="G134" s="306">
        <f t="shared" ca="1" si="69"/>
        <v>19.830667724426743</v>
      </c>
      <c r="H134" s="307">
        <f t="shared" ca="1" si="70"/>
        <v>94.68767442585056</v>
      </c>
      <c r="I134" s="304">
        <f t="shared" ca="1" si="71"/>
        <v>96.741981944616441</v>
      </c>
      <c r="J134" s="306">
        <f t="shared" ca="1" si="72"/>
        <v>12.461115566197794</v>
      </c>
      <c r="K134" s="307">
        <f t="shared" ca="1" si="73"/>
        <v>63.144292146584192</v>
      </c>
      <c r="L134" s="304">
        <f t="shared" ca="1" si="58"/>
        <v>64.362108665326616</v>
      </c>
      <c r="M134" s="306">
        <f t="shared" ca="1" si="74"/>
        <v>1.3643478123931343</v>
      </c>
      <c r="N134" s="304">
        <f t="shared" ca="1" si="75"/>
        <v>78.171371438033233</v>
      </c>
      <c r="P134" s="310">
        <f t="shared" ca="1" si="76"/>
        <v>4</v>
      </c>
      <c r="Q134" s="304">
        <f t="shared" ca="1" si="77"/>
        <v>691.79999999999984</v>
      </c>
      <c r="R134" s="306">
        <f t="shared" ca="1" si="78"/>
        <v>0.34718218784766575</v>
      </c>
      <c r="S134" s="307">
        <f t="shared" ca="1" si="79"/>
        <v>8.7653687189377969</v>
      </c>
      <c r="T134" s="304">
        <f t="shared" ca="1" si="59"/>
        <v>85.988267132779796</v>
      </c>
      <c r="U134" s="311">
        <f t="shared" ca="1" si="60"/>
        <v>0</v>
      </c>
      <c r="V134" s="306">
        <f t="shared" ca="1" si="61"/>
        <v>1.2172891689604362</v>
      </c>
      <c r="W134" s="304">
        <f t="shared" ca="1" si="62"/>
        <v>36.765623329566736</v>
      </c>
      <c r="Y134" s="314" t="str">
        <f t="shared" ca="1" si="80"/>
        <v/>
      </c>
      <c r="Z134" s="315" t="str">
        <f t="shared" ca="1" si="81"/>
        <v/>
      </c>
      <c r="AA134" s="316" t="str">
        <f t="shared" ca="1" si="82"/>
        <v/>
      </c>
      <c r="AC134" s="310" t="e">
        <f t="shared" ca="1" si="83"/>
        <v>#N/A</v>
      </c>
      <c r="AD134" s="323" t="e">
        <f t="shared" ca="1" si="84"/>
        <v>#N/A</v>
      </c>
      <c r="AE134" s="324">
        <f t="shared" ca="1" si="63"/>
        <v>63.144292146584192</v>
      </c>
      <c r="AG134" s="306">
        <f t="shared" ca="1" si="85"/>
        <v>65.183653678317668</v>
      </c>
      <c r="AH134" s="304">
        <f t="shared" ca="1" si="86"/>
        <v>74.785756557299734</v>
      </c>
    </row>
    <row r="135" spans="1:34" x14ac:dyDescent="0.2">
      <c r="A135" s="347">
        <f t="shared" ca="1" si="64"/>
        <v>0.01</v>
      </c>
      <c r="B135" s="304">
        <f t="shared" ca="1" si="65"/>
        <v>1.3100000000000009</v>
      </c>
      <c r="D135" s="306">
        <f t="shared" ca="1" si="66"/>
        <v>15.287124389855869</v>
      </c>
      <c r="E135" s="307">
        <f t="shared" ca="1" si="67"/>
        <v>63.183117390150613</v>
      </c>
      <c r="F135" s="304">
        <f t="shared" ca="1" si="68"/>
        <v>65.006172747274391</v>
      </c>
      <c r="G135" s="306">
        <f t="shared" ca="1" si="69"/>
        <v>19.983538968325302</v>
      </c>
      <c r="H135" s="307">
        <f t="shared" ca="1" si="70"/>
        <v>95.319505599752063</v>
      </c>
      <c r="I135" s="304">
        <f t="shared" ca="1" si="71"/>
        <v>97.391734646630781</v>
      </c>
      <c r="J135" s="306">
        <f t="shared" ca="1" si="72"/>
        <v>12.660186599661554</v>
      </c>
      <c r="K135" s="307">
        <f t="shared" ca="1" si="73"/>
        <v>64.094328046712207</v>
      </c>
      <c r="L135" s="304">
        <f t="shared" ca="1" si="58"/>
        <v>65.332711657314576</v>
      </c>
      <c r="M135" s="306">
        <f t="shared" ca="1" si="74"/>
        <v>1.3641413365412809</v>
      </c>
      <c r="N135" s="304">
        <f t="shared" ca="1" si="75"/>
        <v>78.159541243150656</v>
      </c>
      <c r="P135" s="310">
        <f t="shared" ca="1" si="76"/>
        <v>4</v>
      </c>
      <c r="Q135" s="304">
        <f t="shared" ca="1" si="77"/>
        <v>690.19999999999982</v>
      </c>
      <c r="R135" s="306">
        <f t="shared" ca="1" si="78"/>
        <v>0.34637922239441876</v>
      </c>
      <c r="S135" s="307">
        <f t="shared" ca="1" si="79"/>
        <v>8.7619049267138536</v>
      </c>
      <c r="T135" s="304">
        <f t="shared" ca="1" si="59"/>
        <v>85.954287331062915</v>
      </c>
      <c r="U135" s="311">
        <f t="shared" ca="1" si="60"/>
        <v>0</v>
      </c>
      <c r="V135" s="306">
        <f t="shared" ca="1" si="61"/>
        <v>1.2171735264424604</v>
      </c>
      <c r="W135" s="304">
        <f t="shared" ca="1" si="62"/>
        <v>37.257603345673026</v>
      </c>
      <c r="Y135" s="314" t="str">
        <f t="shared" ca="1" si="80"/>
        <v/>
      </c>
      <c r="Z135" s="315" t="str">
        <f t="shared" ca="1" si="81"/>
        <v/>
      </c>
      <c r="AA135" s="316" t="str">
        <f t="shared" ca="1" si="82"/>
        <v/>
      </c>
      <c r="AC135" s="310" t="e">
        <f t="shared" ca="1" si="83"/>
        <v>#N/A</v>
      </c>
      <c r="AD135" s="323" t="e">
        <f t="shared" ca="1" si="84"/>
        <v>#N/A</v>
      </c>
      <c r="AE135" s="324">
        <f t="shared" ca="1" si="63"/>
        <v>64.094328046712207</v>
      </c>
      <c r="AG135" s="306">
        <f t="shared" ca="1" si="85"/>
        <v>64.975062599861133</v>
      </c>
      <c r="AH135" s="304">
        <f t="shared" ca="1" si="86"/>
        <v>74.57674810853068</v>
      </c>
    </row>
    <row r="136" spans="1:34" x14ac:dyDescent="0.2">
      <c r="A136" s="347">
        <f t="shared" ca="1" si="64"/>
        <v>0.01</v>
      </c>
      <c r="B136" s="304">
        <f t="shared" ca="1" si="65"/>
        <v>1.320000000000001</v>
      </c>
      <c r="D136" s="306">
        <f t="shared" ca="1" si="66"/>
        <v>15.259223525491743</v>
      </c>
      <c r="E136" s="307">
        <f t="shared" ca="1" si="67"/>
        <v>62.974987913873576</v>
      </c>
      <c r="F136" s="304">
        <f t="shared" ca="1" si="68"/>
        <v>64.797322516855928</v>
      </c>
      <c r="G136" s="306">
        <f t="shared" ca="1" si="69"/>
        <v>20.13613120358022</v>
      </c>
      <c r="H136" s="307">
        <f t="shared" ca="1" si="70"/>
        <v>95.949255478890805</v>
      </c>
      <c r="I136" s="304">
        <f t="shared" ca="1" si="71"/>
        <v>98.039397217655591</v>
      </c>
      <c r="J136" s="306">
        <f t="shared" ca="1" si="72"/>
        <v>12.860784950521081</v>
      </c>
      <c r="K136" s="307">
        <f t="shared" ca="1" si="73"/>
        <v>65.050671852105424</v>
      </c>
      <c r="L136" s="304">
        <f t="shared" ca="1" si="58"/>
        <v>66.30980091927475</v>
      </c>
      <c r="M136" s="306">
        <f t="shared" ca="1" si="74"/>
        <v>1.3639360224871599</v>
      </c>
      <c r="N136" s="304">
        <f t="shared" ca="1" si="75"/>
        <v>78.147777614374803</v>
      </c>
      <c r="P136" s="310">
        <f t="shared" ca="1" si="76"/>
        <v>4</v>
      </c>
      <c r="Q136" s="304">
        <f t="shared" ca="1" si="77"/>
        <v>688.5999999999998</v>
      </c>
      <c r="R136" s="306">
        <f t="shared" ca="1" si="78"/>
        <v>0.34557625694117178</v>
      </c>
      <c r="S136" s="307">
        <f t="shared" ca="1" si="79"/>
        <v>8.7584491641444426</v>
      </c>
      <c r="T136" s="304">
        <f t="shared" ca="1" si="59"/>
        <v>85.920386300256993</v>
      </c>
      <c r="U136" s="311">
        <f t="shared" ca="1" si="60"/>
        <v>0</v>
      </c>
      <c r="V136" s="306">
        <f t="shared" ca="1" si="61"/>
        <v>1.2170571271588546</v>
      </c>
      <c r="W136" s="304">
        <f t="shared" ca="1" si="62"/>
        <v>37.75117237817927</v>
      </c>
      <c r="Y136" s="314" t="str">
        <f t="shared" ca="1" si="80"/>
        <v/>
      </c>
      <c r="Z136" s="315" t="str">
        <f t="shared" ca="1" si="81"/>
        <v/>
      </c>
      <c r="AA136" s="316" t="str">
        <f t="shared" ca="1" si="82"/>
        <v/>
      </c>
      <c r="AC136" s="310" t="e">
        <f t="shared" ca="1" si="83"/>
        <v>#N/A</v>
      </c>
      <c r="AD136" s="323" t="e">
        <f t="shared" ca="1" si="84"/>
        <v>#N/A</v>
      </c>
      <c r="AE136" s="324">
        <f t="shared" ca="1" si="63"/>
        <v>65.050671852105424</v>
      </c>
      <c r="AG136" s="306">
        <f t="shared" ca="1" si="85"/>
        <v>64.766050465526362</v>
      </c>
      <c r="AH136" s="304">
        <f t="shared" ca="1" si="86"/>
        <v>74.367320566386169</v>
      </c>
    </row>
    <row r="137" spans="1:34" x14ac:dyDescent="0.2">
      <c r="A137" s="347">
        <f t="shared" ca="1" si="64"/>
        <v>0.01</v>
      </c>
      <c r="B137" s="304">
        <f t="shared" ca="1" si="65"/>
        <v>1.330000000000001</v>
      </c>
      <c r="D137" s="306">
        <f t="shared" ca="1" si="66"/>
        <v>15.231067843970354</v>
      </c>
      <c r="E137" s="307">
        <f t="shared" ca="1" si="67"/>
        <v>62.766484777651357</v>
      </c>
      <c r="F137" s="304">
        <f t="shared" ca="1" si="68"/>
        <v>64.588056473397359</v>
      </c>
      <c r="G137" s="306">
        <f t="shared" ca="1" si="69"/>
        <v>20.288441882019924</v>
      </c>
      <c r="H137" s="307">
        <f t="shared" ca="1" si="70"/>
        <v>96.57692032666732</v>
      </c>
      <c r="I137" s="304">
        <f t="shared" ca="1" si="71"/>
        <v>98.684965490106691</v>
      </c>
      <c r="J137" s="306">
        <f t="shared" ca="1" si="72"/>
        <v>13.062907815949082</v>
      </c>
      <c r="K137" s="307">
        <f t="shared" ca="1" si="73"/>
        <v>66.013302731133209</v>
      </c>
      <c r="L137" s="304">
        <f t="shared" ca="1" si="58"/>
        <v>67.29335552697772</v>
      </c>
      <c r="M137" s="306">
        <f t="shared" ca="1" si="74"/>
        <v>1.363731851787628</v>
      </c>
      <c r="N137" s="304">
        <f t="shared" ca="1" si="75"/>
        <v>78.136079494991392</v>
      </c>
      <c r="P137" s="310">
        <f t="shared" ca="1" si="76"/>
        <v>4</v>
      </c>
      <c r="Q137" s="304">
        <f t="shared" ca="1" si="77"/>
        <v>686.99999999999977</v>
      </c>
      <c r="R137" s="306">
        <f t="shared" ca="1" si="78"/>
        <v>0.34477329148792474</v>
      </c>
      <c r="S137" s="307">
        <f t="shared" ca="1" si="79"/>
        <v>8.7550014312295641</v>
      </c>
      <c r="T137" s="304">
        <f t="shared" ca="1" si="59"/>
        <v>85.886564040362032</v>
      </c>
      <c r="U137" s="311">
        <f t="shared" ca="1" si="60"/>
        <v>0</v>
      </c>
      <c r="V137" s="306">
        <f t="shared" ca="1" si="61"/>
        <v>1.2169399738627071</v>
      </c>
      <c r="W137" s="304">
        <f t="shared" ca="1" si="62"/>
        <v>38.246293968404679</v>
      </c>
      <c r="Y137" s="314" t="str">
        <f t="shared" ca="1" si="80"/>
        <v/>
      </c>
      <c r="Z137" s="315" t="str">
        <f t="shared" ca="1" si="81"/>
        <v/>
      </c>
      <c r="AA137" s="316" t="str">
        <f t="shared" ca="1" si="82"/>
        <v/>
      </c>
      <c r="AC137" s="310" t="e">
        <f t="shared" ca="1" si="83"/>
        <v>#N/A</v>
      </c>
      <c r="AD137" s="323" t="e">
        <f t="shared" ca="1" si="84"/>
        <v>#N/A</v>
      </c>
      <c r="AE137" s="324">
        <f t="shared" ca="1" si="63"/>
        <v>66.013302731133209</v>
      </c>
      <c r="AG137" s="306">
        <f t="shared" ca="1" si="85"/>
        <v>64.556621557642686</v>
      </c>
      <c r="AH137" s="304">
        <f t="shared" ca="1" si="86"/>
        <v>74.157478182232481</v>
      </c>
    </row>
    <row r="138" spans="1:34" x14ac:dyDescent="0.2">
      <c r="A138" s="347">
        <f t="shared" ca="1" si="64"/>
        <v>0.01</v>
      </c>
      <c r="B138" s="304">
        <f t="shared" ca="1" si="65"/>
        <v>1.340000000000001</v>
      </c>
      <c r="D138" s="306">
        <f t="shared" ca="1" si="66"/>
        <v>15.202660035856949</v>
      </c>
      <c r="E138" s="307">
        <f t="shared" ca="1" si="67"/>
        <v>62.55761184394062</v>
      </c>
      <c r="F138" s="304">
        <f t="shared" ca="1" si="68"/>
        <v>64.378378915463401</v>
      </c>
      <c r="G138" s="306">
        <f t="shared" ca="1" si="69"/>
        <v>20.440468482378495</v>
      </c>
      <c r="H138" s="307">
        <f t="shared" ca="1" si="70"/>
        <v>97.202496445106732</v>
      </c>
      <c r="I138" s="304">
        <f t="shared" ca="1" si="71"/>
        <v>99.328435339232513</v>
      </c>
      <c r="J138" s="306">
        <f t="shared" ca="1" si="72"/>
        <v>13.266552367771073</v>
      </c>
      <c r="K138" s="307">
        <f t="shared" ca="1" si="73"/>
        <v>66.982199814992072</v>
      </c>
      <c r="L138" s="304">
        <f t="shared" ca="1" si="58"/>
        <v>68.283354514715626</v>
      </c>
      <c r="M138" s="306">
        <f t="shared" ca="1" si="74"/>
        <v>1.363528806405073</v>
      </c>
      <c r="N138" s="304">
        <f t="shared" ca="1" si="75"/>
        <v>78.124445851521372</v>
      </c>
      <c r="P138" s="310">
        <f t="shared" ca="1" si="76"/>
        <v>4</v>
      </c>
      <c r="Q138" s="304">
        <f t="shared" ca="1" si="77"/>
        <v>685.39999999999986</v>
      </c>
      <c r="R138" s="306">
        <f t="shared" ca="1" si="78"/>
        <v>0.34397032603467781</v>
      </c>
      <c r="S138" s="307">
        <f t="shared" ca="1" si="79"/>
        <v>8.7515617279692179</v>
      </c>
      <c r="T138" s="304">
        <f t="shared" ca="1" si="59"/>
        <v>85.852820551378031</v>
      </c>
      <c r="U138" s="311">
        <f t="shared" ca="1" si="60"/>
        <v>0</v>
      </c>
      <c r="V138" s="306">
        <f t="shared" ca="1" si="61"/>
        <v>1.2168220693120342</v>
      </c>
      <c r="W138" s="304">
        <f t="shared" ca="1" si="62"/>
        <v>38.74293172169849</v>
      </c>
      <c r="Y138" s="314" t="str">
        <f t="shared" ca="1" si="80"/>
        <v/>
      </c>
      <c r="Z138" s="315" t="str">
        <f t="shared" ca="1" si="81"/>
        <v/>
      </c>
      <c r="AA138" s="316" t="str">
        <f t="shared" ca="1" si="82"/>
        <v/>
      </c>
      <c r="AC138" s="310" t="e">
        <f t="shared" ca="1" si="83"/>
        <v>#N/A</v>
      </c>
      <c r="AD138" s="323" t="e">
        <f t="shared" ca="1" si="84"/>
        <v>#N/A</v>
      </c>
      <c r="AE138" s="324">
        <f t="shared" ca="1" si="63"/>
        <v>66.982199814992072</v>
      </c>
      <c r="AG138" s="306">
        <f t="shared" ca="1" si="85"/>
        <v>64.346780159790683</v>
      </c>
      <c r="AH138" s="304">
        <f t="shared" ca="1" si="86"/>
        <v>73.947225209341681</v>
      </c>
    </row>
    <row r="139" spans="1:34" x14ac:dyDescent="0.2">
      <c r="A139" s="347">
        <f t="shared" ca="1" si="64"/>
        <v>0.01</v>
      </c>
      <c r="B139" s="304">
        <f t="shared" ca="1" si="65"/>
        <v>1.350000000000001</v>
      </c>
      <c r="D139" s="306">
        <f t="shared" ca="1" si="66"/>
        <v>15.17400275343023</v>
      </c>
      <c r="E139" s="307">
        <f t="shared" ca="1" si="67"/>
        <v>62.348372982981317</v>
      </c>
      <c r="F139" s="304">
        <f t="shared" ca="1" si="68"/>
        <v>64.168294142715553</v>
      </c>
      <c r="G139" s="306">
        <f t="shared" ca="1" si="69"/>
        <v>20.592208509912798</v>
      </c>
      <c r="H139" s="307">
        <f t="shared" ca="1" si="70"/>
        <v>97.825980174936547</v>
      </c>
      <c r="I139" s="304">
        <f t="shared" ca="1" si="71"/>
        <v>99.969802683124286</v>
      </c>
      <c r="J139" s="306">
        <f t="shared" ca="1" si="72"/>
        <v>13.47171575273253</v>
      </c>
      <c r="K139" s="307">
        <f t="shared" ca="1" si="73"/>
        <v>67.957342198092292</v>
      </c>
      <c r="L139" s="304">
        <f t="shared" ca="1" si="58"/>
        <v>69.279776875730747</v>
      </c>
      <c r="M139" s="306">
        <f t="shared" ca="1" si="74"/>
        <v>1.3633268686953512</v>
      </c>
      <c r="N139" s="304">
        <f t="shared" ca="1" si="75"/>
        <v>78.112875673029777</v>
      </c>
      <c r="P139" s="310">
        <f t="shared" ca="1" si="76"/>
        <v>4</v>
      </c>
      <c r="Q139" s="304">
        <f t="shared" ca="1" si="77"/>
        <v>683.79999999999984</v>
      </c>
      <c r="R139" s="306">
        <f t="shared" ca="1" si="78"/>
        <v>0.34316736058143082</v>
      </c>
      <c r="S139" s="307">
        <f t="shared" ca="1" si="79"/>
        <v>8.7481300543634042</v>
      </c>
      <c r="T139" s="304">
        <f t="shared" ca="1" si="59"/>
        <v>85.819155833305004</v>
      </c>
      <c r="U139" s="311">
        <f t="shared" ca="1" si="60"/>
        <v>0</v>
      </c>
      <c r="V139" s="306">
        <f t="shared" ca="1" si="61"/>
        <v>1.2167034162697152</v>
      </c>
      <c r="W139" s="304">
        <f t="shared" ca="1" si="62"/>
        <v>39.24104930945014</v>
      </c>
      <c r="Y139" s="314" t="str">
        <f t="shared" ca="1" si="80"/>
        <v/>
      </c>
      <c r="Z139" s="315" t="str">
        <f t="shared" ca="1" si="81"/>
        <v/>
      </c>
      <c r="AA139" s="316" t="str">
        <f t="shared" ca="1" si="82"/>
        <v/>
      </c>
      <c r="AC139" s="310" t="e">
        <f t="shared" ca="1" si="83"/>
        <v>#N/A</v>
      </c>
      <c r="AD139" s="323" t="e">
        <f t="shared" ca="1" si="84"/>
        <v>#N/A</v>
      </c>
      <c r="AE139" s="324">
        <f t="shared" ca="1" si="63"/>
        <v>67.957342198092292</v>
      </c>
      <c r="AG139" s="306">
        <f t="shared" ca="1" si="85"/>
        <v>64.136530556554604</v>
      </c>
      <c r="AH139" s="304">
        <f t="shared" ca="1" si="86"/>
        <v>73.736565902624974</v>
      </c>
    </row>
    <row r="140" spans="1:34" x14ac:dyDescent="0.2">
      <c r="A140" s="347">
        <f t="shared" ca="1" si="64"/>
        <v>0.01</v>
      </c>
      <c r="B140" s="304">
        <f t="shared" ca="1" si="65"/>
        <v>1.360000000000001</v>
      </c>
      <c r="D140" s="306">
        <f t="shared" ca="1" si="66"/>
        <v>15.14509861180645</v>
      </c>
      <c r="E140" s="307">
        <f t="shared" ca="1" si="67"/>
        <v>62.13877207235069</v>
      </c>
      <c r="F140" s="304">
        <f t="shared" ca="1" si="68"/>
        <v>63.957806455669598</v>
      </c>
      <c r="G140" s="306">
        <f t="shared" ca="1" si="69"/>
        <v>20.743659496030862</v>
      </c>
      <c r="H140" s="307">
        <f t="shared" ca="1" si="70"/>
        <v>98.447367895660051</v>
      </c>
      <c r="I140" s="304">
        <f t="shared" ca="1" si="71"/>
        <v>100.6090634827236</v>
      </c>
      <c r="J140" s="306">
        <f t="shared" ca="1" si="72"/>
        <v>13.678395092762248</v>
      </c>
      <c r="K140" s="307">
        <f t="shared" ca="1" si="73"/>
        <v>68.938708938445274</v>
      </c>
      <c r="L140" s="304">
        <f t="shared" ca="1" si="58"/>
        <v>70.282601562644047</v>
      </c>
      <c r="M140" s="306">
        <f t="shared" ca="1" si="74"/>
        <v>1.3631260213961709</v>
      </c>
      <c r="N140" s="304">
        <f t="shared" ca="1" si="75"/>
        <v>78.101367970460146</v>
      </c>
      <c r="P140" s="310">
        <f t="shared" ca="1" si="76"/>
        <v>4</v>
      </c>
      <c r="Q140" s="304">
        <f t="shared" ca="1" si="77"/>
        <v>682.19999999999982</v>
      </c>
      <c r="R140" s="306">
        <f t="shared" ca="1" si="78"/>
        <v>0.34236439512818384</v>
      </c>
      <c r="S140" s="307">
        <f t="shared" ca="1" si="79"/>
        <v>8.7447064104121228</v>
      </c>
      <c r="T140" s="304">
        <f t="shared" ca="1" si="59"/>
        <v>85.785569886142923</v>
      </c>
      <c r="U140" s="311">
        <f t="shared" ca="1" si="60"/>
        <v>0</v>
      </c>
      <c r="V140" s="306">
        <f t="shared" ca="1" si="61"/>
        <v>1.2165840175034288</v>
      </c>
      <c r="W140" s="304">
        <f t="shared" ca="1" si="62"/>
        <v>39.740610471085162</v>
      </c>
      <c r="Y140" s="314" t="str">
        <f t="shared" ca="1" si="80"/>
        <v/>
      </c>
      <c r="Z140" s="315" t="str">
        <f t="shared" ca="1" si="81"/>
        <v/>
      </c>
      <c r="AA140" s="316" t="str">
        <f t="shared" ca="1" si="82"/>
        <v/>
      </c>
      <c r="AC140" s="310" t="e">
        <f t="shared" ca="1" si="83"/>
        <v>#N/A</v>
      </c>
      <c r="AD140" s="323" t="e">
        <f t="shared" ca="1" si="84"/>
        <v>#N/A</v>
      </c>
      <c r="AE140" s="324">
        <f t="shared" ca="1" si="63"/>
        <v>68.938708938445274</v>
      </c>
      <c r="AG140" s="306">
        <f t="shared" ca="1" si="85"/>
        <v>63.925877033275206</v>
      </c>
      <c r="AH140" s="304">
        <f t="shared" ca="1" si="86"/>
        <v>73.525504518367043</v>
      </c>
    </row>
    <row r="141" spans="1:34" x14ac:dyDescent="0.2">
      <c r="A141" s="347">
        <f t="shared" ca="1" si="64"/>
        <v>0.01</v>
      </c>
      <c r="B141" s="304">
        <f t="shared" ca="1" si="65"/>
        <v>1.370000000000001</v>
      </c>
      <c r="D141" s="306">
        <f t="shared" ca="1" si="66"/>
        <v>15.115950190019783</v>
      </c>
      <c r="E141" s="307">
        <f t="shared" ca="1" si="67"/>
        <v>61.928812996525096</v>
      </c>
      <c r="F141" s="304">
        <f t="shared" ca="1" si="68"/>
        <v>63.746920155453275</v>
      </c>
      <c r="G141" s="306">
        <f t="shared" ca="1" si="69"/>
        <v>20.894818997931061</v>
      </c>
      <c r="H141" s="307">
        <f t="shared" ca="1" si="70"/>
        <v>99.066656025625306</v>
      </c>
      <c r="I141" s="304">
        <f t="shared" ca="1" si="71"/>
        <v>101.24621374182772</v>
      </c>
      <c r="J141" s="306">
        <f t="shared" ca="1" si="72"/>
        <v>13.886587485232058</v>
      </c>
      <c r="K141" s="307">
        <f t="shared" ca="1" si="73"/>
        <v>69.926279058051705</v>
      </c>
      <c r="L141" s="304">
        <f t="shared" ca="1" si="58"/>
        <v>71.291807487884086</v>
      </c>
      <c r="M141" s="306">
        <f t="shared" ca="1" si="74"/>
        <v>1.3629262476159023</v>
      </c>
      <c r="N141" s="304">
        <f t="shared" ca="1" si="75"/>
        <v>78.089921775993375</v>
      </c>
      <c r="P141" s="310">
        <f t="shared" ca="1" si="76"/>
        <v>4</v>
      </c>
      <c r="Q141" s="304">
        <f t="shared" ca="1" si="77"/>
        <v>680.5999999999998</v>
      </c>
      <c r="R141" s="306">
        <f t="shared" ca="1" si="78"/>
        <v>0.34156142967493686</v>
      </c>
      <c r="S141" s="307">
        <f t="shared" ca="1" si="79"/>
        <v>8.7412907961153739</v>
      </c>
      <c r="T141" s="304">
        <f t="shared" ca="1" si="59"/>
        <v>85.752062709891817</v>
      </c>
      <c r="U141" s="311">
        <f t="shared" ca="1" si="60"/>
        <v>0</v>
      </c>
      <c r="V141" s="306">
        <f t="shared" ca="1" si="61"/>
        <v>1.2164638757855835</v>
      </c>
      <c r="W141" s="304">
        <f t="shared" ca="1" si="62"/>
        <v>40.241579016046821</v>
      </c>
      <c r="Y141" s="314" t="str">
        <f t="shared" ca="1" si="80"/>
        <v/>
      </c>
      <c r="Z141" s="315" t="str">
        <f t="shared" ca="1" si="81"/>
        <v/>
      </c>
      <c r="AA141" s="316" t="str">
        <f t="shared" ca="1" si="82"/>
        <v/>
      </c>
      <c r="AC141" s="310" t="e">
        <f t="shared" ca="1" si="83"/>
        <v>#N/A</v>
      </c>
      <c r="AD141" s="323" t="e">
        <f t="shared" ca="1" si="84"/>
        <v>#N/A</v>
      </c>
      <c r="AE141" s="324">
        <f t="shared" ca="1" si="63"/>
        <v>69.926279058051705</v>
      </c>
      <c r="AG141" s="306">
        <f t="shared" ca="1" si="85"/>
        <v>63.714823875802566</v>
      </c>
      <c r="AH141" s="304">
        <f t="shared" ca="1" si="86"/>
        <v>73.314045313961216</v>
      </c>
    </row>
    <row r="142" spans="1:34" x14ac:dyDescent="0.2">
      <c r="A142" s="347">
        <f t="shared" ca="1" si="64"/>
        <v>0.01</v>
      </c>
      <c r="B142" s="304">
        <f t="shared" ca="1" si="65"/>
        <v>1.380000000000001</v>
      </c>
      <c r="D142" s="306">
        <f t="shared" ca="1" si="66"/>
        <v>15.086560032061016</v>
      </c>
      <c r="E142" s="307">
        <f t="shared" ca="1" si="67"/>
        <v>61.718499646449388</v>
      </c>
      <c r="F142" s="304">
        <f t="shared" ca="1" si="68"/>
        <v>63.535639543564479</v>
      </c>
      <c r="G142" s="306">
        <f t="shared" ca="1" si="69"/>
        <v>21.045684598251672</v>
      </c>
      <c r="H142" s="307">
        <f t="shared" ca="1" si="70"/>
        <v>99.683841022089794</v>
      </c>
      <c r="I142" s="304">
        <f t="shared" ca="1" si="71"/>
        <v>101.88124950709214</v>
      </c>
      <c r="J142" s="306">
        <f t="shared" ca="1" si="72"/>
        <v>14.096290003212971</v>
      </c>
      <c r="K142" s="307">
        <f t="shared" ca="1" si="73"/>
        <v>70.920031543290278</v>
      </c>
      <c r="L142" s="304">
        <f t="shared" ca="1" si="58"/>
        <v>72.307373524115576</v>
      </c>
      <c r="M142" s="306">
        <f t="shared" ca="1" si="74"/>
        <v>1.3627275308227971</v>
      </c>
      <c r="N142" s="304">
        <f t="shared" ca="1" si="75"/>
        <v>78.078536142430082</v>
      </c>
      <c r="P142" s="310">
        <f t="shared" ca="1" si="76"/>
        <v>4</v>
      </c>
      <c r="Q142" s="304">
        <f t="shared" ca="1" si="77"/>
        <v>678.99999999999977</v>
      </c>
      <c r="R142" s="306">
        <f t="shared" ca="1" si="78"/>
        <v>0.34075846422168982</v>
      </c>
      <c r="S142" s="307">
        <f t="shared" ca="1" si="79"/>
        <v>8.7378832114731573</v>
      </c>
      <c r="T142" s="304">
        <f t="shared" ca="1" si="59"/>
        <v>85.718634304551671</v>
      </c>
      <c r="U142" s="311">
        <f t="shared" ca="1" si="60"/>
        <v>0</v>
      </c>
      <c r="V142" s="306">
        <f t="shared" ca="1" si="61"/>
        <v>1.2163429938932553</v>
      </c>
      <c r="W142" s="304">
        <f t="shared" ca="1" si="62"/>
        <v>40.743918825763465</v>
      </c>
      <c r="Y142" s="314" t="str">
        <f t="shared" ca="1" si="80"/>
        <v/>
      </c>
      <c r="Z142" s="315" t="str">
        <f t="shared" ca="1" si="81"/>
        <v/>
      </c>
      <c r="AA142" s="316" t="str">
        <f t="shared" ca="1" si="82"/>
        <v/>
      </c>
      <c r="AC142" s="310" t="e">
        <f t="shared" ca="1" si="83"/>
        <v>#N/A</v>
      </c>
      <c r="AD142" s="323" t="e">
        <f t="shared" ca="1" si="84"/>
        <v>#N/A</v>
      </c>
      <c r="AE142" s="324">
        <f t="shared" ca="1" si="63"/>
        <v>70.920031543290278</v>
      </c>
      <c r="AG142" s="306">
        <f t="shared" ca="1" si="85"/>
        <v>63.503375370249657</v>
      </c>
      <c r="AH142" s="304">
        <f t="shared" ca="1" si="86"/>
        <v>73.10219254764587</v>
      </c>
    </row>
    <row r="143" spans="1:34" x14ac:dyDescent="0.2">
      <c r="A143" s="347">
        <f t="shared" ca="1" si="64"/>
        <v>0.01</v>
      </c>
      <c r="B143" s="304">
        <f t="shared" ca="1" si="65"/>
        <v>1.390000000000001</v>
      </c>
      <c r="D143" s="306">
        <f t="shared" ca="1" si="66"/>
        <v>15.056930647876174</v>
      </c>
      <c r="E143" s="307">
        <f t="shared" ca="1" si="67"/>
        <v>61.507835919113205</v>
      </c>
      <c r="F143" s="304">
        <f t="shared" ca="1" si="68"/>
        <v>63.32396892162955</v>
      </c>
      <c r="G143" s="306">
        <f t="shared" ca="1" si="69"/>
        <v>21.196253904730433</v>
      </c>
      <c r="H143" s="307">
        <f t="shared" ca="1" si="70"/>
        <v>100.29891938128092</v>
      </c>
      <c r="I143" s="304">
        <f t="shared" ca="1" si="71"/>
        <v>102.51416686803093</v>
      </c>
      <c r="J143" s="306">
        <f t="shared" ca="1" si="72"/>
        <v>14.307499695727882</v>
      </c>
      <c r="K143" s="307">
        <f t="shared" ca="1" si="73"/>
        <v>71.919945345307127</v>
      </c>
      <c r="L143" s="304">
        <f t="shared" ca="1" si="58"/>
        <v>73.329278504668366</v>
      </c>
      <c r="M143" s="306">
        <f t="shared" ca="1" si="74"/>
        <v>1.3625298548345968</v>
      </c>
      <c r="N143" s="304">
        <f t="shared" ca="1" si="75"/>
        <v>78.067210142595115</v>
      </c>
      <c r="P143" s="310">
        <f t="shared" ca="1" si="76"/>
        <v>4</v>
      </c>
      <c r="Q143" s="304">
        <f t="shared" ca="1" si="77"/>
        <v>677.39999999999986</v>
      </c>
      <c r="R143" s="306">
        <f t="shared" ca="1" si="78"/>
        <v>0.33995549876844289</v>
      </c>
      <c r="S143" s="307">
        <f t="shared" ca="1" si="79"/>
        <v>8.7344836564854731</v>
      </c>
      <c r="T143" s="304">
        <f t="shared" ca="1" si="59"/>
        <v>85.685284670122499</v>
      </c>
      <c r="U143" s="311">
        <f t="shared" ca="1" si="60"/>
        <v>0</v>
      </c>
      <c r="V143" s="306">
        <f t="shared" ca="1" si="61"/>
        <v>1.2162213746081194</v>
      </c>
      <c r="W143" s="304">
        <f t="shared" ca="1" si="62"/>
        <v>41.247593855601167</v>
      </c>
      <c r="Y143" s="314" t="str">
        <f t="shared" ca="1" si="80"/>
        <v/>
      </c>
      <c r="Z143" s="315" t="str">
        <f t="shared" ca="1" si="81"/>
        <v/>
      </c>
      <c r="AA143" s="316" t="str">
        <f t="shared" ca="1" si="82"/>
        <v/>
      </c>
      <c r="AC143" s="310" t="e">
        <f t="shared" ca="1" si="83"/>
        <v>#N/A</v>
      </c>
      <c r="AD143" s="323" t="e">
        <f t="shared" ca="1" si="84"/>
        <v>#N/A</v>
      </c>
      <c r="AE143" s="324">
        <f t="shared" ca="1" si="63"/>
        <v>71.919945345307127</v>
      </c>
      <c r="AG143" s="306">
        <f t="shared" ca="1" si="85"/>
        <v>63.291535802745969</v>
      </c>
      <c r="AH143" s="304">
        <f t="shared" ca="1" si="86"/>
        <v>72.889950478241559</v>
      </c>
    </row>
    <row r="144" spans="1:34" x14ac:dyDescent="0.2">
      <c r="A144" s="347">
        <f t="shared" ca="1" si="64"/>
        <v>0.01</v>
      </c>
      <c r="B144" s="304">
        <f t="shared" ca="1" si="65"/>
        <v>1.400000000000001</v>
      </c>
      <c r="D144" s="306">
        <f t="shared" ca="1" si="66"/>
        <v>15.027064514327096</v>
      </c>
      <c r="E144" s="307">
        <f t="shared" ca="1" si="67"/>
        <v>61.296825717134567</v>
      </c>
      <c r="F144" s="304">
        <f t="shared" ca="1" si="68"/>
        <v>63.111912591162358</v>
      </c>
      <c r="G144" s="306">
        <f t="shared" ca="1" si="69"/>
        <v>21.346524549873703</v>
      </c>
      <c r="H144" s="307">
        <f t="shared" ca="1" si="70"/>
        <v>100.91188763845227</v>
      </c>
      <c r="I144" s="304">
        <f t="shared" ca="1" si="71"/>
        <v>103.14496195701454</v>
      </c>
      <c r="J144" s="306">
        <f t="shared" ca="1" si="72"/>
        <v>14.520213588000903</v>
      </c>
      <c r="K144" s="307">
        <f t="shared" ca="1" si="73"/>
        <v>72.925999380405798</v>
      </c>
      <c r="L144" s="304">
        <f t="shared" ca="1" si="58"/>
        <v>74.357501223966054</v>
      </c>
      <c r="M144" s="306">
        <f t="shared" ca="1" si="74"/>
        <v>1.3623332038085161</v>
      </c>
      <c r="N144" s="304">
        <f t="shared" ca="1" si="75"/>
        <v>78.055942868763779</v>
      </c>
      <c r="P144" s="310">
        <f t="shared" ca="1" si="76"/>
        <v>4</v>
      </c>
      <c r="Q144" s="304">
        <f t="shared" ca="1" si="77"/>
        <v>675.79999999999984</v>
      </c>
      <c r="R144" s="306">
        <f t="shared" ca="1" si="78"/>
        <v>0.3391525333151959</v>
      </c>
      <c r="S144" s="307">
        <f t="shared" ca="1" si="79"/>
        <v>8.7310921311523213</v>
      </c>
      <c r="T144" s="304">
        <f t="shared" ca="1" si="59"/>
        <v>85.652013806604273</v>
      </c>
      <c r="U144" s="311">
        <f t="shared" ca="1" si="60"/>
        <v>0</v>
      </c>
      <c r="V144" s="306">
        <f t="shared" ca="1" si="61"/>
        <v>1.2160990207163866</v>
      </c>
      <c r="W144" s="304">
        <f t="shared" ca="1" si="62"/>
        <v>41.752568136801919</v>
      </c>
      <c r="Y144" s="314" t="str">
        <f t="shared" ca="1" si="80"/>
        <v/>
      </c>
      <c r="Z144" s="315" t="str">
        <f t="shared" ca="1" si="81"/>
        <v/>
      </c>
      <c r="AA144" s="316" t="str">
        <f t="shared" ca="1" si="82"/>
        <v/>
      </c>
      <c r="AC144" s="310" t="e">
        <f t="shared" ca="1" si="83"/>
        <v>#N/A</v>
      </c>
      <c r="AD144" s="323" t="e">
        <f t="shared" ca="1" si="84"/>
        <v>#N/A</v>
      </c>
      <c r="AE144" s="324">
        <f t="shared" ca="1" si="63"/>
        <v>72.925999380405798</v>
      </c>
      <c r="AG144" s="306">
        <f t="shared" ca="1" si="85"/>
        <v>63.079309459191798</v>
      </c>
      <c r="AH144" s="304">
        <f t="shared" ca="1" si="86"/>
        <v>72.677323364889403</v>
      </c>
    </row>
    <row r="145" spans="1:34" x14ac:dyDescent="0.2">
      <c r="A145" s="347">
        <f t="shared" ca="1" si="64"/>
        <v>0.01</v>
      </c>
      <c r="B145" s="304">
        <f t="shared" ca="1" si="65"/>
        <v>1.410000000000001</v>
      </c>
      <c r="D145" s="306">
        <f t="shared" ca="1" si="66"/>
        <v>14.99696407611539</v>
      </c>
      <c r="E145" s="307">
        <f t="shared" ca="1" si="67"/>
        <v>61.085472948350059</v>
      </c>
      <c r="F145" s="304">
        <f t="shared" ca="1" si="68"/>
        <v>62.899474853323717</v>
      </c>
      <c r="G145" s="306">
        <f t="shared" ca="1" si="69"/>
        <v>21.496494190634856</v>
      </c>
      <c r="H145" s="307">
        <f t="shared" ca="1" si="70"/>
        <v>101.52274236793578</v>
      </c>
      <c r="I145" s="304">
        <f t="shared" ca="1" si="71"/>
        <v>103.77363094926504</v>
      </c>
      <c r="J145" s="306">
        <f t="shared" ca="1" si="72"/>
        <v>14.734428681703445</v>
      </c>
      <c r="K145" s="307">
        <f t="shared" ca="1" si="73"/>
        <v>73.93817253043774</v>
      </c>
      <c r="L145" s="304">
        <f t="shared" ca="1" si="58"/>
        <v>75.392020437954727</v>
      </c>
      <c r="M145" s="306">
        <f t="shared" ca="1" si="74"/>
        <v>1.3621375622315808</v>
      </c>
      <c r="N145" s="304">
        <f t="shared" ca="1" si="75"/>
        <v>78.044733432108103</v>
      </c>
      <c r="P145" s="310">
        <f t="shared" ca="1" si="76"/>
        <v>4</v>
      </c>
      <c r="Q145" s="304">
        <f t="shared" ca="1" si="77"/>
        <v>674.19999999999982</v>
      </c>
      <c r="R145" s="306">
        <f t="shared" ca="1" si="78"/>
        <v>0.33834956786194892</v>
      </c>
      <c r="S145" s="307">
        <f t="shared" ca="1" si="79"/>
        <v>8.7277086354737019</v>
      </c>
      <c r="T145" s="304">
        <f t="shared" ca="1" si="59"/>
        <v>85.618821713997022</v>
      </c>
      <c r="U145" s="311">
        <f t="shared" ca="1" si="60"/>
        <v>0</v>
      </c>
      <c r="V145" s="306">
        <f t="shared" ca="1" si="61"/>
        <v>1.215975935008734</v>
      </c>
      <c r="W145" s="304">
        <f t="shared" ca="1" si="62"/>
        <v>42.258805778406611</v>
      </c>
      <c r="Y145" s="314" t="str">
        <f t="shared" ca="1" si="80"/>
        <v/>
      </c>
      <c r="Z145" s="315" t="str">
        <f t="shared" ca="1" si="81"/>
        <v/>
      </c>
      <c r="AA145" s="316" t="str">
        <f t="shared" ca="1" si="82"/>
        <v/>
      </c>
      <c r="AC145" s="310" t="e">
        <f t="shared" ca="1" si="83"/>
        <v>#N/A</v>
      </c>
      <c r="AD145" s="323" t="e">
        <f t="shared" ca="1" si="84"/>
        <v>#N/A</v>
      </c>
      <c r="AE145" s="324">
        <f t="shared" ca="1" si="63"/>
        <v>73.93817253043774</v>
      </c>
      <c r="AG145" s="306">
        <f t="shared" ca="1" si="85"/>
        <v>62.86670062501301</v>
      </c>
      <c r="AH145" s="304">
        <f t="shared" ca="1" si="86"/>
        <v>72.464315466790495</v>
      </c>
    </row>
    <row r="146" spans="1:34" x14ac:dyDescent="0.2">
      <c r="A146" s="347">
        <f t="shared" ca="1" si="64"/>
        <v>0.01</v>
      </c>
      <c r="B146" s="304">
        <f t="shared" ca="1" si="65"/>
        <v>1.420000000000001</v>
      </c>
      <c r="D146" s="306">
        <f t="shared" ca="1" si="66"/>
        <v>14.966631746671622</v>
      </c>
      <c r="E146" s="307">
        <f t="shared" ca="1" si="67"/>
        <v>60.873781525411474</v>
      </c>
      <c r="F146" s="304">
        <f t="shared" ca="1" si="68"/>
        <v>62.686660008681322</v>
      </c>
      <c r="G146" s="306">
        <f t="shared" ca="1" si="69"/>
        <v>21.646160508101573</v>
      </c>
      <c r="H146" s="307">
        <f t="shared" ca="1" si="70"/>
        <v>102.13148018318989</v>
      </c>
      <c r="I146" s="304">
        <f t="shared" ca="1" si="71"/>
        <v>104.40017006284906</v>
      </c>
      <c r="J146" s="306">
        <f t="shared" ca="1" si="72"/>
        <v>14.950141955197127</v>
      </c>
      <c r="K146" s="307">
        <f t="shared" ca="1" si="73"/>
        <v>74.956443643193367</v>
      </c>
      <c r="L146" s="304">
        <f t="shared" ca="1" si="58"/>
        <v>76.432814864531636</v>
      </c>
      <c r="M146" s="306">
        <f t="shared" ca="1" si="74"/>
        <v>1.3619429149113118</v>
      </c>
      <c r="N146" s="304">
        <f t="shared" ca="1" si="75"/>
        <v>78.033580962163157</v>
      </c>
      <c r="P146" s="310">
        <f t="shared" ca="1" si="76"/>
        <v>4</v>
      </c>
      <c r="Q146" s="304">
        <f t="shared" ca="1" si="77"/>
        <v>672.5999999999998</v>
      </c>
      <c r="R146" s="306">
        <f t="shared" ca="1" si="78"/>
        <v>0.33754660240870188</v>
      </c>
      <c r="S146" s="307">
        <f t="shared" ca="1" si="79"/>
        <v>8.7243331694496149</v>
      </c>
      <c r="T146" s="304">
        <f t="shared" ca="1" si="59"/>
        <v>85.585708392300731</v>
      </c>
      <c r="U146" s="311">
        <f t="shared" ca="1" si="60"/>
        <v>0</v>
      </c>
      <c r="V146" s="306">
        <f t="shared" ca="1" si="61"/>
        <v>1.2158521202802424</v>
      </c>
      <c r="W146" s="304">
        <f t="shared" ca="1" si="62"/>
        <v>42.766270969163415</v>
      </c>
      <c r="Y146" s="314" t="str">
        <f t="shared" ca="1" si="80"/>
        <v/>
      </c>
      <c r="Z146" s="315" t="str">
        <f t="shared" ca="1" si="81"/>
        <v/>
      </c>
      <c r="AA146" s="316" t="str">
        <f t="shared" ca="1" si="82"/>
        <v/>
      </c>
      <c r="AC146" s="310" t="e">
        <f t="shared" ca="1" si="83"/>
        <v>#N/A</v>
      </c>
      <c r="AD146" s="323" t="e">
        <f t="shared" ca="1" si="84"/>
        <v>#N/A</v>
      </c>
      <c r="AE146" s="324">
        <f t="shared" ca="1" si="63"/>
        <v>74.956443643193367</v>
      </c>
      <c r="AG146" s="306">
        <f t="shared" ca="1" si="85"/>
        <v>62.653713584916282</v>
      </c>
      <c r="AH146" s="304">
        <f t="shared" ca="1" si="86"/>
        <v>72.250931042946291</v>
      </c>
    </row>
    <row r="147" spans="1:34" x14ac:dyDescent="0.2">
      <c r="A147" s="347">
        <f t="shared" ca="1" si="64"/>
        <v>0.01</v>
      </c>
      <c r="B147" s="304">
        <f t="shared" ca="1" si="65"/>
        <v>1.430000000000001</v>
      </c>
      <c r="D147" s="306">
        <f t="shared" ca="1" si="66"/>
        <v>14.936069909010811</v>
      </c>
      <c r="E147" s="307">
        <f t="shared" ca="1" si="67"/>
        <v>60.661755365388942</v>
      </c>
      <c r="F147" s="304">
        <f t="shared" ca="1" si="68"/>
        <v>62.473472356970461</v>
      </c>
      <c r="G147" s="306">
        <f t="shared" ca="1" si="69"/>
        <v>21.79552120719168</v>
      </c>
      <c r="H147" s="307">
        <f t="shared" ca="1" si="70"/>
        <v>102.73809773684378</v>
      </c>
      <c r="I147" s="304">
        <f t="shared" ca="1" si="71"/>
        <v>105.02457555866822</v>
      </c>
      <c r="J147" s="306">
        <f t="shared" ca="1" si="72"/>
        <v>15.167350363773593</v>
      </c>
      <c r="K147" s="307">
        <f t="shared" ca="1" si="73"/>
        <v>75.980791532793532</v>
      </c>
      <c r="L147" s="304">
        <f t="shared" ca="1" si="58"/>
        <v>77.479863183973762</v>
      </c>
      <c r="M147" s="306">
        <f t="shared" ca="1" si="74"/>
        <v>1.3617492469667327</v>
      </c>
      <c r="N147" s="304">
        <f t="shared" ca="1" si="75"/>
        <v>78.022484606311806</v>
      </c>
      <c r="P147" s="310">
        <f t="shared" ca="1" si="76"/>
        <v>4</v>
      </c>
      <c r="Q147" s="304">
        <f t="shared" ca="1" si="77"/>
        <v>670.99999999999977</v>
      </c>
      <c r="R147" s="306">
        <f t="shared" ca="1" si="78"/>
        <v>0.33674363695545489</v>
      </c>
      <c r="S147" s="307">
        <f t="shared" ca="1" si="79"/>
        <v>8.7209657330800603</v>
      </c>
      <c r="T147" s="304">
        <f t="shared" ca="1" si="59"/>
        <v>85.5526738415154</v>
      </c>
      <c r="U147" s="311">
        <f t="shared" ca="1" si="60"/>
        <v>0</v>
      </c>
      <c r="V147" s="306">
        <f t="shared" ca="1" si="61"/>
        <v>1.2157275793303282</v>
      </c>
      <c r="W147" s="304">
        <f t="shared" ca="1" si="62"/>
        <v>43.274927979420873</v>
      </c>
      <c r="Y147" s="314" t="str">
        <f t="shared" ca="1" si="80"/>
        <v/>
      </c>
      <c r="Z147" s="315" t="str">
        <f t="shared" ca="1" si="81"/>
        <v/>
      </c>
      <c r="AA147" s="316" t="str">
        <f t="shared" ca="1" si="82"/>
        <v/>
      </c>
      <c r="AC147" s="310" t="e">
        <f t="shared" ca="1" si="83"/>
        <v>#N/A</v>
      </c>
      <c r="AD147" s="323" t="e">
        <f t="shared" ca="1" si="84"/>
        <v>#N/A</v>
      </c>
      <c r="AE147" s="324">
        <f t="shared" ca="1" si="63"/>
        <v>75.980791532793532</v>
      </c>
      <c r="AG147" s="306">
        <f t="shared" ca="1" si="85"/>
        <v>62.440352622645058</v>
      </c>
      <c r="AH147" s="304">
        <f t="shared" ca="1" si="86"/>
        <v>72.037174351900305</v>
      </c>
    </row>
    <row r="148" spans="1:34" x14ac:dyDescent="0.2">
      <c r="A148" s="347">
        <f t="shared" ca="1" si="64"/>
        <v>0.01</v>
      </c>
      <c r="B148" s="304">
        <f t="shared" ca="1" si="65"/>
        <v>1.4400000000000011</v>
      </c>
      <c r="D148" s="306">
        <f t="shared" ca="1" si="66"/>
        <v>14.905280916556183</v>
      </c>
      <c r="E148" s="307">
        <f t="shared" ca="1" si="67"/>
        <v>60.449398389380022</v>
      </c>
      <c r="F148" s="304">
        <f t="shared" ca="1" si="68"/>
        <v>62.259916196855215</v>
      </c>
      <c r="G148" s="306">
        <f t="shared" ca="1" si="69"/>
        <v>21.94457401635724</v>
      </c>
      <c r="H148" s="307">
        <f t="shared" ca="1" si="70"/>
        <v>103.34259172073759</v>
      </c>
      <c r="I148" s="304">
        <f t="shared" ca="1" si="71"/>
        <v>105.64684374044708</v>
      </c>
      <c r="J148" s="306">
        <f t="shared" ca="1" si="72"/>
        <v>15.386050839891338</v>
      </c>
      <c r="K148" s="307">
        <f t="shared" ca="1" si="73"/>
        <v>77.011194980081441</v>
      </c>
      <c r="L148" s="304">
        <f t="shared" ca="1" si="58"/>
        <v>78.533144039366221</v>
      </c>
      <c r="M148" s="306">
        <f t="shared" ca="1" si="74"/>
        <v>1.361556543819695</v>
      </c>
      <c r="N148" s="304">
        <f t="shared" ca="1" si="75"/>
        <v>78.011443529287661</v>
      </c>
      <c r="P148" s="310">
        <f t="shared" ca="1" si="76"/>
        <v>4</v>
      </c>
      <c r="Q148" s="304">
        <f t="shared" ca="1" si="77"/>
        <v>669.39999999999986</v>
      </c>
      <c r="R148" s="306">
        <f t="shared" ca="1" si="78"/>
        <v>0.33594067150220797</v>
      </c>
      <c r="S148" s="307">
        <f t="shared" ca="1" si="79"/>
        <v>8.7176063263650381</v>
      </c>
      <c r="T148" s="304">
        <f t="shared" ca="1" si="59"/>
        <v>85.519718061641029</v>
      </c>
      <c r="U148" s="311">
        <f t="shared" ca="1" si="60"/>
        <v>0</v>
      </c>
      <c r="V148" s="306">
        <f t="shared" ca="1" si="61"/>
        <v>1.2156023149626787</v>
      </c>
      <c r="W148" s="304">
        <f t="shared" ca="1" si="62"/>
        <v>43.784741163005727</v>
      </c>
      <c r="Y148" s="314" t="str">
        <f t="shared" ca="1" si="80"/>
        <v/>
      </c>
      <c r="Z148" s="315" t="str">
        <f t="shared" ca="1" si="81"/>
        <v/>
      </c>
      <c r="AA148" s="316" t="str">
        <f t="shared" ca="1" si="82"/>
        <v/>
      </c>
      <c r="AC148" s="310" t="e">
        <f t="shared" ca="1" si="83"/>
        <v>#N/A</v>
      </c>
      <c r="AD148" s="323" t="e">
        <f t="shared" ca="1" si="84"/>
        <v>#N/A</v>
      </c>
      <c r="AE148" s="324">
        <f t="shared" ca="1" si="63"/>
        <v>77.011194980081441</v>
      </c>
      <c r="AG148" s="306">
        <f t="shared" ca="1" si="85"/>
        <v>62.226622020736066</v>
      </c>
      <c r="AH148" s="304">
        <f t="shared" ca="1" si="86"/>
        <v>71.823049651480758</v>
      </c>
    </row>
    <row r="149" spans="1:34" x14ac:dyDescent="0.2">
      <c r="A149" s="347">
        <f t="shared" ca="1" si="64"/>
        <v>0.01</v>
      </c>
      <c r="B149" s="304">
        <f t="shared" ca="1" si="65"/>
        <v>1.4500000000000011</v>
      </c>
      <c r="D149" s="306">
        <f t="shared" ca="1" si="66"/>
        <v>14.874267093931985</v>
      </c>
      <c r="E149" s="307">
        <f t="shared" ca="1" si="67"/>
        <v>60.236714522124913</v>
      </c>
      <c r="F149" s="304">
        <f t="shared" ca="1" si="68"/>
        <v>62.04599582569049</v>
      </c>
      <c r="G149" s="306">
        <f t="shared" ca="1" si="69"/>
        <v>22.093316687296561</v>
      </c>
      <c r="H149" s="307">
        <f t="shared" ca="1" si="70"/>
        <v>103.94495886595884</v>
      </c>
      <c r="I149" s="304">
        <f t="shared" ca="1" si="71"/>
        <v>106.26697095471881</v>
      </c>
      <c r="J149" s="306">
        <f t="shared" ca="1" si="72"/>
        <v>15.606240293409607</v>
      </c>
      <c r="K149" s="307">
        <f t="shared" ca="1" si="73"/>
        <v>78.047632733014922</v>
      </c>
      <c r="L149" s="304">
        <f t="shared" ca="1" si="58"/>
        <v>79.592636037030616</v>
      </c>
      <c r="M149" s="306">
        <f t="shared" ca="1" si="74"/>
        <v>1.3613647911865001</v>
      </c>
      <c r="N149" s="304">
        <f t="shared" ca="1" si="75"/>
        <v>78.000456912695071</v>
      </c>
      <c r="P149" s="310">
        <f t="shared" ca="1" si="76"/>
        <v>4</v>
      </c>
      <c r="Q149" s="304">
        <f t="shared" ca="1" si="77"/>
        <v>667.79999999999984</v>
      </c>
      <c r="R149" s="306">
        <f t="shared" ca="1" si="78"/>
        <v>0.33513770604896098</v>
      </c>
      <c r="S149" s="307">
        <f t="shared" ca="1" si="79"/>
        <v>8.7142549493045482</v>
      </c>
      <c r="T149" s="304">
        <f t="shared" ca="1" si="59"/>
        <v>85.486841052677619</v>
      </c>
      <c r="U149" s="311">
        <f t="shared" ca="1" si="60"/>
        <v>0</v>
      </c>
      <c r="V149" s="306">
        <f t="shared" ca="1" si="61"/>
        <v>1.2154763299851852</v>
      </c>
      <c r="W149" s="304">
        <f t="shared" ca="1" si="62"/>
        <v>44.295674959085446</v>
      </c>
      <c r="Y149" s="314" t="str">
        <f t="shared" ca="1" si="80"/>
        <v/>
      </c>
      <c r="Z149" s="315" t="str">
        <f t="shared" ca="1" si="81"/>
        <v/>
      </c>
      <c r="AA149" s="316" t="str">
        <f t="shared" ca="1" si="82"/>
        <v/>
      </c>
      <c r="AC149" s="310" t="e">
        <f t="shared" ca="1" si="83"/>
        <v>#N/A</v>
      </c>
      <c r="AD149" s="323" t="e">
        <f t="shared" ca="1" si="84"/>
        <v>#N/A</v>
      </c>
      <c r="AE149" s="324">
        <f t="shared" ca="1" si="63"/>
        <v>78.047632733014922</v>
      </c>
      <c r="AG149" s="306">
        <f t="shared" ca="1" si="85"/>
        <v>62.012526060276535</v>
      </c>
      <c r="AH149" s="304">
        <f t="shared" ca="1" si="86"/>
        <v>71.608561198544507</v>
      </c>
    </row>
    <row r="150" spans="1:34" x14ac:dyDescent="0.2">
      <c r="A150" s="347">
        <f t="shared" ca="1" si="64"/>
        <v>0.01</v>
      </c>
      <c r="B150" s="304">
        <f t="shared" ca="1" si="65"/>
        <v>1.4600000000000011</v>
      </c>
      <c r="D150" s="306">
        <f t="shared" ca="1" si="66"/>
        <v>14.843030737727222</v>
      </c>
      <c r="E150" s="307">
        <f t="shared" ca="1" si="67"/>
        <v>60.023707691627266</v>
      </c>
      <c r="F150" s="304">
        <f t="shared" ca="1" si="68"/>
        <v>61.831715539284772</v>
      </c>
      <c r="G150" s="306">
        <f t="shared" ca="1" si="69"/>
        <v>22.241746994673832</v>
      </c>
      <c r="H150" s="307">
        <f t="shared" ca="1" si="70"/>
        <v>104.54519594287511</v>
      </c>
      <c r="I150" s="304">
        <f t="shared" ca="1" si="71"/>
        <v>106.88495359080824</v>
      </c>
      <c r="J150" s="306">
        <f t="shared" ca="1" si="72"/>
        <v>15.82791561181946</v>
      </c>
      <c r="K150" s="307">
        <f t="shared" ca="1" si="73"/>
        <v>79.090083507059092</v>
      </c>
      <c r="L150" s="304">
        <f t="shared" ca="1" si="58"/>
        <v>80.658317746953159</v>
      </c>
      <c r="M150" s="306">
        <f t="shared" ca="1" si="74"/>
        <v>1.3611739750698135</v>
      </c>
      <c r="N150" s="304">
        <f t="shared" ca="1" si="75"/>
        <v>77.989523954545845</v>
      </c>
      <c r="P150" s="310">
        <f t="shared" ca="1" si="76"/>
        <v>4</v>
      </c>
      <c r="Q150" s="304">
        <f t="shared" ca="1" si="77"/>
        <v>666.19999999999982</v>
      </c>
      <c r="R150" s="306">
        <f t="shared" ca="1" si="78"/>
        <v>0.33433474059571394</v>
      </c>
      <c r="S150" s="307">
        <f t="shared" ca="1" si="79"/>
        <v>8.7109116018985908</v>
      </c>
      <c r="T150" s="304">
        <f t="shared" ca="1" si="59"/>
        <v>85.454042814625183</v>
      </c>
      <c r="U150" s="311">
        <f t="shared" ca="1" si="60"/>
        <v>0</v>
      </c>
      <c r="V150" s="306">
        <f t="shared" ca="1" si="61"/>
        <v>1.2153496272098774</v>
      </c>
      <c r="W150" s="304">
        <f t="shared" ca="1" si="62"/>
        <v>44.807693894015202</v>
      </c>
      <c r="Y150" s="314" t="str">
        <f t="shared" ca="1" si="80"/>
        <v/>
      </c>
      <c r="Z150" s="315" t="str">
        <f t="shared" ca="1" si="81"/>
        <v/>
      </c>
      <c r="AA150" s="316" t="str">
        <f t="shared" ca="1" si="82"/>
        <v/>
      </c>
      <c r="AC150" s="310" t="e">
        <f t="shared" ca="1" si="83"/>
        <v>#N/A</v>
      </c>
      <c r="AD150" s="323" t="e">
        <f t="shared" ca="1" si="84"/>
        <v>#N/A</v>
      </c>
      <c r="AE150" s="324">
        <f t="shared" ca="1" si="63"/>
        <v>79.090083507059092</v>
      </c>
      <c r="AG150" s="306">
        <f t="shared" ca="1" si="85"/>
        <v>61.798069020662197</v>
      </c>
      <c r="AH150" s="304">
        <f t="shared" ca="1" si="86"/>
        <v>71.393713248722094</v>
      </c>
    </row>
    <row r="151" spans="1:34" x14ac:dyDescent="0.2">
      <c r="A151" s="347">
        <f t="shared" ca="1" si="64"/>
        <v>0.01</v>
      </c>
      <c r="B151" s="304">
        <f t="shared" ca="1" si="65"/>
        <v>1.4700000000000011</v>
      </c>
      <c r="D151" s="306">
        <f t="shared" ca="1" si="66"/>
        <v>14.811574117230958</v>
      </c>
      <c r="E151" s="307">
        <f t="shared" ca="1" si="67"/>
        <v>59.81038182878072</v>
      </c>
      <c r="F151" s="304">
        <f t="shared" ca="1" si="68"/>
        <v>61.617079631663564</v>
      </c>
      <c r="G151" s="306">
        <f t="shared" ca="1" si="69"/>
        <v>22.38986273584614</v>
      </c>
      <c r="H151" s="307">
        <f t="shared" ca="1" si="70"/>
        <v>105.14329976116292</v>
      </c>
      <c r="I151" s="304">
        <f t="shared" ca="1" si="71"/>
        <v>107.50078808081265</v>
      </c>
      <c r="J151" s="306">
        <f t="shared" ca="1" si="72"/>
        <v>16.05107366047206</v>
      </c>
      <c r="K151" s="307">
        <f t="shared" ca="1" si="73"/>
        <v>80.138525985579278</v>
      </c>
      <c r="L151" s="304">
        <f t="shared" ca="1" si="58"/>
        <v>81.730167703212658</v>
      </c>
      <c r="M151" s="306">
        <f t="shared" ca="1" si="74"/>
        <v>1.3609840817508523</v>
      </c>
      <c r="N151" s="304">
        <f t="shared" ca="1" si="75"/>
        <v>77.978643868811645</v>
      </c>
      <c r="P151" s="310">
        <f t="shared" ca="1" si="76"/>
        <v>4</v>
      </c>
      <c r="Q151" s="304">
        <f t="shared" ca="1" si="77"/>
        <v>664.5999999999998</v>
      </c>
      <c r="R151" s="306">
        <f t="shared" ca="1" si="78"/>
        <v>0.33353177514246696</v>
      </c>
      <c r="S151" s="307">
        <f t="shared" ca="1" si="79"/>
        <v>8.7075762841471658</v>
      </c>
      <c r="T151" s="304">
        <f t="shared" ca="1" si="59"/>
        <v>85.421323347483707</v>
      </c>
      <c r="U151" s="311">
        <f t="shared" ca="1" si="60"/>
        <v>0</v>
      </c>
      <c r="V151" s="306">
        <f t="shared" ca="1" si="61"/>
        <v>1.2152222094528591</v>
      </c>
      <c r="W151" s="304">
        <f t="shared" ca="1" si="62"/>
        <v>45.320762583169319</v>
      </c>
      <c r="Y151" s="314" t="str">
        <f t="shared" ca="1" si="80"/>
        <v/>
      </c>
      <c r="Z151" s="315" t="str">
        <f t="shared" ca="1" si="81"/>
        <v/>
      </c>
      <c r="AA151" s="316" t="str">
        <f t="shared" ca="1" si="82"/>
        <v/>
      </c>
      <c r="AC151" s="310" t="e">
        <f t="shared" ca="1" si="83"/>
        <v>#N/A</v>
      </c>
      <c r="AD151" s="323" t="e">
        <f t="shared" ca="1" si="84"/>
        <v>#N/A</v>
      </c>
      <c r="AE151" s="324">
        <f t="shared" ca="1" si="63"/>
        <v>80.138525985579278</v>
      </c>
      <c r="AG151" s="306">
        <f t="shared" ca="1" si="85"/>
        <v>61.583255179355994</v>
      </c>
      <c r="AH151" s="304">
        <f t="shared" ca="1" si="86"/>
        <v>71.178510056164043</v>
      </c>
    </row>
    <row r="152" spans="1:34" x14ac:dyDescent="0.2">
      <c r="A152" s="347">
        <f t="shared" ca="1" si="64"/>
        <v>0.01</v>
      </c>
      <c r="B152" s="304">
        <f t="shared" ca="1" si="65"/>
        <v>1.4800000000000011</v>
      </c>
      <c r="D152" s="306">
        <f t="shared" ca="1" si="66"/>
        <v>14.779899475140882</v>
      </c>
      <c r="E152" s="307">
        <f t="shared" ca="1" si="67"/>
        <v>59.596740867000861</v>
      </c>
      <c r="F152" s="304">
        <f t="shared" ca="1" si="68"/>
        <v>61.402092394833915</v>
      </c>
      <c r="G152" s="306">
        <f t="shared" ca="1" si="69"/>
        <v>22.537661730597549</v>
      </c>
      <c r="H152" s="307">
        <f t="shared" ca="1" si="70"/>
        <v>105.73926716983293</v>
      </c>
      <c r="I152" s="304">
        <f t="shared" ca="1" si="71"/>
        <v>108.11447089958008</v>
      </c>
      <c r="J152" s="306">
        <f t="shared" ca="1" si="72"/>
        <v>16.275711282804277</v>
      </c>
      <c r="K152" s="307">
        <f t="shared" ca="1" si="73"/>
        <v>81.192938820234261</v>
      </c>
      <c r="L152" s="304">
        <f t="shared" ca="1" si="58"/>
        <v>82.808164404408259</v>
      </c>
      <c r="M152" s="306">
        <f t="shared" ca="1" si="74"/>
        <v>1.3607950977818393</v>
      </c>
      <c r="N152" s="304">
        <f t="shared" ca="1" si="75"/>
        <v>77.967815884991566</v>
      </c>
      <c r="P152" s="310">
        <f t="shared" ca="1" si="76"/>
        <v>4</v>
      </c>
      <c r="Q152" s="304">
        <f t="shared" ca="1" si="77"/>
        <v>662.99999999999977</v>
      </c>
      <c r="R152" s="306">
        <f t="shared" ca="1" si="78"/>
        <v>0.33272880968921997</v>
      </c>
      <c r="S152" s="307">
        <f t="shared" ca="1" si="79"/>
        <v>8.7042489960502731</v>
      </c>
      <c r="T152" s="304">
        <f t="shared" ca="1" si="59"/>
        <v>85.388682651253177</v>
      </c>
      <c r="U152" s="311">
        <f t="shared" ca="1" si="60"/>
        <v>0</v>
      </c>
      <c r="V152" s="306">
        <f t="shared" ca="1" si="61"/>
        <v>1.2150940795342382</v>
      </c>
      <c r="W152" s="304">
        <f t="shared" ca="1" si="62"/>
        <v>45.834845732756712</v>
      </c>
      <c r="Y152" s="314" t="str">
        <f t="shared" ca="1" si="80"/>
        <v/>
      </c>
      <c r="Z152" s="315" t="str">
        <f t="shared" ca="1" si="81"/>
        <v/>
      </c>
      <c r="AA152" s="316" t="str">
        <f t="shared" ca="1" si="82"/>
        <v/>
      </c>
      <c r="AC152" s="310" t="e">
        <f t="shared" ca="1" si="83"/>
        <v>#N/A</v>
      </c>
      <c r="AD152" s="323" t="e">
        <f t="shared" ca="1" si="84"/>
        <v>#N/A</v>
      </c>
      <c r="AE152" s="324">
        <f t="shared" ca="1" si="63"/>
        <v>81.192938820234261</v>
      </c>
      <c r="AG152" s="306">
        <f t="shared" ca="1" si="85"/>
        <v>61.368088811647695</v>
      </c>
      <c r="AH152" s="304">
        <f t="shared" ca="1" si="86"/>
        <v>70.962955873288408</v>
      </c>
    </row>
    <row r="153" spans="1:34" x14ac:dyDescent="0.2">
      <c r="A153" s="347">
        <f t="shared" ca="1" si="64"/>
        <v>0.01</v>
      </c>
      <c r="B153" s="304">
        <f t="shared" ca="1" si="65"/>
        <v>1.4900000000000011</v>
      </c>
      <c r="D153" s="306">
        <f t="shared" ca="1" si="66"/>
        <v>14.748009028245859</v>
      </c>
      <c r="E153" s="307">
        <f t="shared" ca="1" si="67"/>
        <v>59.382788741862541</v>
      </c>
      <c r="F153" s="304">
        <f t="shared" ca="1" si="68"/>
        <v>61.186758118549619</v>
      </c>
      <c r="G153" s="306">
        <f t="shared" ca="1" si="69"/>
        <v>22.685141820880006</v>
      </c>
      <c r="H153" s="307">
        <f t="shared" ca="1" si="70"/>
        <v>106.33309505725155</v>
      </c>
      <c r="I153" s="304">
        <f t="shared" ca="1" si="71"/>
        <v>108.72599856468523</v>
      </c>
      <c r="J153" s="306">
        <f t="shared" ca="1" si="72"/>
        <v>16.501825300561666</v>
      </c>
      <c r="K153" s="307">
        <f t="shared" ca="1" si="73"/>
        <v>82.253300631369683</v>
      </c>
      <c r="L153" s="304">
        <f t="shared" ca="1" si="58"/>
        <v>83.892286314086931</v>
      </c>
      <c r="M153" s="306">
        <f t="shared" ca="1" si="74"/>
        <v>1.3606070099787115</v>
      </c>
      <c r="N153" s="304">
        <f t="shared" ca="1" si="75"/>
        <v>77.957039247694453</v>
      </c>
      <c r="P153" s="310">
        <f t="shared" ca="1" si="76"/>
        <v>4</v>
      </c>
      <c r="Q153" s="304">
        <f t="shared" ca="1" si="77"/>
        <v>661.39999999999986</v>
      </c>
      <c r="R153" s="306">
        <f t="shared" ca="1" si="78"/>
        <v>0.33192584423597304</v>
      </c>
      <c r="S153" s="307">
        <f t="shared" ca="1" si="79"/>
        <v>8.7009297376079129</v>
      </c>
      <c r="T153" s="304">
        <f t="shared" ca="1" si="59"/>
        <v>85.356120725933636</v>
      </c>
      <c r="U153" s="311">
        <f t="shared" ca="1" si="60"/>
        <v>0</v>
      </c>
      <c r="V153" s="306">
        <f t="shared" ca="1" si="61"/>
        <v>1.2149652402780662</v>
      </c>
      <c r="W153" s="304">
        <f t="shared" ca="1" si="62"/>
        <v>46.349908141620851</v>
      </c>
      <c r="Y153" s="314" t="str">
        <f t="shared" ca="1" si="80"/>
        <v/>
      </c>
      <c r="Z153" s="315" t="str">
        <f t="shared" ca="1" si="81"/>
        <v/>
      </c>
      <c r="AA153" s="316" t="str">
        <f t="shared" ca="1" si="82"/>
        <v/>
      </c>
      <c r="AC153" s="310" t="e">
        <f t="shared" ca="1" si="83"/>
        <v>#N/A</v>
      </c>
      <c r="AD153" s="323" t="e">
        <f t="shared" ca="1" si="84"/>
        <v>#N/A</v>
      </c>
      <c r="AE153" s="324">
        <f t="shared" ca="1" si="63"/>
        <v>82.253300631369683</v>
      </c>
      <c r="AG153" s="306">
        <f t="shared" ca="1" si="85"/>
        <v>61.152574190414256</v>
      </c>
      <c r="AH153" s="304">
        <f t="shared" ca="1" si="86"/>
        <v>70.747054950529503</v>
      </c>
    </row>
    <row r="154" spans="1:34" x14ac:dyDescent="0.2">
      <c r="A154" s="347">
        <f t="shared" ca="1" si="64"/>
        <v>0.01</v>
      </c>
      <c r="B154" s="304">
        <f t="shared" ca="1" si="65"/>
        <v>1.5000000000000011</v>
      </c>
      <c r="D154" s="306">
        <f t="shared" ca="1" si="66"/>
        <v>14.7159049680837</v>
      </c>
      <c r="E154" s="307">
        <f t="shared" ca="1" si="67"/>
        <v>59.168529390742123</v>
      </c>
      <c r="F154" s="304">
        <f t="shared" ca="1" si="68"/>
        <v>60.971081090077327</v>
      </c>
      <c r="G154" s="306">
        <f t="shared" ca="1" si="69"/>
        <v>22.832300870560843</v>
      </c>
      <c r="H154" s="307">
        <f t="shared" ca="1" si="70"/>
        <v>106.92478035115897</v>
      </c>
      <c r="I154" s="304">
        <f t="shared" ca="1" si="71"/>
        <v>109.33536763640302</v>
      </c>
      <c r="J154" s="306">
        <f t="shared" ca="1" si="72"/>
        <v>16.729412514018872</v>
      </c>
      <c r="K154" s="307">
        <f t="shared" ca="1" si="73"/>
        <v>83.319590008411737</v>
      </c>
      <c r="L154" s="304">
        <f t="shared" ca="1" si="58"/>
        <v>84.982511861170806</v>
      </c>
      <c r="M154" s="306">
        <f t="shared" ca="1" si="74"/>
        <v>1.3604198054140715</v>
      </c>
      <c r="N154" s="304">
        <f t="shared" ca="1" si="75"/>
        <v>77.946313216234998</v>
      </c>
      <c r="P154" s="310">
        <f t="shared" ca="1" si="76"/>
        <v>4</v>
      </c>
      <c r="Q154" s="304">
        <f t="shared" ca="1" si="77"/>
        <v>659.79999999999984</v>
      </c>
      <c r="R154" s="306">
        <f t="shared" ca="1" si="78"/>
        <v>0.331122878782726</v>
      </c>
      <c r="S154" s="307">
        <f t="shared" ca="1" si="79"/>
        <v>8.697618508820085</v>
      </c>
      <c r="T154" s="304">
        <f t="shared" ca="1" si="59"/>
        <v>85.32363757152504</v>
      </c>
      <c r="U154" s="311">
        <f t="shared" ca="1" si="60"/>
        <v>0</v>
      </c>
      <c r="V154" s="306">
        <f t="shared" ca="1" si="61"/>
        <v>1.2148356945122678</v>
      </c>
      <c r="W154" s="304">
        <f t="shared" ca="1" si="62"/>
        <v>46.865914703023378</v>
      </c>
      <c r="Y154" s="314" t="str">
        <f t="shared" ca="1" si="80"/>
        <v/>
      </c>
      <c r="Z154" s="315" t="str">
        <f t="shared" ca="1" si="81"/>
        <v/>
      </c>
      <c r="AA154" s="316" t="str">
        <f t="shared" ca="1" si="82"/>
        <v/>
      </c>
      <c r="AC154" s="310" t="e">
        <f t="shared" ca="1" si="83"/>
        <v>#N/A</v>
      </c>
      <c r="AD154" s="323" t="e">
        <f t="shared" ca="1" si="84"/>
        <v>#N/A</v>
      </c>
      <c r="AE154" s="324">
        <f t="shared" ca="1" si="63"/>
        <v>83.319590008411737</v>
      </c>
      <c r="AG154" s="306">
        <f t="shared" ca="1" si="85"/>
        <v>60.936715585881061</v>
      </c>
      <c r="AH154" s="304">
        <f t="shared" ca="1" si="86"/>
        <v>70.530811536087867</v>
      </c>
    </row>
    <row r="155" spans="1:34" x14ac:dyDescent="0.2">
      <c r="A155" s="347">
        <f t="shared" ca="1" si="64"/>
        <v>0.01</v>
      </c>
      <c r="B155" s="304">
        <f t="shared" ca="1" si="65"/>
        <v>1.5100000000000011</v>
      </c>
      <c r="D155" s="306">
        <f t="shared" ca="1" si="66"/>
        <v>14.685271379909182</v>
      </c>
      <c r="E155" s="307">
        <f t="shared" ca="1" si="67"/>
        <v>58.961843258185866</v>
      </c>
      <c r="F155" s="304">
        <f t="shared" ca="1" si="68"/>
        <v>60.763115093817049</v>
      </c>
      <c r="G155" s="306">
        <f t="shared" ca="1" si="69"/>
        <v>22.979153584359935</v>
      </c>
      <c r="H155" s="307">
        <f t="shared" ca="1" si="70"/>
        <v>107.51439878374083</v>
      </c>
      <c r="I155" s="304">
        <f t="shared" ca="1" si="71"/>
        <v>109.94265525847032</v>
      </c>
      <c r="J155" s="306">
        <f t="shared" ca="1" si="72"/>
        <v>16.958469786293477</v>
      </c>
      <c r="K155" s="307">
        <f t="shared" ca="1" si="73"/>
        <v>84.391785904086234</v>
      </c>
      <c r="L155" s="304">
        <f t="shared" ca="1" si="58"/>
        <v>86.07881984305871</v>
      </c>
      <c r="M155" s="306">
        <f t="shared" ca="1" si="74"/>
        <v>1.3602334715468771</v>
      </c>
      <c r="N155" s="304">
        <f t="shared" ca="1" si="75"/>
        <v>77.935637072064409</v>
      </c>
      <c r="P155" s="310">
        <f t="shared" ca="1" si="76"/>
        <v>5</v>
      </c>
      <c r="Q155" s="304">
        <f t="shared" ca="1" si="77"/>
        <v>658.26999999999987</v>
      </c>
      <c r="R155" s="306">
        <f t="shared" ca="1" si="78"/>
        <v>0.33035504306805863</v>
      </c>
      <c r="S155" s="307">
        <f t="shared" ca="1" si="79"/>
        <v>8.6943149583894037</v>
      </c>
      <c r="T155" s="304">
        <f t="shared" ca="1" si="59"/>
        <v>85.291229741800052</v>
      </c>
      <c r="U155" s="311">
        <f t="shared" ca="1" si="60"/>
        <v>0</v>
      </c>
      <c r="V155" s="306">
        <f t="shared" ca="1" si="61"/>
        <v>1.2147054450207391</v>
      </c>
      <c r="W155" s="304">
        <f t="shared" ca="1" si="62"/>
        <v>47.382899827188012</v>
      </c>
      <c r="Y155" s="314" t="str">
        <f t="shared" ca="1" si="80"/>
        <v/>
      </c>
      <c r="Z155" s="315" t="str">
        <f t="shared" ca="1" si="81"/>
        <v/>
      </c>
      <c r="AA155" s="316" t="str">
        <f t="shared" ca="1" si="82"/>
        <v/>
      </c>
      <c r="AC155" s="310" t="e">
        <f t="shared" ca="1" si="83"/>
        <v>#N/A</v>
      </c>
      <c r="AD155" s="323" t="e">
        <f t="shared" ca="1" si="84"/>
        <v>#N/A</v>
      </c>
      <c r="AE155" s="324">
        <f t="shared" ca="1" si="63"/>
        <v>84.391785904086234</v>
      </c>
      <c r="AG155" s="306">
        <f t="shared" ca="1" si="85"/>
        <v>60.728571344577489</v>
      </c>
      <c r="AH155" s="304">
        <f t="shared" ca="1" si="86"/>
        <v>70.322283954874962</v>
      </c>
    </row>
    <row r="156" spans="1:34" x14ac:dyDescent="0.2">
      <c r="A156" s="347">
        <f t="shared" ca="1" si="64"/>
        <v>0.01</v>
      </c>
      <c r="B156" s="304">
        <f t="shared" ca="1" si="65"/>
        <v>1.5200000000000011</v>
      </c>
      <c r="D156" s="306">
        <f t="shared" ca="1" si="66"/>
        <v>14.656115632742448</v>
      </c>
      <c r="E156" s="307">
        <f t="shared" ca="1" si="67"/>
        <v>58.762737240930065</v>
      </c>
      <c r="F156" s="304">
        <f t="shared" ca="1" si="68"/>
        <v>60.562868273281993</v>
      </c>
      <c r="G156" s="306">
        <f t="shared" ca="1" si="69"/>
        <v>23.125714740687361</v>
      </c>
      <c r="H156" s="307">
        <f t="shared" ca="1" si="70"/>
        <v>108.10202615615013</v>
      </c>
      <c r="I156" s="304">
        <f t="shared" ca="1" si="71"/>
        <v>110.54793865709398</v>
      </c>
      <c r="J156" s="306">
        <f t="shared" ca="1" si="72"/>
        <v>17.188994127918715</v>
      </c>
      <c r="K156" s="307">
        <f t="shared" ca="1" si="73"/>
        <v>85.469868028785683</v>
      </c>
      <c r="L156" s="304">
        <f t="shared" ca="1" si="58"/>
        <v>87.181189828928495</v>
      </c>
      <c r="M156" s="306">
        <f t="shared" ca="1" si="74"/>
        <v>1.3600479962105481</v>
      </c>
      <c r="N156" s="304">
        <f t="shared" ca="1" si="75"/>
        <v>77.925010118088977</v>
      </c>
      <c r="P156" s="310">
        <f t="shared" ca="1" si="76"/>
        <v>5</v>
      </c>
      <c r="Q156" s="304">
        <f t="shared" ca="1" si="77"/>
        <v>656.80999999999983</v>
      </c>
      <c r="R156" s="306">
        <f t="shared" ca="1" si="78"/>
        <v>0.3296223370919707</v>
      </c>
      <c r="S156" s="307">
        <f t="shared" ca="1" si="79"/>
        <v>8.6910187350184849</v>
      </c>
      <c r="T156" s="304">
        <f t="shared" ca="1" si="59"/>
        <v>85.258893790531346</v>
      </c>
      <c r="U156" s="311">
        <f t="shared" ca="1" si="60"/>
        <v>0</v>
      </c>
      <c r="V156" s="306">
        <f t="shared" ca="1" si="61"/>
        <v>1.214574494495454</v>
      </c>
      <c r="W156" s="304">
        <f t="shared" ca="1" si="62"/>
        <v>47.900899551342356</v>
      </c>
      <c r="Y156" s="314" t="str">
        <f t="shared" ca="1" si="80"/>
        <v/>
      </c>
      <c r="Z156" s="315" t="str">
        <f t="shared" ca="1" si="81"/>
        <v/>
      </c>
      <c r="AA156" s="316" t="str">
        <f t="shared" ca="1" si="82"/>
        <v/>
      </c>
      <c r="AC156" s="310" t="e">
        <f t="shared" ca="1" si="83"/>
        <v>#N/A</v>
      </c>
      <c r="AD156" s="323" t="e">
        <f t="shared" ca="1" si="84"/>
        <v>#N/A</v>
      </c>
      <c r="AE156" s="324">
        <f t="shared" ca="1" si="63"/>
        <v>85.469868028785683</v>
      </c>
      <c r="AG156" s="306">
        <f t="shared" ca="1" si="85"/>
        <v>60.528149713827901</v>
      </c>
      <c r="AH156" s="304">
        <f t="shared" ca="1" si="86"/>
        <v>70.121480433273476</v>
      </c>
    </row>
    <row r="157" spans="1:34" x14ac:dyDescent="0.2">
      <c r="A157" s="347">
        <f t="shared" ca="1" si="64"/>
        <v>0.01</v>
      </c>
      <c r="B157" s="304">
        <f t="shared" ca="1" si="65"/>
        <v>1.5300000000000011</v>
      </c>
      <c r="D157" s="306">
        <f t="shared" ca="1" si="66"/>
        <v>14.626758853677325</v>
      </c>
      <c r="E157" s="307">
        <f t="shared" ca="1" si="67"/>
        <v>58.563336171876074</v>
      </c>
      <c r="F157" s="304">
        <f t="shared" ca="1" si="68"/>
        <v>60.362293015953234</v>
      </c>
      <c r="G157" s="306">
        <f t="shared" ca="1" si="69"/>
        <v>23.271982329224134</v>
      </c>
      <c r="H157" s="307">
        <f t="shared" ca="1" si="70"/>
        <v>108.68765951786889</v>
      </c>
      <c r="I157" s="304">
        <f t="shared" ca="1" si="71"/>
        <v>111.15121453679181</v>
      </c>
      <c r="J157" s="306">
        <f t="shared" ca="1" si="72"/>
        <v>17.420982613268272</v>
      </c>
      <c r="K157" s="307">
        <f t="shared" ca="1" si="73"/>
        <v>86.553816457155776</v>
      </c>
      <c r="L157" s="304">
        <f t="shared" ca="1" si="58"/>
        <v>88.289601757572825</v>
      </c>
      <c r="M157" s="306">
        <f t="shared" ca="1" si="74"/>
        <v>1.3598633674676495</v>
      </c>
      <c r="N157" s="304">
        <f t="shared" ca="1" si="75"/>
        <v>77.914431670344086</v>
      </c>
      <c r="P157" s="310">
        <f t="shared" ca="1" si="76"/>
        <v>5</v>
      </c>
      <c r="Q157" s="304">
        <f t="shared" ca="1" si="77"/>
        <v>655.3499999999998</v>
      </c>
      <c r="R157" s="306">
        <f t="shared" ca="1" si="78"/>
        <v>0.32888963111588282</v>
      </c>
      <c r="S157" s="307">
        <f t="shared" ca="1" si="79"/>
        <v>8.6877298387073267</v>
      </c>
      <c r="T157" s="304">
        <f t="shared" ca="1" si="59"/>
        <v>85.226629717718879</v>
      </c>
      <c r="U157" s="311">
        <f t="shared" ca="1" si="60"/>
        <v>0</v>
      </c>
      <c r="V157" s="306">
        <f t="shared" ca="1" si="61"/>
        <v>1.2144428455842791</v>
      </c>
      <c r="W157" s="304">
        <f t="shared" ca="1" si="62"/>
        <v>48.419881304084555</v>
      </c>
      <c r="Y157" s="314" t="str">
        <f t="shared" ca="1" si="80"/>
        <v/>
      </c>
      <c r="Z157" s="315" t="str">
        <f t="shared" ca="1" si="81"/>
        <v/>
      </c>
      <c r="AA157" s="316" t="str">
        <f t="shared" ca="1" si="82"/>
        <v/>
      </c>
      <c r="AC157" s="310" t="e">
        <f t="shared" ca="1" si="83"/>
        <v>#N/A</v>
      </c>
      <c r="AD157" s="323" t="e">
        <f t="shared" ca="1" si="84"/>
        <v>#N/A</v>
      </c>
      <c r="AE157" s="324">
        <f t="shared" ca="1" si="63"/>
        <v>86.553816457155776</v>
      </c>
      <c r="AG157" s="306">
        <f t="shared" ca="1" si="85"/>
        <v>60.327398524916461</v>
      </c>
      <c r="AH157" s="304">
        <f t="shared" ca="1" si="86"/>
        <v>69.920348782282304</v>
      </c>
    </row>
    <row r="158" spans="1:34" x14ac:dyDescent="0.2">
      <c r="A158" s="347">
        <f t="shared" ca="1" si="64"/>
        <v>0.01</v>
      </c>
      <c r="B158" s="304">
        <f t="shared" ca="1" si="65"/>
        <v>1.5400000000000011</v>
      </c>
      <c r="D158" s="306">
        <f t="shared" ca="1" si="66"/>
        <v>14.597203009262119</v>
      </c>
      <c r="E158" s="307">
        <f t="shared" ca="1" si="67"/>
        <v>58.363643660410332</v>
      </c>
      <c r="F158" s="304">
        <f t="shared" ca="1" si="68"/>
        <v>60.161393243615677</v>
      </c>
      <c r="G158" s="306">
        <f t="shared" ca="1" si="69"/>
        <v>23.417954359316756</v>
      </c>
      <c r="H158" s="307">
        <f t="shared" ca="1" si="70"/>
        <v>109.271295954473</v>
      </c>
      <c r="I158" s="304">
        <f t="shared" ca="1" si="71"/>
        <v>111.75247964114743</v>
      </c>
      <c r="J158" s="306">
        <f t="shared" ca="1" si="72"/>
        <v>17.654432296710976</v>
      </c>
      <c r="K158" s="307">
        <f t="shared" ca="1" si="73"/>
        <v>87.643611234517479</v>
      </c>
      <c r="L158" s="304">
        <f t="shared" ca="1" si="58"/>
        <v>89.404035535015922</v>
      </c>
      <c r="M158" s="306">
        <f t="shared" ca="1" si="74"/>
        <v>1.3596795736040128</v>
      </c>
      <c r="N158" s="304">
        <f t="shared" ca="1" si="75"/>
        <v>77.903901057657308</v>
      </c>
      <c r="P158" s="310">
        <f t="shared" ca="1" si="76"/>
        <v>5</v>
      </c>
      <c r="Q158" s="304">
        <f t="shared" ca="1" si="77"/>
        <v>653.88999999999987</v>
      </c>
      <c r="R158" s="306">
        <f t="shared" ca="1" si="78"/>
        <v>0.328156925139795</v>
      </c>
      <c r="S158" s="307">
        <f t="shared" ca="1" si="79"/>
        <v>8.6844482694559293</v>
      </c>
      <c r="T158" s="304">
        <f t="shared" ca="1" si="59"/>
        <v>85.194437523362666</v>
      </c>
      <c r="U158" s="311">
        <f t="shared" ca="1" si="60"/>
        <v>0</v>
      </c>
      <c r="V158" s="306">
        <f t="shared" ca="1" si="61"/>
        <v>1.2143105009387722</v>
      </c>
      <c r="W158" s="304">
        <f t="shared" ca="1" si="62"/>
        <v>48.939812594977269</v>
      </c>
      <c r="Y158" s="314" t="str">
        <f t="shared" ca="1" si="80"/>
        <v/>
      </c>
      <c r="Z158" s="315" t="str">
        <f t="shared" ca="1" si="81"/>
        <v/>
      </c>
      <c r="AA158" s="316" t="str">
        <f t="shared" ca="1" si="82"/>
        <v/>
      </c>
      <c r="AC158" s="310" t="e">
        <f t="shared" ca="1" si="83"/>
        <v>#N/A</v>
      </c>
      <c r="AD158" s="323" t="e">
        <f t="shared" ca="1" si="84"/>
        <v>#N/A</v>
      </c>
      <c r="AE158" s="324">
        <f t="shared" ca="1" si="63"/>
        <v>87.643611234517479</v>
      </c>
      <c r="AG158" s="306">
        <f t="shared" ca="1" si="85"/>
        <v>60.126321684594785</v>
      </c>
      <c r="AH158" s="304">
        <f t="shared" ca="1" si="86"/>
        <v>69.718892888730082</v>
      </c>
    </row>
    <row r="159" spans="1:34" x14ac:dyDescent="0.2">
      <c r="A159" s="347">
        <f t="shared" ca="1" si="64"/>
        <v>0.01</v>
      </c>
      <c r="B159" s="304">
        <f t="shared" ca="1" si="65"/>
        <v>1.5500000000000012</v>
      </c>
      <c r="D159" s="306">
        <f t="shared" ca="1" si="66"/>
        <v>14.567450045307519</v>
      </c>
      <c r="E159" s="307">
        <f t="shared" ca="1" si="67"/>
        <v>58.163663317415455</v>
      </c>
      <c r="F159" s="304">
        <f t="shared" ca="1" si="68"/>
        <v>59.960172876036559</v>
      </c>
      <c r="G159" s="306">
        <f t="shared" ca="1" si="69"/>
        <v>23.563628859769832</v>
      </c>
      <c r="H159" s="307">
        <f t="shared" ca="1" si="70"/>
        <v>109.85293258764716</v>
      </c>
      <c r="I159" s="304">
        <f t="shared" ca="1" si="71"/>
        <v>112.35173075278871</v>
      </c>
      <c r="J159" s="306">
        <f t="shared" ca="1" si="72"/>
        <v>17.88934021280641</v>
      </c>
      <c r="K159" s="307">
        <f t="shared" ca="1" si="73"/>
        <v>88.739232377228078</v>
      </c>
      <c r="L159" s="304">
        <f t="shared" ca="1" si="58"/>
        <v>90.524471034904238</v>
      </c>
      <c r="M159" s="306">
        <f t="shared" ca="1" si="74"/>
        <v>1.359496603123044</v>
      </c>
      <c r="N159" s="304">
        <f t="shared" ca="1" si="75"/>
        <v>77.893417621322314</v>
      </c>
      <c r="P159" s="310">
        <f t="shared" ca="1" si="76"/>
        <v>5</v>
      </c>
      <c r="Q159" s="304">
        <f t="shared" ca="1" si="77"/>
        <v>652.42999999999984</v>
      </c>
      <c r="R159" s="306">
        <f t="shared" ca="1" si="78"/>
        <v>0.32742421916370706</v>
      </c>
      <c r="S159" s="307">
        <f t="shared" ca="1" si="79"/>
        <v>8.6811740272642925</v>
      </c>
      <c r="T159" s="304">
        <f t="shared" ca="1" si="59"/>
        <v>85.162317207462721</v>
      </c>
      <c r="U159" s="311">
        <f t="shared" ca="1" si="60"/>
        <v>0</v>
      </c>
      <c r="V159" s="306">
        <f t="shared" ca="1" si="61"/>
        <v>1.2141774632141271</v>
      </c>
      <c r="W159" s="304">
        <f t="shared" ca="1" si="62"/>
        <v>49.460661016138488</v>
      </c>
      <c r="Y159" s="314" t="str">
        <f t="shared" ca="1" si="80"/>
        <v/>
      </c>
      <c r="Z159" s="315" t="str">
        <f t="shared" ca="1" si="81"/>
        <v/>
      </c>
      <c r="AA159" s="316" t="str">
        <f t="shared" ca="1" si="82"/>
        <v/>
      </c>
      <c r="AC159" s="310" t="e">
        <f t="shared" ca="1" si="83"/>
        <v>#N/A</v>
      </c>
      <c r="AD159" s="323" t="e">
        <f t="shared" ca="1" si="84"/>
        <v>#N/A</v>
      </c>
      <c r="AE159" s="324">
        <f t="shared" ca="1" si="63"/>
        <v>88.739232377228078</v>
      </c>
      <c r="AG159" s="306">
        <f t="shared" ca="1" si="85"/>
        <v>59.924923097460379</v>
      </c>
      <c r="AH159" s="304">
        <f t="shared" ca="1" si="86"/>
        <v>69.517116637644577</v>
      </c>
    </row>
    <row r="160" spans="1:34" x14ac:dyDescent="0.2">
      <c r="A160" s="347">
        <f t="shared" ca="1" si="64"/>
        <v>0.01</v>
      </c>
      <c r="B160" s="304">
        <f t="shared" ca="1" si="65"/>
        <v>1.5600000000000012</v>
      </c>
      <c r="D160" s="306">
        <f t="shared" ca="1" si="66"/>
        <v>14.537501887381303</v>
      </c>
      <c r="E160" s="307">
        <f t="shared" ca="1" si="67"/>
        <v>57.963398754969617</v>
      </c>
      <c r="F160" s="304">
        <f t="shared" ca="1" si="68"/>
        <v>59.758635830758621</v>
      </c>
      <c r="G160" s="306">
        <f t="shared" ca="1" si="69"/>
        <v>23.709003878643646</v>
      </c>
      <c r="H160" s="307">
        <f t="shared" ca="1" si="70"/>
        <v>110.43256657519686</v>
      </c>
      <c r="I160" s="304">
        <f t="shared" ca="1" si="71"/>
        <v>112.94896469336418</v>
      </c>
      <c r="J160" s="306">
        <f t="shared" ca="1" si="72"/>
        <v>18.125703376498478</v>
      </c>
      <c r="K160" s="307">
        <f t="shared" ca="1" si="73"/>
        <v>89.840659873042298</v>
      </c>
      <c r="L160" s="304">
        <f t="shared" ca="1" si="58"/>
        <v>91.650888098896672</v>
      </c>
      <c r="M160" s="306">
        <f t="shared" ca="1" si="74"/>
        <v>1.3593144447402126</v>
      </c>
      <c r="N160" s="304">
        <f t="shared" ca="1" si="75"/>
        <v>77.882980714783145</v>
      </c>
      <c r="P160" s="310">
        <f t="shared" ca="1" si="76"/>
        <v>5</v>
      </c>
      <c r="Q160" s="304">
        <f t="shared" ca="1" si="77"/>
        <v>650.9699999999998</v>
      </c>
      <c r="R160" s="306">
        <f t="shared" ca="1" si="78"/>
        <v>0.32669151318761919</v>
      </c>
      <c r="S160" s="307">
        <f t="shared" ca="1" si="79"/>
        <v>8.6779071121324165</v>
      </c>
      <c r="T160" s="304">
        <f t="shared" ca="1" si="59"/>
        <v>85.130268770019015</v>
      </c>
      <c r="U160" s="311">
        <f t="shared" ca="1" si="60"/>
        <v>0</v>
      </c>
      <c r="V160" s="306">
        <f t="shared" ca="1" si="61"/>
        <v>1.2140437350691089</v>
      </c>
      <c r="W160" s="304">
        <f t="shared" ca="1" si="62"/>
        <v>49.982394243818213</v>
      </c>
      <c r="Y160" s="314" t="str">
        <f t="shared" ca="1" si="80"/>
        <v/>
      </c>
      <c r="Z160" s="315" t="str">
        <f t="shared" ca="1" si="81"/>
        <v/>
      </c>
      <c r="AA160" s="316" t="str">
        <f t="shared" ca="1" si="82"/>
        <v/>
      </c>
      <c r="AC160" s="310" t="e">
        <f t="shared" ca="1" si="83"/>
        <v>#N/A</v>
      </c>
      <c r="AD160" s="323" t="e">
        <f t="shared" ca="1" si="84"/>
        <v>#N/A</v>
      </c>
      <c r="AE160" s="324">
        <f t="shared" ca="1" si="63"/>
        <v>89.840659873042298</v>
      </c>
      <c r="AG160" s="306">
        <f t="shared" ca="1" si="85"/>
        <v>59.723206665745948</v>
      </c>
      <c r="AH160" s="304">
        <f t="shared" ca="1" si="86"/>
        <v>69.315023912033183</v>
      </c>
    </row>
    <row r="161" spans="1:34" x14ac:dyDescent="0.2">
      <c r="A161" s="347">
        <f t="shared" ca="1" si="64"/>
        <v>0.01</v>
      </c>
      <c r="B161" s="304">
        <f t="shared" ca="1" si="65"/>
        <v>1.5700000000000012</v>
      </c>
      <c r="D161" s="306">
        <f t="shared" ca="1" si="66"/>
        <v>14.507360441285844</v>
      </c>
      <c r="E161" s="307">
        <f t="shared" ca="1" si="67"/>
        <v>57.7628535860499</v>
      </c>
      <c r="F161" s="304">
        <f t="shared" ca="1" si="68"/>
        <v>59.556786022894343</v>
      </c>
      <c r="G161" s="306">
        <f t="shared" ca="1" si="69"/>
        <v>23.854077483056503</v>
      </c>
      <c r="H161" s="307">
        <f t="shared" ca="1" si="70"/>
        <v>111.01019511105736</v>
      </c>
      <c r="I161" s="304">
        <f t="shared" ca="1" si="71"/>
        <v>113.54417832351726</v>
      </c>
      <c r="J161" s="306">
        <f t="shared" ca="1" si="72"/>
        <v>18.363518783306979</v>
      </c>
      <c r="K161" s="307">
        <f t="shared" ca="1" si="73"/>
        <v>90.947873681473567</v>
      </c>
      <c r="L161" s="304">
        <f t="shared" ca="1" si="58"/>
        <v>92.783266537054743</v>
      </c>
      <c r="M161" s="306">
        <f t="shared" ca="1" si="74"/>
        <v>1.3591330873777134</v>
      </c>
      <c r="N161" s="304">
        <f t="shared" ca="1" si="75"/>
        <v>77.872589703328316</v>
      </c>
      <c r="P161" s="310">
        <f t="shared" ca="1" si="76"/>
        <v>5</v>
      </c>
      <c r="Q161" s="304">
        <f t="shared" ca="1" si="77"/>
        <v>649.50999999999976</v>
      </c>
      <c r="R161" s="306">
        <f t="shared" ca="1" si="78"/>
        <v>0.32595880721153131</v>
      </c>
      <c r="S161" s="307">
        <f t="shared" ca="1" si="79"/>
        <v>8.6746475240603012</v>
      </c>
      <c r="T161" s="304">
        <f t="shared" ca="1" si="59"/>
        <v>85.098292211031563</v>
      </c>
      <c r="U161" s="311">
        <f t="shared" ca="1" si="60"/>
        <v>0</v>
      </c>
      <c r="V161" s="306">
        <f t="shared" ca="1" si="61"/>
        <v>1.2139093191659962</v>
      </c>
      <c r="W161" s="304">
        <f t="shared" ca="1" si="62"/>
        <v>50.504980039961396</v>
      </c>
      <c r="Y161" s="314" t="str">
        <f t="shared" ca="1" si="80"/>
        <v/>
      </c>
      <c r="Z161" s="315" t="str">
        <f t="shared" ca="1" si="81"/>
        <v/>
      </c>
      <c r="AA161" s="316" t="str">
        <f t="shared" ca="1" si="82"/>
        <v/>
      </c>
      <c r="AC161" s="310" t="e">
        <f t="shared" ca="1" si="83"/>
        <v>#N/A</v>
      </c>
      <c r="AD161" s="323" t="e">
        <f t="shared" ca="1" si="84"/>
        <v>#N/A</v>
      </c>
      <c r="AE161" s="324">
        <f t="shared" ca="1" si="63"/>
        <v>90.947873681473567</v>
      </c>
      <c r="AG161" s="306">
        <f t="shared" ca="1" si="85"/>
        <v>59.521176289109491</v>
      </c>
      <c r="AH161" s="304">
        <f t="shared" ca="1" si="86"/>
        <v>69.11261859266456</v>
      </c>
    </row>
    <row r="162" spans="1:34" x14ac:dyDescent="0.2">
      <c r="A162" s="347">
        <f t="shared" ca="1" si="64"/>
        <v>0.01</v>
      </c>
      <c r="B162" s="304">
        <f t="shared" ca="1" si="65"/>
        <v>1.5800000000000012</v>
      </c>
      <c r="D162" s="306">
        <f t="shared" ca="1" si="66"/>
        <v>14.477027593519127</v>
      </c>
      <c r="E162" s="307">
        <f t="shared" ca="1" si="67"/>
        <v>57.562031424239166</v>
      </c>
      <c r="F162" s="304">
        <f t="shared" ca="1" si="68"/>
        <v>59.354627364920852</v>
      </c>
      <c r="G162" s="306">
        <f t="shared" ca="1" si="69"/>
        <v>23.998847758991694</v>
      </c>
      <c r="H162" s="307">
        <f t="shared" ca="1" si="70"/>
        <v>111.58581542529974</v>
      </c>
      <c r="I162" s="304">
        <f t="shared" ca="1" si="71"/>
        <v>114.13736854285857</v>
      </c>
      <c r="J162" s="306">
        <f t="shared" ca="1" si="72"/>
        <v>18.602783409517219</v>
      </c>
      <c r="K162" s="307">
        <f t="shared" ca="1" si="73"/>
        <v>92.060853734155359</v>
      </c>
      <c r="L162" s="304">
        <f t="shared" ca="1" si="58"/>
        <v>93.921586128232292</v>
      </c>
      <c r="M162" s="306">
        <f t="shared" ca="1" si="74"/>
        <v>1.358952520159298</v>
      </c>
      <c r="N162" s="304">
        <f t="shared" ca="1" si="75"/>
        <v>77.862243963794697</v>
      </c>
      <c r="P162" s="310">
        <f t="shared" ca="1" si="76"/>
        <v>5</v>
      </c>
      <c r="Q162" s="304">
        <f t="shared" ca="1" si="77"/>
        <v>648.04999999999984</v>
      </c>
      <c r="R162" s="306">
        <f t="shared" ca="1" si="78"/>
        <v>0.32522610123544349</v>
      </c>
      <c r="S162" s="307">
        <f t="shared" ca="1" si="79"/>
        <v>8.6713952630479465</v>
      </c>
      <c r="T162" s="304">
        <f t="shared" ca="1" si="59"/>
        <v>85.066387530500364</v>
      </c>
      <c r="U162" s="311">
        <f t="shared" ca="1" si="60"/>
        <v>0</v>
      </c>
      <c r="V162" s="306">
        <f t="shared" ca="1" si="61"/>
        <v>1.2137742181705189</v>
      </c>
      <c r="W162" s="304">
        <f t="shared" ca="1" si="62"/>
        <v>51.028386253756658</v>
      </c>
      <c r="Y162" s="314" t="str">
        <f t="shared" ca="1" si="80"/>
        <v/>
      </c>
      <c r="Z162" s="315" t="str">
        <f t="shared" ca="1" si="81"/>
        <v/>
      </c>
      <c r="AA162" s="316" t="str">
        <f t="shared" ca="1" si="82"/>
        <v/>
      </c>
      <c r="AC162" s="310" t="e">
        <f t="shared" ca="1" si="83"/>
        <v>#N/A</v>
      </c>
      <c r="AD162" s="323" t="e">
        <f t="shared" ca="1" si="84"/>
        <v>#N/A</v>
      </c>
      <c r="AE162" s="324">
        <f t="shared" ca="1" si="63"/>
        <v>92.060853734155359</v>
      </c>
      <c r="AG162" s="306">
        <f t="shared" ca="1" si="85"/>
        <v>59.318835864425296</v>
      </c>
      <c r="AH162" s="304">
        <f t="shared" ca="1" si="86"/>
        <v>68.909904557851362</v>
      </c>
    </row>
    <row r="163" spans="1:34" x14ac:dyDescent="0.2">
      <c r="A163" s="347">
        <f t="shared" ca="1" si="64"/>
        <v>0.01</v>
      </c>
      <c r="B163" s="304">
        <f t="shared" ca="1" si="65"/>
        <v>1.5900000000000012</v>
      </c>
      <c r="D163" s="306">
        <f t="shared" ca="1" si="66"/>
        <v>14.446505211719748</v>
      </c>
      <c r="E163" s="307">
        <f t="shared" ca="1" si="67"/>
        <v>57.360935883436696</v>
      </c>
      <c r="F163" s="304">
        <f t="shared" ca="1" si="68"/>
        <v>59.152163766475873</v>
      </c>
      <c r="G163" s="306">
        <f t="shared" ca="1" si="69"/>
        <v>24.143312811108892</v>
      </c>
      <c r="H163" s="307">
        <f t="shared" ca="1" si="70"/>
        <v>112.1594247841341</v>
      </c>
      <c r="I163" s="304">
        <f t="shared" ca="1" si="71"/>
        <v>114.72853228993601</v>
      </c>
      <c r="J163" s="306">
        <f t="shared" ca="1" si="72"/>
        <v>18.843494212367723</v>
      </c>
      <c r="K163" s="307">
        <f t="shared" ca="1" si="73"/>
        <v>93.179579935202526</v>
      </c>
      <c r="L163" s="304">
        <f t="shared" ca="1" si="58"/>
        <v>95.065826620465103</v>
      </c>
      <c r="M163" s="306">
        <f t="shared" ca="1" si="74"/>
        <v>1.3587727324052639</v>
      </c>
      <c r="N163" s="304">
        <f t="shared" ca="1" si="75"/>
        <v>77.851942884280405</v>
      </c>
      <c r="P163" s="310">
        <f t="shared" ca="1" si="76"/>
        <v>5</v>
      </c>
      <c r="Q163" s="304">
        <f t="shared" ca="1" si="77"/>
        <v>646.5899999999998</v>
      </c>
      <c r="R163" s="306">
        <f t="shared" ca="1" si="78"/>
        <v>0.32449339525935555</v>
      </c>
      <c r="S163" s="307">
        <f t="shared" ca="1" si="79"/>
        <v>8.6681503290953525</v>
      </c>
      <c r="T163" s="304">
        <f t="shared" ca="1" si="59"/>
        <v>85.03455472842542</v>
      </c>
      <c r="U163" s="311">
        <f t="shared" ca="1" si="60"/>
        <v>0</v>
      </c>
      <c r="V163" s="306">
        <f t="shared" ca="1" si="61"/>
        <v>1.2136384347517994</v>
      </c>
      <c r="W163" s="304">
        <f t="shared" ca="1" si="62"/>
        <v>51.552580823171049</v>
      </c>
      <c r="Y163" s="314" t="str">
        <f t="shared" ca="1" si="80"/>
        <v/>
      </c>
      <c r="Z163" s="315" t="str">
        <f t="shared" ca="1" si="81"/>
        <v/>
      </c>
      <c r="AA163" s="316" t="str">
        <f t="shared" ca="1" si="82"/>
        <v/>
      </c>
      <c r="AC163" s="310" t="e">
        <f t="shared" ca="1" si="83"/>
        <v>#N/A</v>
      </c>
      <c r="AD163" s="323" t="e">
        <f t="shared" ca="1" si="84"/>
        <v>#N/A</v>
      </c>
      <c r="AE163" s="324">
        <f t="shared" ca="1" si="63"/>
        <v>93.179579935202526</v>
      </c>
      <c r="AG163" s="306">
        <f t="shared" ca="1" si="85"/>
        <v>59.116189285575885</v>
      </c>
      <c r="AH163" s="304">
        <f t="shared" ca="1" si="86"/>
        <v>68.706885683234177</v>
      </c>
    </row>
    <row r="164" spans="1:34" x14ac:dyDescent="0.2">
      <c r="A164" s="347">
        <f t="shared" ca="1" si="64"/>
        <v>0.01</v>
      </c>
      <c r="B164" s="304">
        <f t="shared" ca="1" si="65"/>
        <v>1.6000000000000012</v>
      </c>
      <c r="D164" s="306">
        <f t="shared" ca="1" si="66"/>
        <v>14.415795145096773</v>
      </c>
      <c r="E164" s="307">
        <f t="shared" ca="1" si="67"/>
        <v>57.159570577572467</v>
      </c>
      <c r="F164" s="304">
        <f t="shared" ca="1" si="68"/>
        <v>58.949399134154739</v>
      </c>
      <c r="G164" s="306">
        <f t="shared" ca="1" si="69"/>
        <v>24.28747076255986</v>
      </c>
      <c r="H164" s="307">
        <f t="shared" ca="1" si="70"/>
        <v>112.73102048990982</v>
      </c>
      <c r="I164" s="304">
        <f t="shared" ca="1" si="71"/>
        <v>115.31766654220276</v>
      </c>
      <c r="J164" s="306">
        <f t="shared" ca="1" si="72"/>
        <v>19.085648130236066</v>
      </c>
      <c r="K164" s="307">
        <f t="shared" ca="1" si="73"/>
        <v>94.304032161572749</v>
      </c>
      <c r="L164" s="304">
        <f t="shared" ca="1" si="58"/>
        <v>96.215967731360109</v>
      </c>
      <c r="M164" s="306">
        <f t="shared" ca="1" si="74"/>
        <v>1.3585937136276005</v>
      </c>
      <c r="N164" s="304">
        <f t="shared" ca="1" si="75"/>
        <v>77.841685863866701</v>
      </c>
      <c r="P164" s="310">
        <f t="shared" ca="1" si="76"/>
        <v>5</v>
      </c>
      <c r="Q164" s="304">
        <f t="shared" ca="1" si="77"/>
        <v>645.12999999999977</v>
      </c>
      <c r="R164" s="306">
        <f t="shared" ca="1" si="78"/>
        <v>0.32376068928326768</v>
      </c>
      <c r="S164" s="307">
        <f t="shared" ca="1" si="79"/>
        <v>8.6649127222025193</v>
      </c>
      <c r="T164" s="304">
        <f t="shared" ca="1" si="59"/>
        <v>85.002793804806714</v>
      </c>
      <c r="U164" s="311">
        <f t="shared" ca="1" si="60"/>
        <v>0</v>
      </c>
      <c r="V164" s="306">
        <f t="shared" ca="1" si="61"/>
        <v>1.2135019715822921</v>
      </c>
      <c r="W164" s="304">
        <f t="shared" ca="1" si="62"/>
        <v>52.077531776470373</v>
      </c>
      <c r="Y164" s="314" t="str">
        <f t="shared" ca="1" si="80"/>
        <v/>
      </c>
      <c r="Z164" s="315" t="str">
        <f t="shared" ca="1" si="81"/>
        <v/>
      </c>
      <c r="AA164" s="316" t="str">
        <f t="shared" ca="1" si="82"/>
        <v/>
      </c>
      <c r="AC164" s="310" t="e">
        <f t="shared" ca="1" si="83"/>
        <v>#N/A</v>
      </c>
      <c r="AD164" s="323" t="e">
        <f t="shared" ca="1" si="84"/>
        <v>#N/A</v>
      </c>
      <c r="AE164" s="324">
        <f t="shared" ca="1" si="63"/>
        <v>94.304032161572749</v>
      </c>
      <c r="AG164" s="306">
        <f t="shared" ca="1" si="85"/>
        <v>58.913240443244845</v>
      </c>
      <c r="AH164" s="304">
        <f t="shared" ca="1" si="86"/>
        <v>68.50356584156664</v>
      </c>
    </row>
    <row r="165" spans="1:34" x14ac:dyDescent="0.2">
      <c r="A165" s="347">
        <f t="shared" ca="1" si="64"/>
        <v>0.01</v>
      </c>
      <c r="B165" s="304">
        <f t="shared" ca="1" si="65"/>
        <v>1.6100000000000012</v>
      </c>
      <c r="D165" s="306">
        <f t="shared" ca="1" si="66"/>
        <v>14.384899224844798</v>
      </c>
      <c r="E165" s="307">
        <f t="shared" ca="1" si="67"/>
        <v>56.957939120324852</v>
      </c>
      <c r="F165" s="304">
        <f t="shared" ca="1" si="68"/>
        <v>58.746337371308286</v>
      </c>
      <c r="G165" s="306">
        <f t="shared" ca="1" si="69"/>
        <v>24.431319754808307</v>
      </c>
      <c r="H165" s="307">
        <f t="shared" ca="1" si="70"/>
        <v>113.30059988111307</v>
      </c>
      <c r="I165" s="304">
        <f t="shared" ca="1" si="71"/>
        <v>115.9047683159833</v>
      </c>
      <c r="J165" s="306">
        <f t="shared" ca="1" si="72"/>
        <v>19.329242082822908</v>
      </c>
      <c r="K165" s="307">
        <f t="shared" ca="1" si="73"/>
        <v>95.434190263427865</v>
      </c>
      <c r="L165" s="304">
        <f t="shared" ca="1" si="58"/>
        <v>97.37198914848419</v>
      </c>
      <c r="M165" s="306">
        <f t="shared" ca="1" si="74"/>
        <v>1.3584154535252844</v>
      </c>
      <c r="N165" s="304">
        <f t="shared" ca="1" si="75"/>
        <v>77.831472312348424</v>
      </c>
      <c r="P165" s="310">
        <f t="shared" ca="1" si="76"/>
        <v>5</v>
      </c>
      <c r="Q165" s="304">
        <f t="shared" ca="1" si="77"/>
        <v>643.66999999999985</v>
      </c>
      <c r="R165" s="306">
        <f t="shared" ca="1" si="78"/>
        <v>0.32302798330717986</v>
      </c>
      <c r="S165" s="307">
        <f t="shared" ca="1" si="79"/>
        <v>8.6616824423694467</v>
      </c>
      <c r="T165" s="304">
        <f t="shared" ca="1" si="59"/>
        <v>84.971104759644277</v>
      </c>
      <c r="U165" s="311">
        <f t="shared" ca="1" si="60"/>
        <v>0</v>
      </c>
      <c r="V165" s="306">
        <f t="shared" ca="1" si="61"/>
        <v>1.213364831337723</v>
      </c>
      <c r="W165" s="304">
        <f t="shared" ca="1" si="62"/>
        <v>52.603207233725399</v>
      </c>
      <c r="Y165" s="314" t="str">
        <f t="shared" ca="1" si="80"/>
        <v/>
      </c>
      <c r="Z165" s="315" t="str">
        <f t="shared" ca="1" si="81"/>
        <v/>
      </c>
      <c r="AA165" s="316" t="str">
        <f t="shared" ca="1" si="82"/>
        <v/>
      </c>
      <c r="AC165" s="310" t="e">
        <f t="shared" ca="1" si="83"/>
        <v>#N/A</v>
      </c>
      <c r="AD165" s="323" t="e">
        <f t="shared" ca="1" si="84"/>
        <v>#N/A</v>
      </c>
      <c r="AE165" s="324">
        <f t="shared" ca="1" si="63"/>
        <v>95.434190263427865</v>
      </c>
      <c r="AG165" s="306">
        <f t="shared" ca="1" si="85"/>
        <v>58.709993224710651</v>
      </c>
      <c r="AH165" s="304">
        <f t="shared" ca="1" si="86"/>
        <v>68.299948902501725</v>
      </c>
    </row>
    <row r="166" spans="1:34" x14ac:dyDescent="0.2">
      <c r="A166" s="347">
        <f t="shared" ca="1" si="64"/>
        <v>0.01</v>
      </c>
      <c r="B166" s="304">
        <f t="shared" ca="1" si="65"/>
        <v>1.6200000000000012</v>
      </c>
      <c r="D166" s="306">
        <f t="shared" ca="1" si="66"/>
        <v>14.353819264544828</v>
      </c>
      <c r="E166" s="307">
        <f t="shared" ca="1" si="67"/>
        <v>56.756045124841734</v>
      </c>
      <c r="F166" s="304">
        <f t="shared" ca="1" si="68"/>
        <v>58.542982377841746</v>
      </c>
      <c r="G166" s="306">
        <f t="shared" ca="1" si="69"/>
        <v>24.574857947453754</v>
      </c>
      <c r="H166" s="307">
        <f t="shared" ca="1" si="70"/>
        <v>113.86816033236148</v>
      </c>
      <c r="I166" s="304">
        <f t="shared" ca="1" si="71"/>
        <v>116.48983466643736</v>
      </c>
      <c r="J166" s="306">
        <f t="shared" ca="1" si="72"/>
        <v>19.574272971334217</v>
      </c>
      <c r="K166" s="307">
        <f t="shared" ca="1" si="73"/>
        <v>96.570034064495232</v>
      </c>
      <c r="L166" s="304">
        <f t="shared" ca="1" si="58"/>
        <v>98.533870529752747</v>
      </c>
      <c r="M166" s="306">
        <f t="shared" ca="1" si="74"/>
        <v>1.3582379419797166</v>
      </c>
      <c r="N166" s="304">
        <f t="shared" ca="1" si="75"/>
        <v>77.82130164997254</v>
      </c>
      <c r="P166" s="310">
        <f t="shared" ca="1" si="76"/>
        <v>5</v>
      </c>
      <c r="Q166" s="304">
        <f t="shared" ca="1" si="77"/>
        <v>642.20999999999981</v>
      </c>
      <c r="R166" s="306">
        <f t="shared" ca="1" si="78"/>
        <v>0.32229527733109198</v>
      </c>
      <c r="S166" s="307">
        <f t="shared" ca="1" si="79"/>
        <v>8.6584594895961366</v>
      </c>
      <c r="T166" s="304">
        <f t="shared" ca="1" si="59"/>
        <v>84.939487592938107</v>
      </c>
      <c r="U166" s="311">
        <f t="shared" ca="1" si="60"/>
        <v>0</v>
      </c>
      <c r="V166" s="306">
        <f t="shared" ca="1" si="61"/>
        <v>1.21322701669703</v>
      </c>
      <c r="W166" s="304">
        <f t="shared" ca="1" si="62"/>
        <v>53.129575408303488</v>
      </c>
      <c r="Y166" s="314" t="str">
        <f t="shared" ca="1" si="80"/>
        <v/>
      </c>
      <c r="Z166" s="315" t="str">
        <f t="shared" ca="1" si="81"/>
        <v/>
      </c>
      <c r="AA166" s="316" t="str">
        <f t="shared" ca="1" si="82"/>
        <v/>
      </c>
      <c r="AC166" s="310" t="e">
        <f t="shared" ca="1" si="83"/>
        <v>#N/A</v>
      </c>
      <c r="AD166" s="323" t="e">
        <f t="shared" ca="1" si="84"/>
        <v>#N/A</v>
      </c>
      <c r="AE166" s="324">
        <f t="shared" ca="1" si="63"/>
        <v>96.570034064495232</v>
      </c>
      <c r="AG166" s="306">
        <f t="shared" ca="1" si="85"/>
        <v>58.506451513641373</v>
      </c>
      <c r="AH166" s="304">
        <f t="shared" ca="1" si="86"/>
        <v>68.096038732379171</v>
      </c>
    </row>
    <row r="167" spans="1:34" x14ac:dyDescent="0.2">
      <c r="A167" s="347">
        <f t="shared" ca="1" si="64"/>
        <v>0.01</v>
      </c>
      <c r="B167" s="304">
        <f t="shared" ca="1" si="65"/>
        <v>1.6300000000000012</v>
      </c>
      <c r="D167" s="306">
        <f t="shared" ca="1" si="66"/>
        <v>14.322557060551649</v>
      </c>
      <c r="E167" s="307">
        <f t="shared" ca="1" si="67"/>
        <v>56.553892203465196</v>
      </c>
      <c r="F167" s="304">
        <f t="shared" ca="1" si="68"/>
        <v>58.339338050014923</v>
      </c>
      <c r="G167" s="306">
        <f t="shared" ca="1" si="69"/>
        <v>24.71808351805927</v>
      </c>
      <c r="H167" s="307">
        <f t="shared" ca="1" si="70"/>
        <v>114.43369925439613</v>
      </c>
      <c r="I167" s="304">
        <f t="shared" ca="1" si="71"/>
        <v>117.07286268752181</v>
      </c>
      <c r="J167" s="306">
        <f t="shared" ca="1" si="72"/>
        <v>19.820737678661782</v>
      </c>
      <c r="K167" s="307">
        <f t="shared" ca="1" si="73"/>
        <v>97.711543362429026</v>
      </c>
      <c r="L167" s="304">
        <f t="shared" ca="1" si="58"/>
        <v>99.70159150381788</v>
      </c>
      <c r="M167" s="306">
        <f t="shared" ca="1" si="74"/>
        <v>1.3580611690503008</v>
      </c>
      <c r="N167" s="304">
        <f t="shared" ca="1" si="75"/>
        <v>77.811173307184859</v>
      </c>
      <c r="P167" s="310">
        <f t="shared" ca="1" si="76"/>
        <v>5</v>
      </c>
      <c r="Q167" s="304">
        <f t="shared" ca="1" si="77"/>
        <v>640.74999999999977</v>
      </c>
      <c r="R167" s="306">
        <f t="shared" ca="1" si="78"/>
        <v>0.32156257135500405</v>
      </c>
      <c r="S167" s="307">
        <f t="shared" ca="1" si="79"/>
        <v>8.6552438638825873</v>
      </c>
      <c r="T167" s="304">
        <f t="shared" ca="1" si="59"/>
        <v>84.907942304688191</v>
      </c>
      <c r="U167" s="311">
        <f t="shared" ca="1" si="60"/>
        <v>0</v>
      </c>
      <c r="V167" s="306">
        <f t="shared" ca="1" si="61"/>
        <v>1.2130885303423011</v>
      </c>
      <c r="W167" s="304">
        <f t="shared" ca="1" si="62"/>
        <v>53.65660460834583</v>
      </c>
      <c r="Y167" s="314" t="str">
        <f t="shared" ca="1" si="80"/>
        <v/>
      </c>
      <c r="Z167" s="315" t="str">
        <f t="shared" ca="1" si="81"/>
        <v/>
      </c>
      <c r="AA167" s="316" t="str">
        <f t="shared" ca="1" si="82"/>
        <v/>
      </c>
      <c r="AC167" s="310" t="e">
        <f t="shared" ca="1" si="83"/>
        <v>#N/A</v>
      </c>
      <c r="AD167" s="323" t="e">
        <f t="shared" ca="1" si="84"/>
        <v>#N/A</v>
      </c>
      <c r="AE167" s="324">
        <f t="shared" ca="1" si="63"/>
        <v>97.711543362429026</v>
      </c>
      <c r="AG167" s="306">
        <f t="shared" ca="1" si="85"/>
        <v>58.302619189890656</v>
      </c>
      <c r="AH167" s="304">
        <f t="shared" ca="1" si="86"/>
        <v>67.891839194014381</v>
      </c>
    </row>
    <row r="168" spans="1:34" x14ac:dyDescent="0.2">
      <c r="A168" s="347">
        <f t="shared" ca="1" si="64"/>
        <v>0.01</v>
      </c>
      <c r="B168" s="304">
        <f t="shared" ca="1" si="65"/>
        <v>1.6400000000000012</v>
      </c>
      <c r="D168" s="306">
        <f t="shared" ca="1" si="66"/>
        <v>14.291114392367904</v>
      </c>
      <c r="E168" s="307">
        <f t="shared" ca="1" si="67"/>
        <v>56.351483967459387</v>
      </c>
      <c r="F168" s="304">
        <f t="shared" ca="1" si="68"/>
        <v>58.135408280243261</v>
      </c>
      <c r="G168" s="306">
        <f t="shared" ca="1" si="69"/>
        <v>24.86099466198295</v>
      </c>
      <c r="H168" s="307">
        <f t="shared" ca="1" si="70"/>
        <v>114.99721409407073</v>
      </c>
      <c r="I168" s="304">
        <f t="shared" ca="1" si="71"/>
        <v>117.65384951195045</v>
      </c>
      <c r="J168" s="306">
        <f t="shared" ca="1" si="72"/>
        <v>20.068633069561994</v>
      </c>
      <c r="K168" s="307">
        <f t="shared" ca="1" si="73"/>
        <v>98.858697929171356</v>
      </c>
      <c r="L168" s="304">
        <f t="shared" ca="1" si="58"/>
        <v>100.87513167045616</v>
      </c>
      <c r="M168" s="306">
        <f t="shared" ca="1" si="74"/>
        <v>1.3578851249701527</v>
      </c>
      <c r="N168" s="304">
        <f t="shared" ca="1" si="75"/>
        <v>77.801086724384106</v>
      </c>
      <c r="P168" s="310">
        <f t="shared" ca="1" si="76"/>
        <v>5</v>
      </c>
      <c r="Q168" s="304">
        <f t="shared" ca="1" si="77"/>
        <v>639.28999999999985</v>
      </c>
      <c r="R168" s="306">
        <f t="shared" ca="1" si="78"/>
        <v>0.32082986537891622</v>
      </c>
      <c r="S168" s="307">
        <f t="shared" ca="1" si="79"/>
        <v>8.6520355652287986</v>
      </c>
      <c r="T168" s="304">
        <f t="shared" ca="1" si="59"/>
        <v>84.876468894894515</v>
      </c>
      <c r="U168" s="311">
        <f t="shared" ca="1" si="60"/>
        <v>0</v>
      </c>
      <c r="V168" s="306">
        <f t="shared" ca="1" si="61"/>
        <v>1.2129493749587172</v>
      </c>
      <c r="W168" s="304">
        <f t="shared" ca="1" si="62"/>
        <v>54.184263238230102</v>
      </c>
      <c r="Y168" s="314" t="str">
        <f t="shared" ca="1" si="80"/>
        <v/>
      </c>
      <c r="Z168" s="315" t="str">
        <f t="shared" ca="1" si="81"/>
        <v/>
      </c>
      <c r="AA168" s="316" t="str">
        <f t="shared" ca="1" si="82"/>
        <v/>
      </c>
      <c r="AC168" s="310" t="e">
        <f t="shared" ca="1" si="83"/>
        <v>#N/A</v>
      </c>
      <c r="AD168" s="323" t="e">
        <f t="shared" ca="1" si="84"/>
        <v>#N/A</v>
      </c>
      <c r="AE168" s="324">
        <f t="shared" ca="1" si="63"/>
        <v>98.858697929171356</v>
      </c>
      <c r="AG168" s="306">
        <f t="shared" ca="1" si="85"/>
        <v>58.098500129294493</v>
      </c>
      <c r="AH168" s="304">
        <f t="shared" ca="1" si="86"/>
        <v>67.687354146488332</v>
      </c>
    </row>
    <row r="169" spans="1:34" x14ac:dyDescent="0.2">
      <c r="A169" s="347">
        <f t="shared" ca="1" si="64"/>
        <v>0.01</v>
      </c>
      <c r="B169" s="304">
        <f t="shared" ca="1" si="65"/>
        <v>1.6500000000000012</v>
      </c>
      <c r="D169" s="306">
        <f t="shared" ca="1" si="66"/>
        <v>14.259493023005696</v>
      </c>
      <c r="E169" s="307">
        <f t="shared" ca="1" si="67"/>
        <v>56.148824026741551</v>
      </c>
      <c r="F169" s="304">
        <f t="shared" ca="1" si="68"/>
        <v>57.931196956899981</v>
      </c>
      <c r="G169" s="306">
        <f t="shared" ca="1" si="69"/>
        <v>25.003589592213007</v>
      </c>
      <c r="H169" s="307">
        <f t="shared" ca="1" si="70"/>
        <v>115.55870233433814</v>
      </c>
      <c r="I169" s="304">
        <f t="shared" ca="1" si="71"/>
        <v>118.23279231115194</v>
      </c>
      <c r="J169" s="306">
        <f t="shared" ca="1" si="72"/>
        <v>20.317955990832974</v>
      </c>
      <c r="K169" s="307">
        <f t="shared" ca="1" si="73"/>
        <v>100.0114775113134</v>
      </c>
      <c r="L169" s="304">
        <f t="shared" ca="1" si="58"/>
        <v>102.0544706009559</v>
      </c>
      <c r="M169" s="306">
        <f t="shared" ca="1" si="74"/>
        <v>1.3577098001419383</v>
      </c>
      <c r="N169" s="304">
        <f t="shared" ca="1" si="75"/>
        <v>77.79104135168356</v>
      </c>
      <c r="P169" s="310">
        <f t="shared" ca="1" si="76"/>
        <v>5</v>
      </c>
      <c r="Q169" s="304">
        <f t="shared" ca="1" si="77"/>
        <v>637.82999999999981</v>
      </c>
      <c r="R169" s="306">
        <f t="shared" ca="1" si="78"/>
        <v>0.32009715940282835</v>
      </c>
      <c r="S169" s="307">
        <f t="shared" ca="1" si="79"/>
        <v>8.6488345936347706</v>
      </c>
      <c r="T169" s="304">
        <f t="shared" ca="1" si="59"/>
        <v>84.845067363557106</v>
      </c>
      <c r="U169" s="311">
        <f t="shared" ca="1" si="60"/>
        <v>0</v>
      </c>
      <c r="V169" s="306">
        <f t="shared" ca="1" si="61"/>
        <v>1.2128095532344911</v>
      </c>
      <c r="W169" s="304">
        <f t="shared" ca="1" si="62"/>
        <v>54.712519800018576</v>
      </c>
      <c r="Y169" s="314" t="str">
        <f t="shared" ca="1" si="80"/>
        <v/>
      </c>
      <c r="Z169" s="315" t="str">
        <f t="shared" ca="1" si="81"/>
        <v/>
      </c>
      <c r="AA169" s="316" t="str">
        <f t="shared" ca="1" si="82"/>
        <v/>
      </c>
      <c r="AC169" s="310" t="e">
        <f t="shared" ca="1" si="83"/>
        <v>#N/A</v>
      </c>
      <c r="AD169" s="323" t="e">
        <f t="shared" ca="1" si="84"/>
        <v>#N/A</v>
      </c>
      <c r="AE169" s="324">
        <f t="shared" ca="1" si="63"/>
        <v>100.0114775113134</v>
      </c>
      <c r="AG169" s="306">
        <f t="shared" ca="1" si="85"/>
        <v>57.894098203469042</v>
      </c>
      <c r="AH169" s="304">
        <f t="shared" ca="1" si="86"/>
        <v>67.482587444938758</v>
      </c>
    </row>
    <row r="170" spans="1:34" x14ac:dyDescent="0.2">
      <c r="A170" s="347">
        <f t="shared" ca="1" si="64"/>
        <v>0.01</v>
      </c>
      <c r="B170" s="304">
        <f t="shared" ca="1" si="65"/>
        <v>1.6600000000000013</v>
      </c>
      <c r="D170" s="306">
        <f t="shared" ca="1" si="66"/>
        <v>14.227694699335975</v>
      </c>
      <c r="E170" s="307">
        <f t="shared" ca="1" si="67"/>
        <v>55.945915989616438</v>
      </c>
      <c r="F170" s="304">
        <f t="shared" ca="1" si="68"/>
        <v>57.726707964119463</v>
      </c>
      <c r="G170" s="306">
        <f t="shared" ca="1" si="69"/>
        <v>25.145866539206366</v>
      </c>
      <c r="H170" s="307">
        <f t="shared" ca="1" si="70"/>
        <v>116.1181614942343</v>
      </c>
      <c r="I170" s="304">
        <f t="shared" ca="1" si="71"/>
        <v>118.80968829522556</v>
      </c>
      <c r="J170" s="306">
        <f t="shared" ca="1" si="72"/>
        <v>20.568703271490072</v>
      </c>
      <c r="K170" s="307">
        <f t="shared" ca="1" si="73"/>
        <v>101.16986183045627</v>
      </c>
      <c r="L170" s="304">
        <f t="shared" ca="1" si="58"/>
        <v>103.23958783850418</v>
      </c>
      <c r="M170" s="306">
        <f t="shared" ca="1" si="74"/>
        <v>1.3575351851338378</v>
      </c>
      <c r="N170" s="304">
        <f t="shared" ca="1" si="75"/>
        <v>77.781036648679759</v>
      </c>
      <c r="P170" s="310">
        <f t="shared" ca="1" si="76"/>
        <v>5</v>
      </c>
      <c r="Q170" s="304">
        <f t="shared" ca="1" si="77"/>
        <v>636.36999999999978</v>
      </c>
      <c r="R170" s="306">
        <f t="shared" ca="1" si="78"/>
        <v>0.31936445342674041</v>
      </c>
      <c r="S170" s="307">
        <f t="shared" ca="1" si="79"/>
        <v>8.6456409491005033</v>
      </c>
      <c r="T170" s="304">
        <f t="shared" ca="1" si="59"/>
        <v>84.813737710675937</v>
      </c>
      <c r="U170" s="311">
        <f t="shared" ca="1" si="60"/>
        <v>0</v>
      </c>
      <c r="V170" s="306">
        <f t="shared" ca="1" si="61"/>
        <v>1.2126690678608074</v>
      </c>
      <c r="W170" s="304">
        <f t="shared" ca="1" si="62"/>
        <v>55.241342894891311</v>
      </c>
      <c r="Y170" s="314" t="str">
        <f t="shared" ca="1" si="80"/>
        <v/>
      </c>
      <c r="Z170" s="315" t="str">
        <f t="shared" ca="1" si="81"/>
        <v/>
      </c>
      <c r="AA170" s="316" t="str">
        <f t="shared" ca="1" si="82"/>
        <v/>
      </c>
      <c r="AC170" s="310" t="e">
        <f t="shared" ca="1" si="83"/>
        <v>#N/A</v>
      </c>
      <c r="AD170" s="323" t="e">
        <f t="shared" ca="1" si="84"/>
        <v>#N/A</v>
      </c>
      <c r="AE170" s="324">
        <f t="shared" ca="1" si="63"/>
        <v>101.16986183045627</v>
      </c>
      <c r="AG170" s="306">
        <f t="shared" ca="1" si="85"/>
        <v>57.689417279609728</v>
      </c>
      <c r="AH170" s="304">
        <f t="shared" ca="1" si="86"/>
        <v>67.27754294035276</v>
      </c>
    </row>
    <row r="171" spans="1:34" x14ac:dyDescent="0.2">
      <c r="A171" s="347">
        <f t="shared" ca="1" si="64"/>
        <v>0.01</v>
      </c>
      <c r="B171" s="304">
        <f t="shared" ca="1" si="65"/>
        <v>1.6700000000000013</v>
      </c>
      <c r="D171" s="306">
        <f t="shared" ca="1" si="66"/>
        <v>14.195721152426158</v>
      </c>
      <c r="E171" s="307">
        <f t="shared" ca="1" si="67"/>
        <v>55.742763462513921</v>
      </c>
      <c r="F171" s="304">
        <f t="shared" ca="1" si="68"/>
        <v>57.521945181601922</v>
      </c>
      <c r="G171" s="306">
        <f t="shared" ca="1" si="69"/>
        <v>25.287823750730627</v>
      </c>
      <c r="H171" s="307">
        <f t="shared" ca="1" si="70"/>
        <v>116.67558912885944</v>
      </c>
      <c r="I171" s="304">
        <f t="shared" ca="1" si="71"/>
        <v>119.38453471289503</v>
      </c>
      <c r="J171" s="306">
        <f t="shared" ca="1" si="72"/>
        <v>20.820871722939756</v>
      </c>
      <c r="K171" s="307">
        <f t="shared" ca="1" si="73"/>
        <v>102.33383058357174</v>
      </c>
      <c r="L171" s="304">
        <f t="shared" ca="1" si="58"/>
        <v>104.43046289857321</v>
      </c>
      <c r="M171" s="306">
        <f t="shared" ca="1" si="74"/>
        <v>1.3573612706756266</v>
      </c>
      <c r="N171" s="304">
        <f t="shared" ca="1" si="75"/>
        <v>77.771072084227953</v>
      </c>
      <c r="P171" s="310">
        <f t="shared" ca="1" si="76"/>
        <v>5</v>
      </c>
      <c r="Q171" s="304">
        <f t="shared" ca="1" si="77"/>
        <v>634.90999999999985</v>
      </c>
      <c r="R171" s="306">
        <f t="shared" ca="1" si="78"/>
        <v>0.31863174745065259</v>
      </c>
      <c r="S171" s="307">
        <f t="shared" ca="1" si="79"/>
        <v>8.6424546316259967</v>
      </c>
      <c r="T171" s="304">
        <f t="shared" ca="1" si="59"/>
        <v>84.782479936251036</v>
      </c>
      <c r="U171" s="311">
        <f t="shared" ca="1" si="60"/>
        <v>0</v>
      </c>
      <c r="V171" s="306">
        <f t="shared" ca="1" si="61"/>
        <v>1.2125279215317621</v>
      </c>
      <c r="W171" s="304">
        <f t="shared" ca="1" si="62"/>
        <v>55.770701224564739</v>
      </c>
      <c r="Y171" s="314" t="str">
        <f t="shared" ca="1" si="80"/>
        <v/>
      </c>
      <c r="Z171" s="315" t="str">
        <f t="shared" ca="1" si="81"/>
        <v/>
      </c>
      <c r="AA171" s="316" t="str">
        <f t="shared" ca="1" si="82"/>
        <v/>
      </c>
      <c r="AC171" s="310" t="e">
        <f t="shared" ca="1" si="83"/>
        <v>#N/A</v>
      </c>
      <c r="AD171" s="323" t="e">
        <f t="shared" ca="1" si="84"/>
        <v>#N/A</v>
      </c>
      <c r="AE171" s="324">
        <f t="shared" ca="1" si="63"/>
        <v>102.33383058357174</v>
      </c>
      <c r="AG171" s="306">
        <f t="shared" ca="1" si="85"/>
        <v>57.484461220291308</v>
      </c>
      <c r="AH171" s="304">
        <f t="shared" ca="1" si="86"/>
        <v>67.0722244793606</v>
      </c>
    </row>
    <row r="172" spans="1:34" x14ac:dyDescent="0.2">
      <c r="A172" s="347">
        <f t="shared" ca="1" si="64"/>
        <v>0.01</v>
      </c>
      <c r="B172" s="304">
        <f t="shared" ca="1" si="65"/>
        <v>1.6800000000000013</v>
      </c>
      <c r="D172" s="306">
        <f t="shared" ca="1" si="66"/>
        <v>14.163574097866537</v>
      </c>
      <c r="E172" s="307">
        <f t="shared" ca="1" si="67"/>
        <v>55.539370049729371</v>
      </c>
      <c r="F172" s="304">
        <f t="shared" ca="1" si="68"/>
        <v>57.316912484418872</v>
      </c>
      <c r="G172" s="306">
        <f t="shared" ca="1" si="69"/>
        <v>25.429459491709292</v>
      </c>
      <c r="H172" s="307">
        <f t="shared" ca="1" si="70"/>
        <v>117.23098282935673</v>
      </c>
      <c r="I172" s="304">
        <f t="shared" ca="1" si="71"/>
        <v>119.95732885146042</v>
      </c>
      <c r="J172" s="306">
        <f t="shared" ca="1" si="72"/>
        <v>21.074458139151957</v>
      </c>
      <c r="K172" s="307">
        <f t="shared" ca="1" si="73"/>
        <v>103.50336344336282</v>
      </c>
      <c r="L172" s="304">
        <f t="shared" ca="1" si="58"/>
        <v>105.62707526930642</v>
      </c>
      <c r="M172" s="306">
        <f t="shared" ca="1" si="74"/>
        <v>1.3571880476548741</v>
      </c>
      <c r="N172" s="304">
        <f t="shared" ca="1" si="75"/>
        <v>77.761147136224338</v>
      </c>
      <c r="P172" s="310">
        <f t="shared" ca="1" si="76"/>
        <v>5</v>
      </c>
      <c r="Q172" s="304">
        <f t="shared" ca="1" si="77"/>
        <v>633.44999999999982</v>
      </c>
      <c r="R172" s="306">
        <f t="shared" ca="1" si="78"/>
        <v>0.31789904147456471</v>
      </c>
      <c r="S172" s="307">
        <f t="shared" ca="1" si="79"/>
        <v>8.6392756412112508</v>
      </c>
      <c r="T172" s="304">
        <f t="shared" ca="1" si="59"/>
        <v>84.751294040282374</v>
      </c>
      <c r="U172" s="311">
        <f t="shared" ca="1" si="60"/>
        <v>0</v>
      </c>
      <c r="V172" s="306">
        <f t="shared" ca="1" si="61"/>
        <v>1.2123861169443053</v>
      </c>
      <c r="W172" s="304">
        <f t="shared" ca="1" si="62"/>
        <v>56.300563592695376</v>
      </c>
      <c r="Y172" s="314" t="str">
        <f t="shared" ca="1" si="80"/>
        <v/>
      </c>
      <c r="Z172" s="315" t="str">
        <f t="shared" ca="1" si="81"/>
        <v/>
      </c>
      <c r="AA172" s="316" t="str">
        <f t="shared" ca="1" si="82"/>
        <v/>
      </c>
      <c r="AC172" s="310" t="e">
        <f t="shared" ca="1" si="83"/>
        <v>#N/A</v>
      </c>
      <c r="AD172" s="323" t="e">
        <f t="shared" ca="1" si="84"/>
        <v>#N/A</v>
      </c>
      <c r="AE172" s="324">
        <f t="shared" ca="1" si="63"/>
        <v>103.50336344336282</v>
      </c>
      <c r="AG172" s="306">
        <f t="shared" ca="1" si="85"/>
        <v>57.279233883269065</v>
      </c>
      <c r="AH172" s="304">
        <f t="shared" ca="1" si="86"/>
        <v>66.866635904030815</v>
      </c>
    </row>
    <row r="173" spans="1:34" x14ac:dyDescent="0.2">
      <c r="A173" s="347">
        <f t="shared" ca="1" si="64"/>
        <v>0.01</v>
      </c>
      <c r="B173" s="304">
        <f t="shared" ca="1" si="65"/>
        <v>1.6900000000000013</v>
      </c>
      <c r="D173" s="306">
        <f t="shared" ca="1" si="66"/>
        <v>14.131255236085753</v>
      </c>
      <c r="E173" s="307">
        <f t="shared" ca="1" si="67"/>
        <v>55.335739353167568</v>
      </c>
      <c r="F173" s="304">
        <f t="shared" ca="1" si="68"/>
        <v>57.111613742820282</v>
      </c>
      <c r="G173" s="306">
        <f t="shared" ca="1" si="69"/>
        <v>25.57077204407015</v>
      </c>
      <c r="H173" s="307">
        <f t="shared" ca="1" si="70"/>
        <v>117.7843402228884</v>
      </c>
      <c r="I173" s="304">
        <f t="shared" ca="1" si="71"/>
        <v>120.52806803674788</v>
      </c>
      <c r="J173" s="306">
        <f t="shared" ca="1" si="72"/>
        <v>21.329459296830855</v>
      </c>
      <c r="K173" s="307">
        <f t="shared" ca="1" si="73"/>
        <v>104.67844005862403</v>
      </c>
      <c r="L173" s="304">
        <f t="shared" ca="1" si="58"/>
        <v>106.82940441190388</v>
      </c>
      <c r="M173" s="306">
        <f t="shared" ca="1" si="74"/>
        <v>1.3570155071132506</v>
      </c>
      <c r="N173" s="304">
        <f t="shared" ca="1" si="75"/>
        <v>77.7512612913944</v>
      </c>
      <c r="P173" s="310">
        <f t="shared" ca="1" si="76"/>
        <v>5</v>
      </c>
      <c r="Q173" s="304">
        <f t="shared" ca="1" si="77"/>
        <v>631.98999999999978</v>
      </c>
      <c r="R173" s="306">
        <f t="shared" ca="1" si="78"/>
        <v>0.31716633549847684</v>
      </c>
      <c r="S173" s="307">
        <f t="shared" ca="1" si="79"/>
        <v>8.6361039778562656</v>
      </c>
      <c r="T173" s="304">
        <f t="shared" ca="1" si="59"/>
        <v>84.720180022769966</v>
      </c>
      <c r="U173" s="311">
        <f t="shared" ca="1" si="60"/>
        <v>0</v>
      </c>
      <c r="V173" s="306">
        <f t="shared" ca="1" si="61"/>
        <v>1.2122436567981794</v>
      </c>
      <c r="W173" s="304">
        <f t="shared" ca="1" si="62"/>
        <v>56.830898906268509</v>
      </c>
      <c r="Y173" s="314" t="str">
        <f t="shared" ca="1" si="80"/>
        <v/>
      </c>
      <c r="Z173" s="315" t="str">
        <f t="shared" ca="1" si="81"/>
        <v/>
      </c>
      <c r="AA173" s="316" t="str">
        <f t="shared" ca="1" si="82"/>
        <v/>
      </c>
      <c r="AC173" s="310" t="e">
        <f t="shared" ca="1" si="83"/>
        <v>#N/A</v>
      </c>
      <c r="AD173" s="323" t="e">
        <f t="shared" ca="1" si="84"/>
        <v>#N/A</v>
      </c>
      <c r="AE173" s="324">
        <f t="shared" ca="1" si="63"/>
        <v>104.67844005862403</v>
      </c>
      <c r="AG173" s="306">
        <f t="shared" ca="1" si="85"/>
        <v>57.073739121281235</v>
      </c>
      <c r="AH173" s="304">
        <f t="shared" ca="1" si="86"/>
        <v>66.660781051666703</v>
      </c>
    </row>
    <row r="174" spans="1:34" x14ac:dyDescent="0.2">
      <c r="A174" s="347">
        <f t="shared" ca="1" si="64"/>
        <v>0.01</v>
      </c>
      <c r="B174" s="304">
        <f t="shared" ca="1" si="65"/>
        <v>1.7000000000000013</v>
      </c>
      <c r="D174" s="306">
        <f t="shared" ca="1" si="66"/>
        <v>14.098766252655873</v>
      </c>
      <c r="E174" s="307">
        <f t="shared" ca="1" si="67"/>
        <v>55.13187497208915</v>
      </c>
      <c r="F174" s="304">
        <f t="shared" ca="1" si="68"/>
        <v>56.906052822042561</v>
      </c>
      <c r="G174" s="306">
        <f t="shared" ca="1" si="69"/>
        <v>25.711759706596709</v>
      </c>
      <c r="H174" s="307">
        <f t="shared" ca="1" si="70"/>
        <v>118.33565897260929</v>
      </c>
      <c r="I174" s="304">
        <f t="shared" ca="1" si="71"/>
        <v>121.09674963305768</v>
      </c>
      <c r="J174" s="306">
        <f t="shared" ca="1" si="72"/>
        <v>21.585871955584189</v>
      </c>
      <c r="K174" s="307">
        <f t="shared" ca="1" si="73"/>
        <v>105.85904005460152</v>
      </c>
      <c r="L174" s="304">
        <f t="shared" ca="1" si="58"/>
        <v>108.03742976100739</v>
      </c>
      <c r="M174" s="306">
        <f t="shared" ca="1" si="74"/>
        <v>1.3568436402429451</v>
      </c>
      <c r="N174" s="304">
        <f t="shared" ca="1" si="75"/>
        <v>77.74141404508778</v>
      </c>
      <c r="P174" s="310">
        <f t="shared" ca="1" si="76"/>
        <v>5</v>
      </c>
      <c r="Q174" s="304">
        <f t="shared" ca="1" si="77"/>
        <v>630.52999999999975</v>
      </c>
      <c r="R174" s="306">
        <f t="shared" ca="1" si="78"/>
        <v>0.3164336295223889</v>
      </c>
      <c r="S174" s="307">
        <f t="shared" ca="1" si="79"/>
        <v>8.6329396415610411</v>
      </c>
      <c r="T174" s="304">
        <f t="shared" ca="1" si="59"/>
        <v>84.689137883713812</v>
      </c>
      <c r="U174" s="311">
        <f t="shared" ca="1" si="60"/>
        <v>0</v>
      </c>
      <c r="V174" s="306">
        <f t="shared" ca="1" si="61"/>
        <v>1.2121005437958612</v>
      </c>
      <c r="W174" s="304">
        <f t="shared" ca="1" si="62"/>
        <v>57.361676176972104</v>
      </c>
      <c r="Y174" s="314" t="str">
        <f t="shared" ca="1" si="80"/>
        <v/>
      </c>
      <c r="Z174" s="315" t="str">
        <f t="shared" ca="1" si="81"/>
        <v/>
      </c>
      <c r="AA174" s="316" t="str">
        <f t="shared" ca="1" si="82"/>
        <v/>
      </c>
      <c r="AC174" s="310" t="e">
        <f t="shared" ca="1" si="83"/>
        <v>#N/A</v>
      </c>
      <c r="AD174" s="323" t="e">
        <f t="shared" ca="1" si="84"/>
        <v>#N/A</v>
      </c>
      <c r="AE174" s="324">
        <f t="shared" ca="1" si="63"/>
        <v>105.85904005460152</v>
      </c>
      <c r="AG174" s="306">
        <f t="shared" ca="1" si="85"/>
        <v>56.867980781852488</v>
      </c>
      <c r="AH174" s="304">
        <f t="shared" ca="1" si="86"/>
        <v>66.45466375460407</v>
      </c>
    </row>
    <row r="175" spans="1:34" x14ac:dyDescent="0.2">
      <c r="A175" s="347">
        <f t="shared" ca="1" si="64"/>
        <v>0.01</v>
      </c>
      <c r="B175" s="304">
        <f t="shared" ca="1" si="65"/>
        <v>1.7100000000000013</v>
      </c>
      <c r="D175" s="306">
        <f t="shared" ca="1" si="66"/>
        <v>14.066108818587214</v>
      </c>
      <c r="E175" s="307">
        <f t="shared" ca="1" si="67"/>
        <v>54.927780502860443</v>
      </c>
      <c r="F175" s="304">
        <f t="shared" ca="1" si="68"/>
        <v>56.700233582118095</v>
      </c>
      <c r="G175" s="306">
        <f t="shared" ca="1" si="69"/>
        <v>25.852420794782581</v>
      </c>
      <c r="H175" s="307">
        <f t="shared" ca="1" si="70"/>
        <v>118.8849367776379</v>
      </c>
      <c r="I175" s="304">
        <f t="shared" ca="1" si="71"/>
        <v>121.66337104311005</v>
      </c>
      <c r="J175" s="306">
        <f t="shared" ca="1" si="72"/>
        <v>21.843692858091085</v>
      </c>
      <c r="K175" s="307">
        <f t="shared" ca="1" si="73"/>
        <v>107.04514303335276</v>
      </c>
      <c r="L175" s="304">
        <f t="shared" ca="1" si="58"/>
        <v>109.25113072508481</v>
      </c>
      <c r="M175" s="306">
        <f t="shared" ca="1" si="74"/>
        <v>1.3566724383831836</v>
      </c>
      <c r="N175" s="304">
        <f t="shared" ca="1" si="75"/>
        <v>77.731604901078654</v>
      </c>
      <c r="P175" s="310">
        <f t="shared" ca="1" si="76"/>
        <v>5</v>
      </c>
      <c r="Q175" s="304">
        <f t="shared" ca="1" si="77"/>
        <v>629.06999999999982</v>
      </c>
      <c r="R175" s="306">
        <f t="shared" ca="1" si="78"/>
        <v>0.31570092354630108</v>
      </c>
      <c r="S175" s="307">
        <f t="shared" ca="1" si="79"/>
        <v>8.6297826323255773</v>
      </c>
      <c r="T175" s="304">
        <f t="shared" ca="1" si="59"/>
        <v>84.658167623113911</v>
      </c>
      <c r="U175" s="311">
        <f t="shared" ca="1" si="60"/>
        <v>0</v>
      </c>
      <c r="V175" s="306">
        <f t="shared" ca="1" si="61"/>
        <v>1.2119567806425013</v>
      </c>
      <c r="W175" s="304">
        <f t="shared" ca="1" si="62"/>
        <v>57.892864522555435</v>
      </c>
      <c r="Y175" s="314" t="str">
        <f t="shared" ca="1" si="80"/>
        <v/>
      </c>
      <c r="Z175" s="315" t="str">
        <f t="shared" ca="1" si="81"/>
        <v/>
      </c>
      <c r="AA175" s="316" t="str">
        <f t="shared" ca="1" si="82"/>
        <v/>
      </c>
      <c r="AC175" s="310" t="e">
        <f t="shared" ca="1" si="83"/>
        <v>#N/A</v>
      </c>
      <c r="AD175" s="323" t="e">
        <f t="shared" ca="1" si="84"/>
        <v>#N/A</v>
      </c>
      <c r="AE175" s="324">
        <f t="shared" ca="1" si="63"/>
        <v>107.04514303335276</v>
      </c>
      <c r="AG175" s="306">
        <f t="shared" ca="1" si="85"/>
        <v>56.661962707098731</v>
      </c>
      <c r="AH175" s="304">
        <f t="shared" ca="1" si="86"/>
        <v>66.248287840010434</v>
      </c>
    </row>
    <row r="176" spans="1:34" x14ac:dyDescent="0.2">
      <c r="A176" s="347">
        <f t="shared" ca="1" si="64"/>
        <v>0.01</v>
      </c>
      <c r="B176" s="304">
        <f t="shared" ca="1" si="65"/>
        <v>1.7200000000000013</v>
      </c>
      <c r="D176" s="306">
        <f t="shared" ca="1" si="66"/>
        <v>14.033284590613592</v>
      </c>
      <c r="E176" s="307">
        <f t="shared" ca="1" si="67"/>
        <v>54.72345953870574</v>
      </c>
      <c r="F176" s="304">
        <f t="shared" ca="1" si="68"/>
        <v>56.494159877685739</v>
      </c>
      <c r="G176" s="306">
        <f t="shared" ca="1" si="69"/>
        <v>25.992753640688719</v>
      </c>
      <c r="H176" s="307">
        <f t="shared" ca="1" si="70"/>
        <v>119.43217137302496</v>
      </c>
      <c r="I176" s="304">
        <f t="shared" ca="1" si="71"/>
        <v>122.22792970798916</v>
      </c>
      <c r="J176" s="306">
        <f t="shared" ca="1" si="72"/>
        <v>22.102918730268442</v>
      </c>
      <c r="K176" s="307">
        <f t="shared" ca="1" si="73"/>
        <v>108.23672857410607</v>
      </c>
      <c r="L176" s="304">
        <f t="shared" ca="1" si="58"/>
        <v>110.47048668681404</v>
      </c>
      <c r="M176" s="306">
        <f t="shared" ca="1" si="74"/>
        <v>1.3565018930168495</v>
      </c>
      <c r="N176" s="304">
        <f t="shared" ca="1" si="75"/>
        <v>77.721833371372199</v>
      </c>
      <c r="P176" s="310">
        <f t="shared" ca="1" si="76"/>
        <v>5</v>
      </c>
      <c r="Q176" s="304">
        <f t="shared" ca="1" si="77"/>
        <v>627.60999999999979</v>
      </c>
      <c r="R176" s="306">
        <f t="shared" ca="1" si="78"/>
        <v>0.3149682175702132</v>
      </c>
      <c r="S176" s="307">
        <f t="shared" ca="1" si="79"/>
        <v>8.626632950149876</v>
      </c>
      <c r="T176" s="304">
        <f t="shared" ca="1" si="59"/>
        <v>84.627269240970293</v>
      </c>
      <c r="U176" s="311">
        <f t="shared" ca="1" si="60"/>
        <v>0</v>
      </c>
      <c r="V176" s="306">
        <f t="shared" ca="1" si="61"/>
        <v>1.2118123700458661</v>
      </c>
      <c r="W176" s="304">
        <f t="shared" ca="1" si="62"/>
        <v>58.424433168172726</v>
      </c>
      <c r="Y176" s="314" t="str">
        <f t="shared" ca="1" si="80"/>
        <v/>
      </c>
      <c r="Z176" s="315" t="str">
        <f t="shared" ca="1" si="81"/>
        <v/>
      </c>
      <c r="AA176" s="316" t="str">
        <f t="shared" ca="1" si="82"/>
        <v/>
      </c>
      <c r="AC176" s="310" t="e">
        <f t="shared" ca="1" si="83"/>
        <v>#N/A</v>
      </c>
      <c r="AD176" s="323" t="e">
        <f t="shared" ca="1" si="84"/>
        <v>#N/A</v>
      </c>
      <c r="AE176" s="324">
        <f t="shared" ca="1" si="63"/>
        <v>108.23672857410607</v>
      </c>
      <c r="AG176" s="306">
        <f t="shared" ca="1" si="85"/>
        <v>56.455688733532881</v>
      </c>
      <c r="AH176" s="304">
        <f t="shared" ca="1" si="86"/>
        <v>66.041657129685376</v>
      </c>
    </row>
    <row r="177" spans="1:34" x14ac:dyDescent="0.2">
      <c r="A177" s="347">
        <f t="shared" ca="1" si="64"/>
        <v>0.01</v>
      </c>
      <c r="B177" s="304">
        <f t="shared" ca="1" si="65"/>
        <v>1.7300000000000013</v>
      </c>
      <c r="D177" s="306">
        <f t="shared" ca="1" si="66"/>
        <v>14.000295211468062</v>
      </c>
      <c r="E177" s="307">
        <f t="shared" ca="1" si="67"/>
        <v>54.51891566946307</v>
      </c>
      <c r="F177" s="304">
        <f t="shared" ca="1" si="68"/>
        <v>56.287835557803085</v>
      </c>
      <c r="G177" s="306">
        <f t="shared" ca="1" si="69"/>
        <v>26.1327565928034</v>
      </c>
      <c r="H177" s="307">
        <f t="shared" ca="1" si="70"/>
        <v>119.97736052971959</v>
      </c>
      <c r="I177" s="304">
        <f t="shared" ca="1" si="71"/>
        <v>122.79042310708529</v>
      </c>
      <c r="J177" s="306">
        <f t="shared" ca="1" si="72"/>
        <v>22.363546281435902</v>
      </c>
      <c r="K177" s="307">
        <f t="shared" ca="1" si="73"/>
        <v>109.4337762336198</v>
      </c>
      <c r="L177" s="304">
        <f t="shared" ca="1" si="58"/>
        <v>111.69547700346641</v>
      </c>
      <c r="M177" s="306">
        <f t="shared" ca="1" si="74"/>
        <v>1.3563319957671993</v>
      </c>
      <c r="N177" s="304">
        <f t="shared" ca="1" si="75"/>
        <v>77.712098976016364</v>
      </c>
      <c r="P177" s="310">
        <f t="shared" ca="1" si="76"/>
        <v>5</v>
      </c>
      <c r="Q177" s="304">
        <f t="shared" ca="1" si="77"/>
        <v>626.14999999999975</v>
      </c>
      <c r="R177" s="306">
        <f t="shared" ca="1" si="78"/>
        <v>0.31423551159412527</v>
      </c>
      <c r="S177" s="307">
        <f t="shared" ca="1" si="79"/>
        <v>8.6234905950339353</v>
      </c>
      <c r="T177" s="304">
        <f t="shared" ca="1" si="59"/>
        <v>84.596442737282914</v>
      </c>
      <c r="U177" s="311">
        <f t="shared" ca="1" si="60"/>
        <v>0</v>
      </c>
      <c r="V177" s="306">
        <f t="shared" ca="1" si="61"/>
        <v>1.2116673147162786</v>
      </c>
      <c r="W177" s="304">
        <f t="shared" ca="1" si="62"/>
        <v>58.95635144771181</v>
      </c>
      <c r="Y177" s="314" t="str">
        <f t="shared" ca="1" si="80"/>
        <v/>
      </c>
      <c r="Z177" s="315" t="str">
        <f t="shared" ca="1" si="81"/>
        <v/>
      </c>
      <c r="AA177" s="316" t="str">
        <f t="shared" ca="1" si="82"/>
        <v/>
      </c>
      <c r="AC177" s="310" t="e">
        <f t="shared" ca="1" si="83"/>
        <v>#N/A</v>
      </c>
      <c r="AD177" s="323" t="e">
        <f t="shared" ca="1" si="84"/>
        <v>#N/A</v>
      </c>
      <c r="AE177" s="324">
        <f t="shared" ca="1" si="63"/>
        <v>109.4337762336198</v>
      </c>
      <c r="AG177" s="306">
        <f t="shared" ca="1" si="85"/>
        <v>56.249162691872286</v>
      </c>
      <c r="AH177" s="304">
        <f t="shared" ca="1" si="86"/>
        <v>65.834775439862682</v>
      </c>
    </row>
    <row r="178" spans="1:34" x14ac:dyDescent="0.2">
      <c r="A178" s="347">
        <f t="shared" ca="1" si="64"/>
        <v>0.01</v>
      </c>
      <c r="B178" s="304">
        <f t="shared" ca="1" si="65"/>
        <v>1.7400000000000013</v>
      </c>
      <c r="D178" s="306">
        <f t="shared" ca="1" si="66"/>
        <v>13.967142310149669</v>
      </c>
      <c r="E178" s="307">
        <f t="shared" ca="1" si="67"/>
        <v>54.314152481342276</v>
      </c>
      <c r="F178" s="304">
        <f t="shared" ca="1" si="68"/>
        <v>56.081264465759617</v>
      </c>
      <c r="G178" s="306">
        <f t="shared" ca="1" si="69"/>
        <v>26.272428015904897</v>
      </c>
      <c r="H178" s="307">
        <f t="shared" ca="1" si="70"/>
        <v>120.52050205453301</v>
      </c>
      <c r="I178" s="304">
        <f t="shared" ca="1" si="71"/>
        <v>123.3508487580349</v>
      </c>
      <c r="J178" s="306">
        <f t="shared" ca="1" si="72"/>
        <v>22.625572204479443</v>
      </c>
      <c r="K178" s="307">
        <f t="shared" ca="1" si="73"/>
        <v>110.63626554654105</v>
      </c>
      <c r="L178" s="304">
        <f t="shared" ca="1" si="58"/>
        <v>112.92608100728928</v>
      </c>
      <c r="M178" s="306">
        <f t="shared" ca="1" si="74"/>
        <v>1.3561627383946713</v>
      </c>
      <c r="N178" s="304">
        <f t="shared" ca="1" si="75"/>
        <v>77.702401242919024</v>
      </c>
      <c r="P178" s="310">
        <f t="shared" ca="1" si="76"/>
        <v>5</v>
      </c>
      <c r="Q178" s="304">
        <f t="shared" ca="1" si="77"/>
        <v>624.68999999999983</v>
      </c>
      <c r="R178" s="306">
        <f t="shared" ca="1" si="78"/>
        <v>0.31350280561803745</v>
      </c>
      <c r="S178" s="307">
        <f t="shared" ca="1" si="79"/>
        <v>8.6203555669777554</v>
      </c>
      <c r="T178" s="304">
        <f t="shared" ca="1" si="59"/>
        <v>84.565688112051788</v>
      </c>
      <c r="U178" s="311">
        <f t="shared" ca="1" si="60"/>
        <v>0</v>
      </c>
      <c r="V178" s="306">
        <f t="shared" ca="1" si="61"/>
        <v>1.2115216173665573</v>
      </c>
      <c r="W178" s="304">
        <f t="shared" ca="1" si="62"/>
        <v>59.488588805107184</v>
      </c>
      <c r="Y178" s="314" t="str">
        <f t="shared" ca="1" si="80"/>
        <v/>
      </c>
      <c r="Z178" s="315" t="str">
        <f t="shared" ca="1" si="81"/>
        <v/>
      </c>
      <c r="AA178" s="316" t="str">
        <f t="shared" ca="1" si="82"/>
        <v/>
      </c>
      <c r="AC178" s="310" t="e">
        <f t="shared" ca="1" si="83"/>
        <v>#N/A</v>
      </c>
      <c r="AD178" s="323" t="e">
        <f t="shared" ca="1" si="84"/>
        <v>#N/A</v>
      </c>
      <c r="AE178" s="324">
        <f t="shared" ca="1" si="63"/>
        <v>110.63626554654105</v>
      </c>
      <c r="AG178" s="306">
        <f t="shared" ca="1" si="85"/>
        <v>56.042388406846989</v>
      </c>
      <c r="AH178" s="304">
        <f t="shared" ca="1" si="86"/>
        <v>65.627646581013465</v>
      </c>
    </row>
    <row r="179" spans="1:34" x14ac:dyDescent="0.2">
      <c r="A179" s="347">
        <f t="shared" ca="1" si="64"/>
        <v>0.01</v>
      </c>
      <c r="B179" s="304">
        <f t="shared" ca="1" si="65"/>
        <v>1.7500000000000013</v>
      </c>
      <c r="D179" s="306">
        <f t="shared" ca="1" si="66"/>
        <v>13.933827502181432</v>
      </c>
      <c r="E179" s="307">
        <f t="shared" ca="1" si="67"/>
        <v>54.109173556686045</v>
      </c>
      <c r="F179" s="304">
        <f t="shared" ca="1" si="68"/>
        <v>55.874450438891294</v>
      </c>
      <c r="G179" s="306">
        <f t="shared" ca="1" si="69"/>
        <v>26.41176629092671</v>
      </c>
      <c r="H179" s="307">
        <f t="shared" ca="1" si="70"/>
        <v>121.06159379009988</v>
      </c>
      <c r="I179" s="304">
        <f t="shared" ca="1" si="71"/>
        <v>123.90920421665891</v>
      </c>
      <c r="J179" s="306">
        <f t="shared" ca="1" si="72"/>
        <v>22.888993176013603</v>
      </c>
      <c r="K179" s="307">
        <f t="shared" ca="1" si="73"/>
        <v>111.84417602576421</v>
      </c>
      <c r="L179" s="304">
        <f t="shared" ca="1" si="58"/>
        <v>114.1622780058883</v>
      </c>
      <c r="M179" s="306">
        <f t="shared" ca="1" si="74"/>
        <v>1.3559941127937862</v>
      </c>
      <c r="N179" s="304">
        <f t="shared" ca="1" si="75"/>
        <v>77.692739707670455</v>
      </c>
      <c r="P179" s="310">
        <f t="shared" ca="1" si="76"/>
        <v>5</v>
      </c>
      <c r="Q179" s="304">
        <f t="shared" ca="1" si="77"/>
        <v>623.22999999999979</v>
      </c>
      <c r="R179" s="306">
        <f t="shared" ca="1" si="78"/>
        <v>0.31277009964194957</v>
      </c>
      <c r="S179" s="307">
        <f t="shared" ca="1" si="79"/>
        <v>8.6172278659813362</v>
      </c>
      <c r="T179" s="304">
        <f t="shared" ca="1" si="59"/>
        <v>84.535005365276916</v>
      </c>
      <c r="U179" s="311">
        <f t="shared" ca="1" si="60"/>
        <v>0</v>
      </c>
      <c r="V179" s="306">
        <f t="shared" ca="1" si="61"/>
        <v>1.2113752807119618</v>
      </c>
      <c r="W179" s="304">
        <f t="shared" ca="1" si="62"/>
        <v>60.021114795638205</v>
      </c>
      <c r="Y179" s="314" t="str">
        <f t="shared" ca="1" si="80"/>
        <v/>
      </c>
      <c r="Z179" s="315" t="str">
        <f t="shared" ca="1" si="81"/>
        <v/>
      </c>
      <c r="AA179" s="316" t="str">
        <f t="shared" ca="1" si="82"/>
        <v/>
      </c>
      <c r="AC179" s="310" t="e">
        <f t="shared" ca="1" si="83"/>
        <v>#N/A</v>
      </c>
      <c r="AD179" s="323" t="e">
        <f t="shared" ca="1" si="84"/>
        <v>#N/A</v>
      </c>
      <c r="AE179" s="324">
        <f t="shared" ca="1" si="63"/>
        <v>111.84417602576421</v>
      </c>
      <c r="AG179" s="306">
        <f t="shared" ca="1" si="85"/>
        <v>55.83536969700932</v>
      </c>
      <c r="AH179" s="304">
        <f t="shared" ca="1" si="86"/>
        <v>65.420274357650783</v>
      </c>
    </row>
    <row r="180" spans="1:34" x14ac:dyDescent="0.2">
      <c r="A180" s="347">
        <f t="shared" ca="1" si="64"/>
        <v>0.01</v>
      </c>
      <c r="B180" s="304">
        <f t="shared" ca="1" si="65"/>
        <v>1.7600000000000013</v>
      </c>
      <c r="D180" s="306">
        <f t="shared" ca="1" si="66"/>
        <v>13.900352389859892</v>
      </c>
      <c r="E180" s="307">
        <f t="shared" ca="1" si="67"/>
        <v>53.903982473733961</v>
      </c>
      <c r="F180" s="304">
        <f t="shared" ca="1" si="68"/>
        <v>55.667397308396787</v>
      </c>
      <c r="G180" s="306">
        <f t="shared" ca="1" si="69"/>
        <v>26.550769814825308</v>
      </c>
      <c r="H180" s="307">
        <f t="shared" ca="1" si="70"/>
        <v>121.60063361483722</v>
      </c>
      <c r="I180" s="304">
        <f t="shared" ca="1" si="71"/>
        <v>124.46548707689902</v>
      </c>
      <c r="J180" s="306">
        <f t="shared" ca="1" si="72"/>
        <v>23.153805856542363</v>
      </c>
      <c r="K180" s="307">
        <f t="shared" ca="1" si="73"/>
        <v>113.0574871627889</v>
      </c>
      <c r="L180" s="304">
        <f t="shared" ca="1" si="58"/>
        <v>115.40404728260891</v>
      </c>
      <c r="M180" s="306">
        <f t="shared" ca="1" si="74"/>
        <v>1.3558261109901331</v>
      </c>
      <c r="N180" s="304">
        <f t="shared" ca="1" si="75"/>
        <v>77.683113913370548</v>
      </c>
      <c r="P180" s="310">
        <f t="shared" ca="1" si="76"/>
        <v>5</v>
      </c>
      <c r="Q180" s="304">
        <f t="shared" ca="1" si="77"/>
        <v>621.76999999999975</v>
      </c>
      <c r="R180" s="306">
        <f t="shared" ca="1" si="78"/>
        <v>0.3120373936658617</v>
      </c>
      <c r="S180" s="307">
        <f t="shared" ca="1" si="79"/>
        <v>8.6141074920446776</v>
      </c>
      <c r="T180" s="304">
        <f t="shared" ca="1" si="59"/>
        <v>84.504394496958298</v>
      </c>
      <c r="U180" s="311">
        <f t="shared" ca="1" si="60"/>
        <v>0</v>
      </c>
      <c r="V180" s="306">
        <f t="shared" ca="1" si="61"/>
        <v>1.2112283074701287</v>
      </c>
      <c r="W180" s="304">
        <f t="shared" ca="1" si="62"/>
        <v>60.553899087211654</v>
      </c>
      <c r="Y180" s="314" t="str">
        <f t="shared" ca="1" si="80"/>
        <v/>
      </c>
      <c r="Z180" s="315" t="str">
        <f t="shared" ca="1" si="81"/>
        <v/>
      </c>
      <c r="AA180" s="316" t="str">
        <f t="shared" ca="1" si="82"/>
        <v/>
      </c>
      <c r="AC180" s="310" t="e">
        <f t="shared" ca="1" si="83"/>
        <v>#N/A</v>
      </c>
      <c r="AD180" s="323" t="e">
        <f t="shared" ca="1" si="84"/>
        <v>#N/A</v>
      </c>
      <c r="AE180" s="324">
        <f t="shared" ca="1" si="63"/>
        <v>113.0574871627889</v>
      </c>
      <c r="AG180" s="306">
        <f t="shared" ca="1" si="85"/>
        <v>55.628110374545074</v>
      </c>
      <c r="AH180" s="304">
        <f t="shared" ca="1" si="86"/>
        <v>65.212662568135968</v>
      </c>
    </row>
    <row r="181" spans="1:34" x14ac:dyDescent="0.2">
      <c r="A181" s="347">
        <f t="shared" ca="1" si="64"/>
        <v>0.01</v>
      </c>
      <c r="B181" s="304">
        <f t="shared" ca="1" si="65"/>
        <v>1.7700000000000014</v>
      </c>
      <c r="D181" s="306">
        <f t="shared" ca="1" si="66"/>
        <v>13.866718562496549</v>
      </c>
      <c r="E181" s="307">
        <f t="shared" ca="1" si="67"/>
        <v>53.698582806388949</v>
      </c>
      <c r="F181" s="304">
        <f t="shared" ca="1" si="68"/>
        <v>55.46010889915469</v>
      </c>
      <c r="G181" s="306">
        <f t="shared" ca="1" si="69"/>
        <v>26.689437000450273</v>
      </c>
      <c r="H181" s="307">
        <f t="shared" ca="1" si="70"/>
        <v>122.13761944290111</v>
      </c>
      <c r="I181" s="304">
        <f t="shared" ca="1" si="71"/>
        <v>125.01969497075227</v>
      </c>
      <c r="J181" s="306">
        <f t="shared" ca="1" si="72"/>
        <v>23.42000689061874</v>
      </c>
      <c r="K181" s="307">
        <f t="shared" ca="1" si="73"/>
        <v>114.2761784280776</v>
      </c>
      <c r="L181" s="304">
        <f t="shared" ca="1" si="58"/>
        <v>116.65136809691714</v>
      </c>
      <c r="M181" s="306">
        <f t="shared" ca="1" si="74"/>
        <v>1.3556587251374388</v>
      </c>
      <c r="N181" s="304">
        <f t="shared" ca="1" si="75"/>
        <v>77.673523410460959</v>
      </c>
      <c r="P181" s="310">
        <f t="shared" ca="1" si="76"/>
        <v>5</v>
      </c>
      <c r="Q181" s="304">
        <f t="shared" ca="1" si="77"/>
        <v>620.30999999999983</v>
      </c>
      <c r="R181" s="306">
        <f t="shared" ca="1" si="78"/>
        <v>0.31130468768977382</v>
      </c>
      <c r="S181" s="307">
        <f t="shared" ca="1" si="79"/>
        <v>8.6109944451677798</v>
      </c>
      <c r="T181" s="304">
        <f t="shared" ca="1" si="59"/>
        <v>84.473855507095919</v>
      </c>
      <c r="U181" s="311">
        <f t="shared" ca="1" si="60"/>
        <v>0</v>
      </c>
      <c r="V181" s="306">
        <f t="shared" ca="1" si="61"/>
        <v>1.2110807003610176</v>
      </c>
      <c r="W181" s="304">
        <f t="shared" ca="1" si="62"/>
        <v>61.086911461629263</v>
      </c>
      <c r="Y181" s="314" t="str">
        <f t="shared" ca="1" si="80"/>
        <v/>
      </c>
      <c r="Z181" s="315" t="str">
        <f t="shared" ca="1" si="81"/>
        <v/>
      </c>
      <c r="AA181" s="316" t="str">
        <f t="shared" ca="1" si="82"/>
        <v/>
      </c>
      <c r="AC181" s="310" t="e">
        <f t="shared" ca="1" si="83"/>
        <v>#N/A</v>
      </c>
      <c r="AD181" s="323" t="e">
        <f t="shared" ca="1" si="84"/>
        <v>#N/A</v>
      </c>
      <c r="AE181" s="324">
        <f t="shared" ca="1" si="63"/>
        <v>114.2761784280776</v>
      </c>
      <c r="AG181" s="306">
        <f t="shared" ca="1" si="85"/>
        <v>55.420614245085631</v>
      </c>
      <c r="AH181" s="304">
        <f t="shared" ca="1" si="86"/>
        <v>65.004815004486005</v>
      </c>
    </row>
    <row r="182" spans="1:34" x14ac:dyDescent="0.2">
      <c r="A182" s="347">
        <f t="shared" ca="1" si="64"/>
        <v>0.01</v>
      </c>
      <c r="B182" s="304">
        <f t="shared" ca="1" si="65"/>
        <v>1.7800000000000014</v>
      </c>
      <c r="D182" s="306">
        <f t="shared" ca="1" si="66"/>
        <v>13.832927596651487</v>
      </c>
      <c r="E182" s="307">
        <f t="shared" ca="1" si="67"/>
        <v>53.492978123986632</v>
      </c>
      <c r="F182" s="304">
        <f t="shared" ca="1" si="68"/>
        <v>55.252589029542449</v>
      </c>
      <c r="G182" s="306">
        <f t="shared" ca="1" si="69"/>
        <v>26.827766276416789</v>
      </c>
      <c r="H182" s="307">
        <f t="shared" ca="1" si="70"/>
        <v>122.67254922414098</v>
      </c>
      <c r="I182" s="304">
        <f t="shared" ca="1" si="71"/>
        <v>125.57182556820354</v>
      </c>
      <c r="J182" s="306">
        <f t="shared" ca="1" si="72"/>
        <v>23.687592907003076</v>
      </c>
      <c r="K182" s="307">
        <f t="shared" ca="1" si="73"/>
        <v>115.50022927141281</v>
      </c>
      <c r="L182" s="304">
        <f t="shared" ca="1" si="58"/>
        <v>117.90421968477985</v>
      </c>
      <c r="M182" s="306">
        <f t="shared" ca="1" si="74"/>
        <v>1.3554919475147216</v>
      </c>
      <c r="N182" s="304">
        <f t="shared" ca="1" si="75"/>
        <v>77.663967756562045</v>
      </c>
      <c r="P182" s="310">
        <f t="shared" ca="1" si="76"/>
        <v>5</v>
      </c>
      <c r="Q182" s="304">
        <f t="shared" ca="1" si="77"/>
        <v>618.8499999999998</v>
      </c>
      <c r="R182" s="306">
        <f t="shared" ca="1" si="78"/>
        <v>0.31057198171368594</v>
      </c>
      <c r="S182" s="307">
        <f t="shared" ca="1" si="79"/>
        <v>8.6078887253506426</v>
      </c>
      <c r="T182" s="304">
        <f t="shared" ca="1" si="59"/>
        <v>84.443388395689809</v>
      </c>
      <c r="U182" s="311">
        <f t="shared" ca="1" si="60"/>
        <v>0</v>
      </c>
      <c r="V182" s="306">
        <f t="shared" ca="1" si="61"/>
        <v>1.2109324621068491</v>
      </c>
      <c r="W182" s="304">
        <f t="shared" ca="1" si="62"/>
        <v>61.620121815839468</v>
      </c>
      <c r="Y182" s="314" t="str">
        <f t="shared" ca="1" si="80"/>
        <v/>
      </c>
      <c r="Z182" s="315" t="str">
        <f t="shared" ca="1" si="81"/>
        <v/>
      </c>
      <c r="AA182" s="316" t="str">
        <f t="shared" ca="1" si="82"/>
        <v/>
      </c>
      <c r="AC182" s="310" t="e">
        <f t="shared" ca="1" si="83"/>
        <v>#N/A</v>
      </c>
      <c r="AD182" s="323" t="e">
        <f t="shared" ca="1" si="84"/>
        <v>#N/A</v>
      </c>
      <c r="AE182" s="324">
        <f t="shared" ca="1" si="63"/>
        <v>115.50022927141281</v>
      </c>
      <c r="AG182" s="306">
        <f t="shared" ca="1" si="85"/>
        <v>55.212885107521537</v>
      </c>
      <c r="AH182" s="304">
        <f t="shared" ca="1" si="86"/>
        <v>64.79673545218256</v>
      </c>
    </row>
    <row r="183" spans="1:34" x14ac:dyDescent="0.2">
      <c r="A183" s="347">
        <f t="shared" ca="1" si="64"/>
        <v>0.01</v>
      </c>
      <c r="B183" s="304">
        <f t="shared" ca="1" si="65"/>
        <v>1.7900000000000014</v>
      </c>
      <c r="D183" s="306">
        <f t="shared" ca="1" si="66"/>
        <v>13.798981056359302</v>
      </c>
      <c r="E183" s="307">
        <f t="shared" ca="1" si="67"/>
        <v>53.287171991067304</v>
      </c>
      <c r="F183" s="304">
        <f t="shared" ca="1" si="68"/>
        <v>55.044841511256536</v>
      </c>
      <c r="G183" s="306">
        <f t="shared" ca="1" si="69"/>
        <v>26.965756086980381</v>
      </c>
      <c r="H183" s="307">
        <f t="shared" ca="1" si="70"/>
        <v>123.20542094405165</v>
      </c>
      <c r="I183" s="304">
        <f t="shared" ca="1" si="71"/>
        <v>126.12187657715644</v>
      </c>
      <c r="J183" s="306">
        <f t="shared" ca="1" si="72"/>
        <v>23.956560518820062</v>
      </c>
      <c r="K183" s="307">
        <f t="shared" ca="1" si="73"/>
        <v>116.72961912225377</v>
      </c>
      <c r="L183" s="304">
        <f t="shared" ca="1" si="58"/>
        <v>119.16258125904423</v>
      </c>
      <c r="M183" s="306">
        <f t="shared" ca="1" si="74"/>
        <v>1.3553257705235195</v>
      </c>
      <c r="N183" s="304">
        <f t="shared" ca="1" si="75"/>
        <v>77.654446516313982</v>
      </c>
      <c r="P183" s="310">
        <f t="shared" ca="1" si="76"/>
        <v>5</v>
      </c>
      <c r="Q183" s="304">
        <f t="shared" ca="1" si="77"/>
        <v>617.38999999999976</v>
      </c>
      <c r="R183" s="306">
        <f t="shared" ca="1" si="78"/>
        <v>0.30983927573759806</v>
      </c>
      <c r="S183" s="307">
        <f t="shared" ca="1" si="79"/>
        <v>8.6047903325932662</v>
      </c>
      <c r="T183" s="304">
        <f t="shared" ca="1" si="59"/>
        <v>84.412993162739951</v>
      </c>
      <c r="U183" s="311">
        <f t="shared" ca="1" si="60"/>
        <v>0</v>
      </c>
      <c r="V183" s="306">
        <f t="shared" ca="1" si="61"/>
        <v>1.2107835954320494</v>
      </c>
      <c r="W183" s="304">
        <f t="shared" ca="1" si="62"/>
        <v>62.153500163174165</v>
      </c>
      <c r="Y183" s="314" t="str">
        <f t="shared" ca="1" si="80"/>
        <v/>
      </c>
      <c r="Z183" s="315" t="str">
        <f t="shared" ca="1" si="81"/>
        <v/>
      </c>
      <c r="AA183" s="316" t="str">
        <f t="shared" ca="1" si="82"/>
        <v/>
      </c>
      <c r="AC183" s="310" t="e">
        <f t="shared" ca="1" si="83"/>
        <v>#N/A</v>
      </c>
      <c r="AD183" s="323" t="e">
        <f t="shared" ca="1" si="84"/>
        <v>#N/A</v>
      </c>
      <c r="AE183" s="324">
        <f t="shared" ca="1" si="63"/>
        <v>116.72961912225377</v>
      </c>
      <c r="AG183" s="306">
        <f t="shared" ca="1" si="85"/>
        <v>55.004926753817486</v>
      </c>
      <c r="AH183" s="304">
        <f t="shared" ca="1" si="86"/>
        <v>64.588427689982453</v>
      </c>
    </row>
    <row r="184" spans="1:34" x14ac:dyDescent="0.2">
      <c r="A184" s="347">
        <f t="shared" ca="1" si="64"/>
        <v>0.01</v>
      </c>
      <c r="B184" s="304">
        <f t="shared" ca="1" si="65"/>
        <v>1.8000000000000014</v>
      </c>
      <c r="D184" s="306">
        <f t="shared" ca="1" si="66"/>
        <v>13.764880493347931</v>
      </c>
      <c r="E184" s="307">
        <f t="shared" ca="1" si="67"/>
        <v>53.081167967150634</v>
      </c>
      <c r="F184" s="304">
        <f t="shared" ca="1" si="68"/>
        <v>54.836870149134228</v>
      </c>
      <c r="G184" s="306">
        <f t="shared" ca="1" si="69"/>
        <v>27.103404891913861</v>
      </c>
      <c r="H184" s="307">
        <f t="shared" ca="1" si="70"/>
        <v>123.73623262372315</v>
      </c>
      <c r="I184" s="304">
        <f t="shared" ca="1" si="71"/>
        <v>126.6698457433621</v>
      </c>
      <c r="J184" s="306">
        <f t="shared" ca="1" si="72"/>
        <v>24.226906323714534</v>
      </c>
      <c r="K184" s="307">
        <f t="shared" ca="1" si="73"/>
        <v>117.96432739009263</v>
      </c>
      <c r="L184" s="304">
        <f t="shared" ca="1" si="58"/>
        <v>120.42643200981668</v>
      </c>
      <c r="M184" s="306">
        <f t="shared" ca="1" si="74"/>
        <v>1.3551601866851979</v>
      </c>
      <c r="N184" s="304">
        <f t="shared" ca="1" si="75"/>
        <v>77.644959261222581</v>
      </c>
      <c r="P184" s="310">
        <f t="shared" ca="1" si="76"/>
        <v>5</v>
      </c>
      <c r="Q184" s="304">
        <f t="shared" ca="1" si="77"/>
        <v>615.92999999999984</v>
      </c>
      <c r="R184" s="306">
        <f t="shared" ca="1" si="78"/>
        <v>0.30910656976151019</v>
      </c>
      <c r="S184" s="307">
        <f t="shared" ca="1" si="79"/>
        <v>8.6016992668956505</v>
      </c>
      <c r="T184" s="304">
        <f t="shared" ca="1" si="59"/>
        <v>84.382669808246334</v>
      </c>
      <c r="U184" s="311">
        <f t="shared" ca="1" si="60"/>
        <v>0</v>
      </c>
      <c r="V184" s="306">
        <f t="shared" ca="1" si="61"/>
        <v>1.2106341030631891</v>
      </c>
      <c r="W184" s="304">
        <f t="shared" ca="1" si="62"/>
        <v>62.687016634569417</v>
      </c>
      <c r="Y184" s="314" t="str">
        <f t="shared" ca="1" si="80"/>
        <v/>
      </c>
      <c r="Z184" s="315" t="str">
        <f t="shared" ca="1" si="81"/>
        <v/>
      </c>
      <c r="AA184" s="316" t="str">
        <f t="shared" ca="1" si="82"/>
        <v/>
      </c>
      <c r="AC184" s="310" t="e">
        <f t="shared" ca="1" si="83"/>
        <v>#N/A</v>
      </c>
      <c r="AD184" s="323" t="e">
        <f t="shared" ca="1" si="84"/>
        <v>#N/A</v>
      </c>
      <c r="AE184" s="324">
        <f t="shared" ca="1" si="63"/>
        <v>117.96432739009263</v>
      </c>
      <c r="AG184" s="306">
        <f t="shared" ca="1" si="85"/>
        <v>54.796742968828553</v>
      </c>
      <c r="AH184" s="304">
        <f t="shared" ca="1" si="86"/>
        <v>64.379895489729591</v>
      </c>
    </row>
    <row r="185" spans="1:34" x14ac:dyDescent="0.2">
      <c r="A185" s="347">
        <f t="shared" ca="1" si="64"/>
        <v>0.01</v>
      </c>
      <c r="B185" s="304">
        <f t="shared" ca="1" si="65"/>
        <v>1.8100000000000014</v>
      </c>
      <c r="D185" s="306">
        <f t="shared" ca="1" si="66"/>
        <v>13.730627447250212</v>
      </c>
      <c r="E185" s="307">
        <f t="shared" ca="1" si="67"/>
        <v>52.874969606512785</v>
      </c>
      <c r="F185" s="304">
        <f t="shared" ca="1" si="68"/>
        <v>54.628678740976625</v>
      </c>
      <c r="G185" s="306">
        <f t="shared" ca="1" si="69"/>
        <v>27.240711166386362</v>
      </c>
      <c r="H185" s="307">
        <f t="shared" ca="1" si="70"/>
        <v>124.26498231978829</v>
      </c>
      <c r="I185" s="304">
        <f t="shared" ca="1" si="71"/>
        <v>127.21573085034642</v>
      </c>
      <c r="J185" s="306">
        <f t="shared" ca="1" si="72"/>
        <v>24.498626904006034</v>
      </c>
      <c r="K185" s="307">
        <f t="shared" ca="1" si="73"/>
        <v>119.20433346481019</v>
      </c>
      <c r="L185" s="304">
        <f t="shared" ca="1" si="58"/>
        <v>121.69575110484078</v>
      </c>
      <c r="M185" s="306">
        <f t="shared" ca="1" si="74"/>
        <v>1.3549951886383287</v>
      </c>
      <c r="N185" s="304">
        <f t="shared" ca="1" si="75"/>
        <v>77.635505569509064</v>
      </c>
      <c r="P185" s="310">
        <f t="shared" ca="1" si="76"/>
        <v>5</v>
      </c>
      <c r="Q185" s="304">
        <f t="shared" ca="1" si="77"/>
        <v>614.4699999999998</v>
      </c>
      <c r="R185" s="306">
        <f t="shared" ca="1" si="78"/>
        <v>0.30837386378542231</v>
      </c>
      <c r="S185" s="307">
        <f t="shared" ca="1" si="79"/>
        <v>8.5986155282577954</v>
      </c>
      <c r="T185" s="304">
        <f t="shared" ca="1" si="59"/>
        <v>84.352418332208984</v>
      </c>
      <c r="U185" s="311">
        <f t="shared" ca="1" si="60"/>
        <v>0</v>
      </c>
      <c r="V185" s="306">
        <f t="shared" ca="1" si="61"/>
        <v>1.2104839877289277</v>
      </c>
      <c r="W185" s="304">
        <f t="shared" ca="1" si="62"/>
        <v>63.220641479771352</v>
      </c>
      <c r="Y185" s="314" t="str">
        <f t="shared" ca="1" si="80"/>
        <v/>
      </c>
      <c r="Z185" s="315" t="str">
        <f t="shared" ca="1" si="81"/>
        <v/>
      </c>
      <c r="AA185" s="316" t="str">
        <f t="shared" ca="1" si="82"/>
        <v/>
      </c>
      <c r="AC185" s="310" t="e">
        <f t="shared" ca="1" si="83"/>
        <v>#N/A</v>
      </c>
      <c r="AD185" s="323" t="e">
        <f t="shared" ca="1" si="84"/>
        <v>#N/A</v>
      </c>
      <c r="AE185" s="324">
        <f t="shared" ca="1" si="63"/>
        <v>119.20433346481019</v>
      </c>
      <c r="AG185" s="306">
        <f t="shared" ca="1" si="85"/>
        <v>54.588337530117798</v>
      </c>
      <c r="AH185" s="304">
        <f t="shared" ca="1" si="86"/>
        <v>64.171142616168311</v>
      </c>
    </row>
    <row r="186" spans="1:34" x14ac:dyDescent="0.2">
      <c r="A186" s="347">
        <f t="shared" ca="1" si="64"/>
        <v>0.01</v>
      </c>
      <c r="B186" s="304">
        <f t="shared" ca="1" si="65"/>
        <v>1.8200000000000014</v>
      </c>
      <c r="D186" s="306">
        <f t="shared" ca="1" si="66"/>
        <v>13.696223445808739</v>
      </c>
      <c r="E186" s="307">
        <f t="shared" ca="1" si="67"/>
        <v>52.668580457966357</v>
      </c>
      <c r="F186" s="304">
        <f t="shared" ca="1" si="68"/>
        <v>54.420271077373336</v>
      </c>
      <c r="G186" s="306">
        <f t="shared" ca="1" si="69"/>
        <v>27.377673400844451</v>
      </c>
      <c r="H186" s="307">
        <f t="shared" ca="1" si="70"/>
        <v>124.79166812436794</v>
      </c>
      <c r="I186" s="304">
        <f t="shared" ca="1" si="71"/>
        <v>127.75952971933521</v>
      </c>
      <c r="J186" s="306">
        <f t="shared" ca="1" si="72"/>
        <v>24.771718826842189</v>
      </c>
      <c r="K186" s="307">
        <f t="shared" ca="1" si="73"/>
        <v>120.44961671703098</v>
      </c>
      <c r="L186" s="304">
        <f t="shared" ca="1" si="58"/>
        <v>122.97051768987474</v>
      </c>
      <c r="M186" s="306">
        <f t="shared" ca="1" si="74"/>
        <v>1.354830769136141</v>
      </c>
      <c r="N186" s="304">
        <f t="shared" ca="1" si="75"/>
        <v>77.626085025964073</v>
      </c>
      <c r="P186" s="310">
        <f t="shared" ca="1" si="76"/>
        <v>5</v>
      </c>
      <c r="Q186" s="304">
        <f t="shared" ca="1" si="77"/>
        <v>613.00999999999976</v>
      </c>
      <c r="R186" s="306">
        <f t="shared" ca="1" si="78"/>
        <v>0.30764115780933443</v>
      </c>
      <c r="S186" s="307">
        <f t="shared" ca="1" si="79"/>
        <v>8.5955391166797028</v>
      </c>
      <c r="T186" s="304">
        <f t="shared" ca="1" si="59"/>
        <v>84.322238734627888</v>
      </c>
      <c r="U186" s="311">
        <f t="shared" ca="1" si="60"/>
        <v>0</v>
      </c>
      <c r="V186" s="306">
        <f t="shared" ca="1" si="61"/>
        <v>1.2103332521599546</v>
      </c>
      <c r="W186" s="304">
        <f t="shared" ca="1" si="62"/>
        <v>63.754345068525829</v>
      </c>
      <c r="Y186" s="314" t="str">
        <f t="shared" ca="1" si="80"/>
        <v/>
      </c>
      <c r="Z186" s="315" t="str">
        <f t="shared" ca="1" si="81"/>
        <v/>
      </c>
      <c r="AA186" s="316" t="str">
        <f t="shared" ca="1" si="82"/>
        <v/>
      </c>
      <c r="AC186" s="310" t="e">
        <f t="shared" ca="1" si="83"/>
        <v>#N/A</v>
      </c>
      <c r="AD186" s="323" t="e">
        <f t="shared" ca="1" si="84"/>
        <v>#N/A</v>
      </c>
      <c r="AE186" s="324">
        <f t="shared" ca="1" si="63"/>
        <v>120.44961671703098</v>
      </c>
      <c r="AG186" s="306">
        <f t="shared" ca="1" si="85"/>
        <v>54.379714207775294</v>
      </c>
      <c r="AH186" s="304">
        <f t="shared" ca="1" si="86"/>
        <v>63.962172826758291</v>
      </c>
    </row>
    <row r="187" spans="1:34" x14ac:dyDescent="0.2">
      <c r="A187" s="347">
        <f t="shared" ca="1" si="64"/>
        <v>0.01</v>
      </c>
      <c r="B187" s="304">
        <f t="shared" ca="1" si="65"/>
        <v>1.8300000000000014</v>
      </c>
      <c r="D187" s="306">
        <f t="shared" ca="1" si="66"/>
        <v>13.661670005074178</v>
      </c>
      <c r="E187" s="307">
        <f t="shared" ca="1" si="67"/>
        <v>52.462004064642819</v>
      </c>
      <c r="F187" s="304">
        <f t="shared" ca="1" si="68"/>
        <v>54.211650941528639</v>
      </c>
      <c r="G187" s="306">
        <f t="shared" ca="1" si="69"/>
        <v>27.514290100895192</v>
      </c>
      <c r="H187" s="307">
        <f t="shared" ca="1" si="70"/>
        <v>125.31628816501437</v>
      </c>
      <c r="I187" s="304">
        <f t="shared" ca="1" si="71"/>
        <v>128.30124020917779</v>
      </c>
      <c r="J187" s="306">
        <f t="shared" ca="1" si="72"/>
        <v>25.046178644350888</v>
      </c>
      <c r="K187" s="307">
        <f t="shared" ca="1" si="73"/>
        <v>121.7001564984779</v>
      </c>
      <c r="L187" s="304">
        <f t="shared" ca="1" si="58"/>
        <v>124.25071088906795</v>
      </c>
      <c r="M187" s="306">
        <f t="shared" ca="1" si="74"/>
        <v>1.354666921044041</v>
      </c>
      <c r="N187" s="304">
        <f t="shared" ca="1" si="75"/>
        <v>77.616697221805467</v>
      </c>
      <c r="P187" s="310">
        <f t="shared" ca="1" si="76"/>
        <v>5</v>
      </c>
      <c r="Q187" s="304">
        <f t="shared" ca="1" si="77"/>
        <v>611.54999999999973</v>
      </c>
      <c r="R187" s="306">
        <f t="shared" ca="1" si="78"/>
        <v>0.30690845183324655</v>
      </c>
      <c r="S187" s="307">
        <f t="shared" ca="1" si="79"/>
        <v>8.592470032161371</v>
      </c>
      <c r="T187" s="304">
        <f t="shared" ca="1" si="59"/>
        <v>84.29213101550306</v>
      </c>
      <c r="U187" s="311">
        <f t="shared" ca="1" si="60"/>
        <v>0</v>
      </c>
      <c r="V187" s="306">
        <f t="shared" ca="1" si="61"/>
        <v>1.2101818990889308</v>
      </c>
      <c r="W187" s="304">
        <f t="shared" ca="1" si="62"/>
        <v>64.28809789175294</v>
      </c>
      <c r="Y187" s="314" t="str">
        <f t="shared" ca="1" si="80"/>
        <v/>
      </c>
      <c r="Z187" s="315" t="str">
        <f t="shared" ca="1" si="81"/>
        <v/>
      </c>
      <c r="AA187" s="316" t="str">
        <f t="shared" ca="1" si="82"/>
        <v/>
      </c>
      <c r="AC187" s="310" t="e">
        <f t="shared" ca="1" si="83"/>
        <v>#N/A</v>
      </c>
      <c r="AD187" s="323" t="e">
        <f t="shared" ca="1" si="84"/>
        <v>#N/A</v>
      </c>
      <c r="AE187" s="324">
        <f t="shared" ca="1" si="63"/>
        <v>121.7001564984779</v>
      </c>
      <c r="AG187" s="306">
        <f t="shared" ca="1" si="85"/>
        <v>54.170876764238571</v>
      </c>
      <c r="AH187" s="304">
        <f t="shared" ca="1" si="86"/>
        <v>63.75298987149101</v>
      </c>
    </row>
    <row r="188" spans="1:34" x14ac:dyDescent="0.2">
      <c r="A188" s="347">
        <f t="shared" ca="1" si="64"/>
        <v>0.01</v>
      </c>
      <c r="B188" s="304">
        <f t="shared" ca="1" si="65"/>
        <v>1.8400000000000014</v>
      </c>
      <c r="D188" s="306">
        <f t="shared" ca="1" si="66"/>
        <v>13.62696862959714</v>
      </c>
      <c r="E188" s="307">
        <f t="shared" ca="1" si="67"/>
        <v>52.255243963777446</v>
      </c>
      <c r="F188" s="304">
        <f t="shared" ca="1" si="68"/>
        <v>54.002822109089117</v>
      </c>
      <c r="G188" s="306">
        <f t="shared" ca="1" si="69"/>
        <v>27.650559787191163</v>
      </c>
      <c r="H188" s="307">
        <f t="shared" ca="1" si="70"/>
        <v>125.83884060465215</v>
      </c>
      <c r="I188" s="304">
        <f t="shared" ca="1" si="71"/>
        <v>128.84086021626868</v>
      </c>
      <c r="J188" s="306">
        <f t="shared" ca="1" si="72"/>
        <v>25.322002893791321</v>
      </c>
      <c r="K188" s="307">
        <f t="shared" ca="1" si="73"/>
        <v>122.95593214232623</v>
      </c>
      <c r="L188" s="304">
        <f t="shared" ca="1" si="58"/>
        <v>125.53630980533684</v>
      </c>
      <c r="M188" s="306">
        <f t="shared" ca="1" si="74"/>
        <v>1.3545036373371973</v>
      </c>
      <c r="N188" s="304">
        <f t="shared" ca="1" si="75"/>
        <v>77.607341754540073</v>
      </c>
      <c r="P188" s="310">
        <f t="shared" ca="1" si="76"/>
        <v>5</v>
      </c>
      <c r="Q188" s="304">
        <f t="shared" ca="1" si="77"/>
        <v>610.0899999999998</v>
      </c>
      <c r="R188" s="306">
        <f t="shared" ca="1" si="78"/>
        <v>0.30617574585715868</v>
      </c>
      <c r="S188" s="307">
        <f t="shared" ca="1" si="79"/>
        <v>8.5894082747027998</v>
      </c>
      <c r="T188" s="304">
        <f t="shared" ca="1" si="59"/>
        <v>84.262095174834471</v>
      </c>
      <c r="U188" s="311">
        <f t="shared" ca="1" si="60"/>
        <v>0</v>
      </c>
      <c r="V188" s="306">
        <f t="shared" ca="1" si="61"/>
        <v>1.2100299312504321</v>
      </c>
      <c r="W188" s="304">
        <f t="shared" ca="1" si="62"/>
        <v>64.821870562705783</v>
      </c>
      <c r="Y188" s="314" t="str">
        <f t="shared" ca="1" si="80"/>
        <v/>
      </c>
      <c r="Z188" s="315" t="str">
        <f t="shared" ca="1" si="81"/>
        <v/>
      </c>
      <c r="AA188" s="316" t="str">
        <f t="shared" ca="1" si="82"/>
        <v/>
      </c>
      <c r="AC188" s="310" t="e">
        <f t="shared" ca="1" si="83"/>
        <v>#N/A</v>
      </c>
      <c r="AD188" s="323" t="e">
        <f t="shared" ca="1" si="84"/>
        <v>#N/A</v>
      </c>
      <c r="AE188" s="324">
        <f t="shared" ca="1" si="63"/>
        <v>122.95593214232623</v>
      </c>
      <c r="AG188" s="306">
        <f t="shared" ca="1" si="85"/>
        <v>53.961828954114395</v>
      </c>
      <c r="AH188" s="304">
        <f t="shared" ca="1" si="86"/>
        <v>63.543597492707612</v>
      </c>
    </row>
    <row r="189" spans="1:34" x14ac:dyDescent="0.2">
      <c r="A189" s="347">
        <f t="shared" ca="1" si="64"/>
        <v>0.01</v>
      </c>
      <c r="B189" s="304">
        <f t="shared" ca="1" si="65"/>
        <v>1.8500000000000014</v>
      </c>
      <c r="D189" s="306">
        <f t="shared" ca="1" si="66"/>
        <v>13.592120812613985</v>
      </c>
      <c r="E189" s="307">
        <f t="shared" ca="1" si="67"/>
        <v>52.048303686496752</v>
      </c>
      <c r="F189" s="304">
        <f t="shared" ca="1" si="68"/>
        <v>53.793788347972722</v>
      </c>
      <c r="G189" s="306">
        <f t="shared" ca="1" si="69"/>
        <v>27.786480995317302</v>
      </c>
      <c r="H189" s="307">
        <f t="shared" ca="1" si="70"/>
        <v>126.35932364151712</v>
      </c>
      <c r="I189" s="304">
        <f t="shared" ca="1" si="71"/>
        <v>129.37838767446746</v>
      </c>
      <c r="J189" s="306">
        <f t="shared" ca="1" si="72"/>
        <v>25.599188097703863</v>
      </c>
      <c r="K189" s="307">
        <f t="shared" ca="1" si="73"/>
        <v>124.21692296355708</v>
      </c>
      <c r="L189" s="304">
        <f t="shared" ca="1" si="58"/>
        <v>126.82729352073984</v>
      </c>
      <c r="M189" s="306">
        <f t="shared" ca="1" si="74"/>
        <v>1.3543409110981923</v>
      </c>
      <c r="N189" s="304">
        <f t="shared" ca="1" si="75"/>
        <v>77.598018227829058</v>
      </c>
      <c r="P189" s="310">
        <f t="shared" ca="1" si="76"/>
        <v>5</v>
      </c>
      <c r="Q189" s="304">
        <f t="shared" ca="1" si="77"/>
        <v>608.62999999999977</v>
      </c>
      <c r="R189" s="306">
        <f t="shared" ca="1" si="78"/>
        <v>0.3054430398810708</v>
      </c>
      <c r="S189" s="307">
        <f t="shared" ca="1" si="79"/>
        <v>8.5863538443039893</v>
      </c>
      <c r="T189" s="304">
        <f t="shared" ca="1" si="59"/>
        <v>84.232131212622136</v>
      </c>
      <c r="U189" s="311">
        <f t="shared" ca="1" si="60"/>
        <v>0</v>
      </c>
      <c r="V189" s="306">
        <f t="shared" ca="1" si="61"/>
        <v>1.2098773513808905</v>
      </c>
      <c r="W189" s="304">
        <f t="shared" ca="1" si="62"/>
        <v>65.355633818113461</v>
      </c>
      <c r="Y189" s="314" t="str">
        <f t="shared" ca="1" si="80"/>
        <v/>
      </c>
      <c r="Z189" s="315" t="str">
        <f t="shared" ca="1" si="81"/>
        <v/>
      </c>
      <c r="AA189" s="316" t="str">
        <f t="shared" ca="1" si="82"/>
        <v/>
      </c>
      <c r="AC189" s="310" t="e">
        <f t="shared" ca="1" si="83"/>
        <v>#N/A</v>
      </c>
      <c r="AD189" s="323" t="e">
        <f t="shared" ca="1" si="84"/>
        <v>#N/A</v>
      </c>
      <c r="AE189" s="324">
        <f t="shared" ca="1" si="63"/>
        <v>124.21692296355708</v>
      </c>
      <c r="AG189" s="306">
        <f t="shared" ca="1" si="85"/>
        <v>53.752574524001972</v>
      </c>
      <c r="AH189" s="304">
        <f t="shared" ca="1" si="86"/>
        <v>63.333999424918304</v>
      </c>
    </row>
    <row r="190" spans="1:34" x14ac:dyDescent="0.2">
      <c r="A190" s="347">
        <f t="shared" ca="1" si="64"/>
        <v>0.01</v>
      </c>
      <c r="B190" s="304">
        <f t="shared" ca="1" si="65"/>
        <v>1.8600000000000014</v>
      </c>
      <c r="D190" s="306">
        <f t="shared" ca="1" si="66"/>
        <v>13.557128036226652</v>
      </c>
      <c r="E190" s="307">
        <f t="shared" ca="1" si="67"/>
        <v>51.841186757608604</v>
      </c>
      <c r="F190" s="304">
        <f t="shared" ca="1" si="68"/>
        <v>53.584553418199697</v>
      </c>
      <c r="G190" s="306">
        <f t="shared" ca="1" si="69"/>
        <v>27.922052275679569</v>
      </c>
      <c r="H190" s="307">
        <f t="shared" ca="1" si="70"/>
        <v>126.87773550909321</v>
      </c>
      <c r="I190" s="304">
        <f t="shared" ca="1" si="71"/>
        <v>129.91382055501714</v>
      </c>
      <c r="J190" s="306">
        <f t="shared" ca="1" si="72"/>
        <v>25.877730764058846</v>
      </c>
      <c r="K190" s="307">
        <f t="shared" ca="1" si="73"/>
        <v>125.48310825931013</v>
      </c>
      <c r="L190" s="304">
        <f t="shared" ca="1" si="58"/>
        <v>128.12364109685169</v>
      </c>
      <c r="M190" s="306">
        <f t="shared" ca="1" si="74"/>
        <v>1.3541787355147339</v>
      </c>
      <c r="N190" s="304">
        <f t="shared" ca="1" si="75"/>
        <v>77.588726251356817</v>
      </c>
      <c r="P190" s="310">
        <f t="shared" ca="1" si="76"/>
        <v>5</v>
      </c>
      <c r="Q190" s="304">
        <f t="shared" ca="1" si="77"/>
        <v>607.16999999999973</v>
      </c>
      <c r="R190" s="306">
        <f t="shared" ca="1" si="78"/>
        <v>0.30471033390498292</v>
      </c>
      <c r="S190" s="307">
        <f t="shared" ca="1" si="79"/>
        <v>8.5833067409649395</v>
      </c>
      <c r="T190" s="304">
        <f t="shared" ca="1" si="59"/>
        <v>84.202239128866054</v>
      </c>
      <c r="U190" s="311">
        <f t="shared" ca="1" si="60"/>
        <v>0</v>
      </c>
      <c r="V190" s="306">
        <f t="shared" ca="1" si="61"/>
        <v>1.2097241622185384</v>
      </c>
      <c r="W190" s="304">
        <f t="shared" ca="1" si="62"/>
        <v>65.889358519308814</v>
      </c>
      <c r="Y190" s="314" t="str">
        <f t="shared" ca="1" si="80"/>
        <v/>
      </c>
      <c r="Z190" s="315" t="str">
        <f t="shared" ca="1" si="81"/>
        <v/>
      </c>
      <c r="AA190" s="316" t="str">
        <f t="shared" ca="1" si="82"/>
        <v/>
      </c>
      <c r="AC190" s="310" t="e">
        <f t="shared" ca="1" si="83"/>
        <v>#N/A</v>
      </c>
      <c r="AD190" s="323" t="e">
        <f t="shared" ca="1" si="84"/>
        <v>#N/A</v>
      </c>
      <c r="AE190" s="324">
        <f t="shared" ca="1" si="63"/>
        <v>125.48310825931013</v>
      </c>
      <c r="AG190" s="306">
        <f t="shared" ca="1" si="85"/>
        <v>53.543117212317703</v>
      </c>
      <c r="AH190" s="304">
        <f t="shared" ca="1" si="86"/>
        <v>63.124199394623432</v>
      </c>
    </row>
    <row r="191" spans="1:34" x14ac:dyDescent="0.2">
      <c r="A191" s="347">
        <f t="shared" ca="1" si="64"/>
        <v>0.01</v>
      </c>
      <c r="B191" s="304">
        <f t="shared" ca="1" si="65"/>
        <v>1.8700000000000014</v>
      </c>
      <c r="D191" s="306">
        <f t="shared" ca="1" si="66"/>
        <v>13.521991771576849</v>
      </c>
      <c r="E191" s="307">
        <f t="shared" ca="1" si="67"/>
        <v>51.63389669539454</v>
      </c>
      <c r="F191" s="304">
        <f t="shared" ca="1" si="68"/>
        <v>53.375121071724671</v>
      </c>
      <c r="G191" s="306">
        <f t="shared" ca="1" si="69"/>
        <v>28.057272193395338</v>
      </c>
      <c r="H191" s="307">
        <f t="shared" ca="1" si="70"/>
        <v>127.39407447604715</v>
      </c>
      <c r="I191" s="304">
        <f t="shared" ca="1" si="71"/>
        <v>130.4471568664604</v>
      </c>
      <c r="J191" s="306">
        <f t="shared" ca="1" si="72"/>
        <v>26.157627386404222</v>
      </c>
      <c r="K191" s="307">
        <f t="shared" ca="1" si="73"/>
        <v>126.75446730923584</v>
      </c>
      <c r="L191" s="304">
        <f t="shared" ca="1" si="58"/>
        <v>129.42533157513679</v>
      </c>
      <c r="M191" s="306">
        <f t="shared" ca="1" si="74"/>
        <v>1.3540171038774294</v>
      </c>
      <c r="N191" s="304">
        <f t="shared" ca="1" si="75"/>
        <v>77.579465440703473</v>
      </c>
      <c r="P191" s="310">
        <f t="shared" ca="1" si="76"/>
        <v>5</v>
      </c>
      <c r="Q191" s="304">
        <f t="shared" ca="1" si="77"/>
        <v>605.70999999999981</v>
      </c>
      <c r="R191" s="306">
        <f t="shared" ca="1" si="78"/>
        <v>0.30397762792889504</v>
      </c>
      <c r="S191" s="307">
        <f t="shared" ca="1" si="79"/>
        <v>8.5802669646856504</v>
      </c>
      <c r="T191" s="304">
        <f t="shared" ca="1" si="59"/>
        <v>84.172418923566241</v>
      </c>
      <c r="U191" s="311">
        <f t="shared" ca="1" si="60"/>
        <v>0</v>
      </c>
      <c r="V191" s="306">
        <f t="shared" ca="1" si="61"/>
        <v>1.2095703665033513</v>
      </c>
      <c r="W191" s="304">
        <f t="shared" ca="1" si="62"/>
        <v>66.423015653339945</v>
      </c>
      <c r="Y191" s="314" t="str">
        <f t="shared" ca="1" si="80"/>
        <v/>
      </c>
      <c r="Z191" s="315" t="str">
        <f t="shared" ca="1" si="81"/>
        <v/>
      </c>
      <c r="AA191" s="316" t="str">
        <f t="shared" ca="1" si="82"/>
        <v/>
      </c>
      <c r="AC191" s="310" t="e">
        <f t="shared" ca="1" si="83"/>
        <v>#N/A</v>
      </c>
      <c r="AD191" s="323" t="e">
        <f t="shared" ca="1" si="84"/>
        <v>#N/A</v>
      </c>
      <c r="AE191" s="324">
        <f t="shared" ca="1" si="63"/>
        <v>126.75446730923584</v>
      </c>
      <c r="AG191" s="306">
        <f t="shared" ca="1" si="85"/>
        <v>53.333460749121251</v>
      </c>
      <c r="AH191" s="304">
        <f t="shared" ca="1" si="86"/>
        <v>62.914201120135893</v>
      </c>
    </row>
    <row r="192" spans="1:34" x14ac:dyDescent="0.2">
      <c r="A192" s="347">
        <f t="shared" ca="1" si="64"/>
        <v>0.01</v>
      </c>
      <c r="B192" s="304">
        <f t="shared" ca="1" si="65"/>
        <v>1.8800000000000014</v>
      </c>
      <c r="D192" s="306">
        <f t="shared" ca="1" si="66"/>
        <v>13.486713479014584</v>
      </c>
      <c r="E192" s="307">
        <f t="shared" ca="1" si="67"/>
        <v>51.426437011404794</v>
      </c>
      <c r="F192" s="304">
        <f t="shared" ca="1" si="68"/>
        <v>53.165495052270686</v>
      </c>
      <c r="G192" s="306">
        <f t="shared" ca="1" si="69"/>
        <v>28.192139328185483</v>
      </c>
      <c r="H192" s="307">
        <f t="shared" ca="1" si="70"/>
        <v>127.9083388461612</v>
      </c>
      <c r="I192" s="304">
        <f t="shared" ca="1" si="71"/>
        <v>130.97839465455442</v>
      </c>
      <c r="J192" s="306">
        <f t="shared" ca="1" si="72"/>
        <v>26.438874444012125</v>
      </c>
      <c r="K192" s="307">
        <f t="shared" ca="1" si="73"/>
        <v>128.03097937584687</v>
      </c>
      <c r="L192" s="304">
        <f t="shared" ca="1" si="58"/>
        <v>130.7323439773217</v>
      </c>
      <c r="M192" s="306">
        <f t="shared" ca="1" si="74"/>
        <v>1.353856009577616</v>
      </c>
      <c r="N192" s="304">
        <f t="shared" ca="1" si="75"/>
        <v>77.570235417220559</v>
      </c>
      <c r="P192" s="310">
        <f t="shared" ca="1" si="76"/>
        <v>5</v>
      </c>
      <c r="Q192" s="304">
        <f t="shared" ca="1" si="77"/>
        <v>604.24999999999977</v>
      </c>
      <c r="R192" s="306">
        <f t="shared" ca="1" si="78"/>
        <v>0.30324492195280717</v>
      </c>
      <c r="S192" s="307">
        <f t="shared" ca="1" si="79"/>
        <v>8.577234515466122</v>
      </c>
      <c r="T192" s="304">
        <f t="shared" ca="1" si="59"/>
        <v>84.142670596722667</v>
      </c>
      <c r="U192" s="311">
        <f t="shared" ca="1" si="60"/>
        <v>0</v>
      </c>
      <c r="V192" s="306">
        <f t="shared" ca="1" si="61"/>
        <v>1.2094159669769871</v>
      </c>
      <c r="W192" s="304">
        <f t="shared" ca="1" si="62"/>
        <v>66.956576334066185</v>
      </c>
      <c r="Y192" s="314" t="str">
        <f t="shared" ca="1" si="80"/>
        <v/>
      </c>
      <c r="Z192" s="315" t="str">
        <f t="shared" ca="1" si="81"/>
        <v/>
      </c>
      <c r="AA192" s="316" t="str">
        <f t="shared" ca="1" si="82"/>
        <v/>
      </c>
      <c r="AC192" s="310" t="e">
        <f t="shared" ca="1" si="83"/>
        <v>#N/A</v>
      </c>
      <c r="AD192" s="323" t="e">
        <f t="shared" ca="1" si="84"/>
        <v>#N/A</v>
      </c>
      <c r="AE192" s="324">
        <f t="shared" ca="1" si="63"/>
        <v>128.03097937584687</v>
      </c>
      <c r="AG192" s="306">
        <f t="shared" ca="1" si="85"/>
        <v>53.123608855943118</v>
      </c>
      <c r="AH192" s="304">
        <f t="shared" ca="1" si="86"/>
        <v>62.704008311405268</v>
      </c>
    </row>
    <row r="193" spans="1:34" x14ac:dyDescent="0.2">
      <c r="A193" s="347">
        <f t="shared" ca="1" si="64"/>
        <v>0.01</v>
      </c>
      <c r="B193" s="304">
        <f t="shared" ca="1" si="65"/>
        <v>1.8900000000000015</v>
      </c>
      <c r="D193" s="306">
        <f t="shared" ca="1" si="66"/>
        <v>13.451294608261509</v>
      </c>
      <c r="E193" s="307">
        <f t="shared" ca="1" si="67"/>
        <v>51.218811210255616</v>
      </c>
      <c r="F193" s="304">
        <f t="shared" ca="1" si="68"/>
        <v>52.955679095164584</v>
      </c>
      <c r="G193" s="306">
        <f t="shared" ca="1" si="69"/>
        <v>28.326652274268099</v>
      </c>
      <c r="H193" s="307">
        <f t="shared" ca="1" si="70"/>
        <v>128.42052695826376</v>
      </c>
      <c r="I193" s="304">
        <f t="shared" ca="1" si="71"/>
        <v>131.50753200218398</v>
      </c>
      <c r="J193" s="306">
        <f t="shared" ca="1" si="72"/>
        <v>26.721468402024392</v>
      </c>
      <c r="K193" s="307">
        <f t="shared" ca="1" si="73"/>
        <v>129.312623704869</v>
      </c>
      <c r="L193" s="304">
        <f t="shared" ca="1" si="58"/>
        <v>132.04465730576695</v>
      </c>
      <c r="M193" s="306">
        <f t="shared" ca="1" si="74"/>
        <v>1.3536954461052497</v>
      </c>
      <c r="N193" s="304">
        <f t="shared" ca="1" si="75"/>
        <v>77.561035807910002</v>
      </c>
      <c r="P193" s="310">
        <f t="shared" ca="1" si="76"/>
        <v>5</v>
      </c>
      <c r="Q193" s="304">
        <f t="shared" ca="1" si="77"/>
        <v>602.78999999999974</v>
      </c>
      <c r="R193" s="306">
        <f t="shared" ca="1" si="78"/>
        <v>0.30251221597671929</v>
      </c>
      <c r="S193" s="307">
        <f t="shared" ca="1" si="79"/>
        <v>8.5742093933063543</v>
      </c>
      <c r="T193" s="304">
        <f t="shared" ca="1" si="59"/>
        <v>84.112994148335346</v>
      </c>
      <c r="U193" s="311">
        <f t="shared" ca="1" si="60"/>
        <v>0</v>
      </c>
      <c r="V193" s="306">
        <f t="shared" ca="1" si="61"/>
        <v>1.2092609663827354</v>
      </c>
      <c r="W193" s="304">
        <f t="shared" ca="1" si="62"/>
        <v>67.490011803238858</v>
      </c>
      <c r="Y193" s="314" t="str">
        <f t="shared" ca="1" si="80"/>
        <v/>
      </c>
      <c r="Z193" s="315" t="str">
        <f t="shared" ca="1" si="81"/>
        <v/>
      </c>
      <c r="AA193" s="316" t="str">
        <f t="shared" ca="1" si="82"/>
        <v/>
      </c>
      <c r="AC193" s="310" t="e">
        <f t="shared" ca="1" si="83"/>
        <v>#N/A</v>
      </c>
      <c r="AD193" s="323" t="e">
        <f t="shared" ca="1" si="84"/>
        <v>#N/A</v>
      </c>
      <c r="AE193" s="324">
        <f t="shared" ca="1" si="63"/>
        <v>129.312623704869</v>
      </c>
      <c r="AG193" s="306">
        <f t="shared" ca="1" si="85"/>
        <v>52.913565245613761</v>
      </c>
      <c r="AH193" s="304">
        <f t="shared" ca="1" si="86"/>
        <v>62.493624669843463</v>
      </c>
    </row>
    <row r="194" spans="1:34" x14ac:dyDescent="0.2">
      <c r="A194" s="347">
        <f t="shared" ca="1" si="64"/>
        <v>0.01</v>
      </c>
      <c r="B194" s="304">
        <f t="shared" ca="1" si="65"/>
        <v>1.9000000000000015</v>
      </c>
      <c r="D194" s="306">
        <f t="shared" ca="1" si="66"/>
        <v>13.415736598568975</v>
      </c>
      <c r="E194" s="307">
        <f t="shared" ca="1" si="67"/>
        <v>51.011022789429092</v>
      </c>
      <c r="F194" s="304">
        <f t="shared" ca="1" si="68"/>
        <v>52.745676927174202</v>
      </c>
      <c r="G194" s="306">
        <f t="shared" ca="1" si="69"/>
        <v>28.460809640253789</v>
      </c>
      <c r="H194" s="307">
        <f t="shared" ca="1" si="70"/>
        <v>128.93063718615807</v>
      </c>
      <c r="I194" s="304">
        <f t="shared" ca="1" si="71"/>
        <v>132.03456702927264</v>
      </c>
      <c r="J194" s="306">
        <f t="shared" ca="1" si="72"/>
        <v>27.005405711597003</v>
      </c>
      <c r="K194" s="307">
        <f t="shared" ca="1" si="73"/>
        <v>130.5993795255911</v>
      </c>
      <c r="L194" s="304">
        <f t="shared" ca="1" si="58"/>
        <v>133.36225054383772</v>
      </c>
      <c r="M194" s="306">
        <f t="shared" ca="1" si="74"/>
        <v>1.3535354070468475</v>
      </c>
      <c r="N194" s="304">
        <f t="shared" ca="1" si="75"/>
        <v>77.551866245306314</v>
      </c>
      <c r="P194" s="310">
        <f t="shared" ca="1" si="76"/>
        <v>5</v>
      </c>
      <c r="Q194" s="304">
        <f t="shared" ca="1" si="77"/>
        <v>601.32999999999981</v>
      </c>
      <c r="R194" s="306">
        <f t="shared" ca="1" si="78"/>
        <v>0.30177951000063147</v>
      </c>
      <c r="S194" s="307">
        <f t="shared" ca="1" si="79"/>
        <v>8.5711915982063474</v>
      </c>
      <c r="T194" s="304">
        <f t="shared" ca="1" si="59"/>
        <v>84.083389578404265</v>
      </c>
      <c r="U194" s="311">
        <f t="shared" ca="1" si="60"/>
        <v>0</v>
      </c>
      <c r="V194" s="306">
        <f t="shared" ca="1" si="61"/>
        <v>1.2091053674654548</v>
      </c>
      <c r="W194" s="304">
        <f t="shared" ca="1" si="62"/>
        <v>68.023293431565435</v>
      </c>
      <c r="Y194" s="314" t="str">
        <f t="shared" ca="1" si="80"/>
        <v/>
      </c>
      <c r="Z194" s="315" t="str">
        <f t="shared" ca="1" si="81"/>
        <v/>
      </c>
      <c r="AA194" s="316" t="str">
        <f t="shared" ca="1" si="82"/>
        <v/>
      </c>
      <c r="AC194" s="310" t="e">
        <f t="shared" ca="1" si="83"/>
        <v>#N/A</v>
      </c>
      <c r="AD194" s="323" t="e">
        <f t="shared" ca="1" si="84"/>
        <v>#N/A</v>
      </c>
      <c r="AE194" s="324">
        <f t="shared" ca="1" si="63"/>
        <v>130.5993795255911</v>
      </c>
      <c r="AG194" s="306">
        <f t="shared" ca="1" si="85"/>
        <v>52.703333622094121</v>
      </c>
      <c r="AH194" s="304">
        <f t="shared" ca="1" si="86"/>
        <v>62.283053888151926</v>
      </c>
    </row>
    <row r="195" spans="1:34" x14ac:dyDescent="0.2">
      <c r="A195" s="347">
        <f t="shared" ca="1" si="64"/>
        <v>0.01</v>
      </c>
      <c r="B195" s="304">
        <f t="shared" ca="1" si="65"/>
        <v>1.9100000000000015</v>
      </c>
      <c r="D195" s="306">
        <f t="shared" ca="1" si="66"/>
        <v>13.380040878871162</v>
      </c>
      <c r="E195" s="307">
        <f t="shared" ca="1" si="67"/>
        <v>50.803075239075234</v>
      </c>
      <c r="F195" s="304">
        <f t="shared" ca="1" si="68"/>
        <v>52.535492266346971</v>
      </c>
      <c r="G195" s="306">
        <f t="shared" ca="1" si="69"/>
        <v>28.594610049042501</v>
      </c>
      <c r="H195" s="307">
        <f t="shared" ca="1" si="70"/>
        <v>129.43866793854883</v>
      </c>
      <c r="I195" s="304">
        <f t="shared" ca="1" si="71"/>
        <v>132.55949789269238</v>
      </c>
      <c r="J195" s="306">
        <f t="shared" ca="1" si="72"/>
        <v>27.290682810043485</v>
      </c>
      <c r="K195" s="307">
        <f t="shared" ca="1" si="73"/>
        <v>131.89122605121463</v>
      </c>
      <c r="L195" s="304">
        <f t="shared" ca="1" si="58"/>
        <v>134.68510265627376</v>
      </c>
      <c r="M195" s="306">
        <f t="shared" ca="1" si="74"/>
        <v>1.3533758860834841</v>
      </c>
      <c r="N195" s="304">
        <f t="shared" ca="1" si="75"/>
        <v>77.542726367361723</v>
      </c>
      <c r="P195" s="310">
        <f t="shared" ca="1" si="76"/>
        <v>5</v>
      </c>
      <c r="Q195" s="304">
        <f t="shared" ca="1" si="77"/>
        <v>599.86999999999978</v>
      </c>
      <c r="R195" s="306">
        <f t="shared" ca="1" si="78"/>
        <v>0.30104680402454354</v>
      </c>
      <c r="S195" s="307">
        <f t="shared" ca="1" si="79"/>
        <v>8.5681811301661011</v>
      </c>
      <c r="T195" s="304">
        <f t="shared" ca="1" si="59"/>
        <v>84.053856886929452</v>
      </c>
      <c r="U195" s="311">
        <f t="shared" ca="1" si="60"/>
        <v>0</v>
      </c>
      <c r="V195" s="306">
        <f t="shared" ca="1" si="61"/>
        <v>1.2089491729715223</v>
      </c>
      <c r="W195" s="304">
        <f t="shared" ca="1" si="62"/>
        <v>68.556392719758648</v>
      </c>
      <c r="Y195" s="314" t="str">
        <f t="shared" ca="1" si="80"/>
        <v/>
      </c>
      <c r="Z195" s="315" t="str">
        <f t="shared" ca="1" si="81"/>
        <v/>
      </c>
      <c r="AA195" s="316" t="str">
        <f t="shared" ca="1" si="82"/>
        <v/>
      </c>
      <c r="AC195" s="310" t="e">
        <f t="shared" ca="1" si="83"/>
        <v>#N/A</v>
      </c>
      <c r="AD195" s="323" t="e">
        <f t="shared" ca="1" si="84"/>
        <v>#N/A</v>
      </c>
      <c r="AE195" s="324">
        <f t="shared" ca="1" si="63"/>
        <v>131.89122605121463</v>
      </c>
      <c r="AG195" s="306">
        <f t="shared" ca="1" si="85"/>
        <v>52.492917680307613</v>
      </c>
      <c r="AH195" s="304">
        <f t="shared" ca="1" si="86"/>
        <v>62.072299650150377</v>
      </c>
    </row>
    <row r="196" spans="1:34" x14ac:dyDescent="0.2">
      <c r="A196" s="347">
        <f t="shared" ca="1" si="64"/>
        <v>0.01</v>
      </c>
      <c r="B196" s="304">
        <f t="shared" ca="1" si="65"/>
        <v>1.9200000000000015</v>
      </c>
      <c r="D196" s="306">
        <f t="shared" ca="1" si="66"/>
        <v>13.344208867933336</v>
      </c>
      <c r="E196" s="307">
        <f t="shared" ca="1" si="67"/>
        <v>50.594972041816632</v>
      </c>
      <c r="F196" s="304">
        <f t="shared" ca="1" si="68"/>
        <v>52.325128821850377</v>
      </c>
      <c r="G196" s="306">
        <f t="shared" ca="1" si="69"/>
        <v>28.728052137721836</v>
      </c>
      <c r="H196" s="307">
        <f t="shared" ca="1" si="70"/>
        <v>129.94461765896699</v>
      </c>
      <c r="I196" s="304">
        <f t="shared" ca="1" si="71"/>
        <v>133.08232278617166</v>
      </c>
      <c r="J196" s="306">
        <f t="shared" ca="1" si="72"/>
        <v>27.577296120977305</v>
      </c>
      <c r="K196" s="307">
        <f t="shared" ca="1" si="73"/>
        <v>133.18814247920221</v>
      </c>
      <c r="L196" s="304">
        <f t="shared" ref="L196:L259" ca="1" si="87">SQRT(pos_x^2+pos_z^2)</f>
        <v>136.01319258955854</v>
      </c>
      <c r="M196" s="306">
        <f t="shared" ca="1" si="74"/>
        <v>1.3532168769888384</v>
      </c>
      <c r="N196" s="304">
        <f t="shared" ca="1" si="75"/>
        <v>77.533615817334336</v>
      </c>
      <c r="P196" s="310">
        <f t="shared" ca="1" si="76"/>
        <v>5</v>
      </c>
      <c r="Q196" s="304">
        <f t="shared" ca="1" si="77"/>
        <v>598.40999999999974</v>
      </c>
      <c r="R196" s="306">
        <f t="shared" ca="1" si="78"/>
        <v>0.30031409804845566</v>
      </c>
      <c r="S196" s="307">
        <f t="shared" ca="1" si="79"/>
        <v>8.5651779891856172</v>
      </c>
      <c r="T196" s="304">
        <f t="shared" ref="T196:T259" ca="1" si="88">m*g</f>
        <v>84.024396073910907</v>
      </c>
      <c r="U196" s="311">
        <f t="shared" ref="U196:U259" ca="1" si="89">IF(pos_xz&lt;L_rampe,Poids*COS(Beta),0)</f>
        <v>0</v>
      </c>
      <c r="V196" s="306">
        <f t="shared" ref="V196:V259" ca="1" si="90">Rho_moyen*(20000-Alt_rampe-pos_z)/(20000+Alt_rampe+pos_z)</f>
        <v>1.208792385648771</v>
      </c>
      <c r="W196" s="304">
        <f t="shared" ref="W196:W259" ca="1" si="91">1/2*Rho*Sref*Cx*vit_xz^2</f>
        <v>69.089281299569336</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133.18814247920221</v>
      </c>
      <c r="AG196" s="306">
        <f t="shared" ca="1" si="85"/>
        <v>52.282321105973757</v>
      </c>
      <c r="AH196" s="304">
        <f t="shared" ca="1" si="86"/>
        <v>61.861365630607281</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13.308241974495548</v>
      </c>
      <c r="E197" s="307">
        <f t="shared" ref="E197:E260" ca="1" si="96">IF(AND(L196&lt;L_rampe,Poussee&lt;Poids*SIN(M196)),0,(-W196+Poussee)/m*SIN(M196)+U196/m*COS(M196)-Poids/m)</f>
        <v>50.38671667255538</v>
      </c>
      <c r="F197" s="304">
        <f t="shared" ref="F197:F260" ca="1" si="97">SQRT(acc_x^2+acc_z^2)</f>
        <v>52.114590293814032</v>
      </c>
      <c r="G197" s="306">
        <f t="shared" ref="G197:G260" ca="1" si="98">G196+acc_x*pas</f>
        <v>28.861134557466791</v>
      </c>
      <c r="H197" s="307">
        <f t="shared" ref="H197:H260" ca="1" si="99">H196+acc_z*pas</f>
        <v>130.44848482569253</v>
      </c>
      <c r="I197" s="304">
        <f t="shared" ref="I197:I260" ca="1" si="100">SQRT(vit_x^2+vit_z^2)</f>
        <v>133.60303994020174</v>
      </c>
      <c r="J197" s="306">
        <f t="shared" ref="J197:J260" ca="1" si="101">J196+0.5*(vit_x+G196)*pas*(K196&gt;=0)</f>
        <v>27.865242054453248</v>
      </c>
      <c r="K197" s="307">
        <f t="shared" ref="K197:K260" ca="1" si="102">K196+0.5*(vit_z+H196)*pas</f>
        <v>134.49010799162551</v>
      </c>
      <c r="L197" s="304">
        <f t="shared" ca="1" si="87"/>
        <v>137.3464992722871</v>
      </c>
      <c r="M197" s="306">
        <f t="shared" ref="M197:M260" ca="1" si="103">IF(AND(L196&gt;L_rampe,G197&gt;0),ATAN2(G197,H197),$M$4)</f>
        <v>1.353058373627291</v>
      </c>
      <c r="N197" s="304">
        <f t="shared" ref="N197:N260" ca="1" si="104">DEGREES(Beta)</f>
        <v>77.524534243679028</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8.5621821752648941</v>
      </c>
      <c r="T197" s="304">
        <f t="shared" ca="1" si="88"/>
        <v>83.995007139348616</v>
      </c>
      <c r="U197" s="311">
        <f t="shared" ca="1" si="89"/>
        <v>0</v>
      </c>
      <c r="V197" s="306">
        <f t="shared" ca="1" si="90"/>
        <v>1.2086350082464368</v>
      </c>
      <c r="W197" s="304">
        <f t="shared" ca="1" si="91"/>
        <v>69.621930934803871</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134.49010799162551</v>
      </c>
      <c r="AG197" s="306">
        <f t="shared" ref="AG197:AG260" ca="1" si="114">IF(AND(L196&lt;L_rampe,Poussee&lt;Poids*SIN(M196)),0,(-W196+Poussee)/m-Poids*SIN(M196)/m)</f>
        <v>52.071547575443255</v>
      </c>
      <c r="AH197" s="304">
        <f t="shared" ref="AH197:AH260" ca="1" si="115">IF(AND(L196&lt;L_rampe,Poussee&lt;Poids*SIN(M196)), g*SIN(M196), (-W196+Poussee)/m)</f>
        <v>61.650255495071811</v>
      </c>
    </row>
    <row r="198" spans="1:34" x14ac:dyDescent="0.2">
      <c r="A198" s="347">
        <f t="shared" ca="1" si="93"/>
        <v>0.01</v>
      </c>
      <c r="B198" s="304">
        <f t="shared" ca="1" si="94"/>
        <v>1.9400000000000015</v>
      </c>
      <c r="D198" s="306">
        <f t="shared" ca="1" si="95"/>
        <v>13.272141597411721</v>
      </c>
      <c r="E198" s="307">
        <f t="shared" ca="1" si="96"/>
        <v>50.178312598282297</v>
      </c>
      <c r="F198" s="304">
        <f t="shared" ca="1" si="97"/>
        <v>51.90388037317328</v>
      </c>
      <c r="G198" s="306">
        <f t="shared" ca="1" si="98"/>
        <v>28.993855973440908</v>
      </c>
      <c r="H198" s="307">
        <f t="shared" ca="1" si="99"/>
        <v>130.95026795167536</v>
      </c>
      <c r="I198" s="304">
        <f t="shared" ca="1" si="100"/>
        <v>134.12164762194135</v>
      </c>
      <c r="J198" s="306">
        <f t="shared" ca="1" si="101"/>
        <v>28.154517007107785</v>
      </c>
      <c r="K198" s="307">
        <f t="shared" ca="1" si="102"/>
        <v>135.79710175551236</v>
      </c>
      <c r="L198" s="304">
        <f t="shared" ca="1" si="87"/>
        <v>138.68500161553339</v>
      </c>
      <c r="M198" s="306">
        <f t="shared" ca="1" si="103"/>
        <v>1.3529003699520701</v>
      </c>
      <c r="N198" s="304">
        <f t="shared" ca="1" si="104"/>
        <v>77.515481299941314</v>
      </c>
      <c r="P198" s="310">
        <f t="shared" ca="1" si="105"/>
        <v>5</v>
      </c>
      <c r="Q198" s="304">
        <f t="shared" ca="1" si="106"/>
        <v>595.48999999999978</v>
      </c>
      <c r="R198" s="306">
        <f t="shared" ca="1" si="107"/>
        <v>0.2988486860962799</v>
      </c>
      <c r="S198" s="307">
        <f t="shared" ca="1" si="108"/>
        <v>8.5591936884039317</v>
      </c>
      <c r="T198" s="304">
        <f t="shared" ca="1" si="88"/>
        <v>83.965690083242578</v>
      </c>
      <c r="U198" s="311">
        <f t="shared" ca="1" si="89"/>
        <v>0</v>
      </c>
      <c r="V198" s="306">
        <f t="shared" ca="1" si="90"/>
        <v>1.2084770435151038</v>
      </c>
      <c r="W198" s="304">
        <f t="shared" ca="1" si="91"/>
        <v>70.154313522325722</v>
      </c>
      <c r="Y198" s="314" t="str">
        <f t="shared" ca="1" si="109"/>
        <v/>
      </c>
      <c r="Z198" s="315" t="str">
        <f t="shared" ca="1" si="110"/>
        <v/>
      </c>
      <c r="AA198" s="316" t="str">
        <f t="shared" ca="1" si="111"/>
        <v/>
      </c>
      <c r="AC198" s="310" t="e">
        <f t="shared" ca="1" si="112"/>
        <v>#N/A</v>
      </c>
      <c r="AD198" s="323" t="e">
        <f t="shared" ca="1" si="113"/>
        <v>#N/A</v>
      </c>
      <c r="AE198" s="324">
        <f t="shared" ca="1" si="92"/>
        <v>135.79710175551236</v>
      </c>
      <c r="AG198" s="306">
        <f t="shared" ca="1" si="114"/>
        <v>51.860600755534534</v>
      </c>
      <c r="AH198" s="304">
        <f t="shared" ca="1" si="115"/>
        <v>61.438972899707409</v>
      </c>
    </row>
    <row r="199" spans="1:34" x14ac:dyDescent="0.2">
      <c r="A199" s="347">
        <f t="shared" ca="1" si="93"/>
        <v>0.01</v>
      </c>
      <c r="B199" s="304">
        <f t="shared" ca="1" si="94"/>
        <v>1.9500000000000015</v>
      </c>
      <c r="D199" s="306">
        <f t="shared" ca="1" si="95"/>
        <v>13.23590912578441</v>
      </c>
      <c r="E199" s="307">
        <f t="shared" ca="1" si="96"/>
        <v>49.969763277888603</v>
      </c>
      <c r="F199" s="304">
        <f t="shared" ca="1" si="97"/>
        <v>51.693002741514711</v>
      </c>
      <c r="G199" s="306">
        <f t="shared" ca="1" si="98"/>
        <v>29.126215064698751</v>
      </c>
      <c r="H199" s="307">
        <f t="shared" ca="1" si="99"/>
        <v>131.44996558445425</v>
      </c>
      <c r="I199" s="304">
        <f t="shared" ca="1" si="100"/>
        <v>134.63814413511977</v>
      </c>
      <c r="J199" s="306">
        <f t="shared" ca="1" si="101"/>
        <v>28.445117362298483</v>
      </c>
      <c r="K199" s="307">
        <f t="shared" ca="1" si="102"/>
        <v>137.10910292319301</v>
      </c>
      <c r="L199" s="304">
        <f t="shared" ca="1" si="87"/>
        <v>140.02867851321625</v>
      </c>
      <c r="M199" s="306">
        <f t="shared" ca="1" si="103"/>
        <v>1.3527428600034435</v>
      </c>
      <c r="N199" s="304">
        <f t="shared" ca="1" si="104"/>
        <v>77.506456644653682</v>
      </c>
      <c r="P199" s="310">
        <f t="shared" ca="1" si="105"/>
        <v>5</v>
      </c>
      <c r="Q199" s="304">
        <f t="shared" ca="1" si="106"/>
        <v>594.02999999999975</v>
      </c>
      <c r="R199" s="306">
        <f t="shared" ca="1" si="107"/>
        <v>0.29811598012019203</v>
      </c>
      <c r="S199" s="307">
        <f t="shared" ca="1" si="108"/>
        <v>8.55621252860273</v>
      </c>
      <c r="T199" s="304">
        <f t="shared" ca="1" si="88"/>
        <v>83.936444905592779</v>
      </c>
      <c r="U199" s="311">
        <f t="shared" ca="1" si="89"/>
        <v>0</v>
      </c>
      <c r="V199" s="306">
        <f t="shared" ca="1" si="90"/>
        <v>1.2083184942066456</v>
      </c>
      <c r="W199" s="304">
        <f t="shared" ca="1" si="91"/>
        <v>70.686401093041056</v>
      </c>
      <c r="Y199" s="314" t="str">
        <f t="shared" ca="1" si="109"/>
        <v/>
      </c>
      <c r="Z199" s="315" t="str">
        <f t="shared" ca="1" si="110"/>
        <v/>
      </c>
      <c r="AA199" s="316" t="str">
        <f t="shared" ca="1" si="111"/>
        <v/>
      </c>
      <c r="AC199" s="310" t="e">
        <f t="shared" ca="1" si="112"/>
        <v>#N/A</v>
      </c>
      <c r="AD199" s="323" t="e">
        <f t="shared" ca="1" si="113"/>
        <v>#N/A</v>
      </c>
      <c r="AE199" s="324">
        <f t="shared" ca="1" si="92"/>
        <v>137.10910292319301</v>
      </c>
      <c r="AG199" s="306">
        <f t="shared" ca="1" si="114"/>
        <v>51.649484303371963</v>
      </c>
      <c r="AH199" s="304">
        <f t="shared" ca="1" si="115"/>
        <v>61.227521491127028</v>
      </c>
    </row>
    <row r="200" spans="1:34" x14ac:dyDescent="0.2">
      <c r="A200" s="347">
        <f t="shared" ca="1" si="93"/>
        <v>0.01</v>
      </c>
      <c r="B200" s="304">
        <f t="shared" ca="1" si="94"/>
        <v>1.9600000000000015</v>
      </c>
      <c r="D200" s="306">
        <f t="shared" ca="1" si="95"/>
        <v>13.199545939095403</v>
      </c>
      <c r="E200" s="307">
        <f t="shared" ca="1" si="96"/>
        <v>49.761072161979811</v>
      </c>
      <c r="F200" s="304">
        <f t="shared" ca="1" si="97"/>
        <v>51.481961070923205</v>
      </c>
      <c r="G200" s="306">
        <f t="shared" ca="1" si="98"/>
        <v>29.258210524089705</v>
      </c>
      <c r="H200" s="307">
        <f t="shared" ca="1" si="99"/>
        <v>131.94757630607404</v>
      </c>
      <c r="I200" s="304">
        <f t="shared" ca="1" si="100"/>
        <v>135.15252781993826</v>
      </c>
      <c r="J200" s="306">
        <f t="shared" ca="1" si="101"/>
        <v>28.737039490242424</v>
      </c>
      <c r="K200" s="307">
        <f t="shared" ca="1" si="102"/>
        <v>138.42609063264564</v>
      </c>
      <c r="L200" s="304">
        <f t="shared" ca="1" si="87"/>
        <v>141.37750884246466</v>
      </c>
      <c r="M200" s="306">
        <f t="shared" ca="1" si="103"/>
        <v>1.3525858379069571</v>
      </c>
      <c r="N200" s="304">
        <f t="shared" ca="1" si="104"/>
        <v>77.497459941234723</v>
      </c>
      <c r="P200" s="310">
        <f t="shared" ca="1" si="105"/>
        <v>5</v>
      </c>
      <c r="Q200" s="304">
        <f t="shared" ca="1" si="106"/>
        <v>592.56999999999971</v>
      </c>
      <c r="R200" s="306">
        <f t="shared" ca="1" si="107"/>
        <v>0.29738327414410415</v>
      </c>
      <c r="S200" s="307">
        <f t="shared" ca="1" si="108"/>
        <v>8.5532386958612889</v>
      </c>
      <c r="T200" s="304">
        <f t="shared" ca="1" si="88"/>
        <v>83.907271606399249</v>
      </c>
      <c r="U200" s="311">
        <f t="shared" ca="1" si="89"/>
        <v>0</v>
      </c>
      <c r="V200" s="306">
        <f t="shared" ca="1" si="90"/>
        <v>1.2081593630741714</v>
      </c>
      <c r="W200" s="304">
        <f t="shared" ca="1" si="91"/>
        <v>71.218165812868619</v>
      </c>
      <c r="Y200" s="314" t="str">
        <f t="shared" ca="1" si="109"/>
        <v/>
      </c>
      <c r="Z200" s="315" t="str">
        <f t="shared" ca="1" si="110"/>
        <v/>
      </c>
      <c r="AA200" s="316" t="str">
        <f t="shared" ca="1" si="111"/>
        <v/>
      </c>
      <c r="AC200" s="310" t="e">
        <f t="shared" ca="1" si="112"/>
        <v>#N/A</v>
      </c>
      <c r="AD200" s="323" t="e">
        <f t="shared" ca="1" si="113"/>
        <v>#N/A</v>
      </c>
      <c r="AE200" s="324">
        <f t="shared" ca="1" si="92"/>
        <v>138.42609063264564</v>
      </c>
      <c r="AG200" s="306">
        <f t="shared" ca="1" si="114"/>
        <v>51.438201866225484</v>
      </c>
      <c r="AH200" s="304">
        <f t="shared" ca="1" si="115"/>
        <v>61.015904906229949</v>
      </c>
    </row>
    <row r="201" spans="1:34" x14ac:dyDescent="0.2">
      <c r="A201" s="347">
        <f t="shared" ca="1" si="93"/>
        <v>0.01</v>
      </c>
      <c r="B201" s="304">
        <f t="shared" ca="1" si="94"/>
        <v>1.9700000000000015</v>
      </c>
      <c r="D201" s="306">
        <f t="shared" ca="1" si="95"/>
        <v>13.163053407332159</v>
      </c>
      <c r="E201" s="307">
        <f t="shared" ca="1" si="96"/>
        <v>49.552242692691983</v>
      </c>
      <c r="F201" s="304">
        <f t="shared" ca="1" si="97"/>
        <v>51.27075902383077</v>
      </c>
      <c r="G201" s="306">
        <f t="shared" ca="1" si="98"/>
        <v>29.389841058163025</v>
      </c>
      <c r="H201" s="307">
        <f t="shared" ca="1" si="99"/>
        <v>132.44309873300097</v>
      </c>
      <c r="I201" s="304">
        <f t="shared" ca="1" si="100"/>
        <v>135.66479705296996</v>
      </c>
      <c r="J201" s="306">
        <f t="shared" ca="1" si="101"/>
        <v>29.030279748153689</v>
      </c>
      <c r="K201" s="307">
        <f t="shared" ca="1" si="102"/>
        <v>139.748044007841</v>
      </c>
      <c r="L201" s="304">
        <f t="shared" ca="1" si="87"/>
        <v>142.73147146398207</v>
      </c>
      <c r="M201" s="306">
        <f t="shared" ca="1" si="103"/>
        <v>1.3524292978717158</v>
      </c>
      <c r="N201" s="304">
        <f t="shared" ca="1" si="104"/>
        <v>77.488490857890568</v>
      </c>
      <c r="P201" s="310">
        <f t="shared" ca="1" si="105"/>
        <v>5</v>
      </c>
      <c r="Q201" s="304">
        <f t="shared" ca="1" si="106"/>
        <v>591.10999999999979</v>
      </c>
      <c r="R201" s="306">
        <f t="shared" ca="1" si="107"/>
        <v>0.29665056816801633</v>
      </c>
      <c r="S201" s="307">
        <f t="shared" ca="1" si="108"/>
        <v>8.5502721901796086</v>
      </c>
      <c r="T201" s="304">
        <f t="shared" ca="1" si="88"/>
        <v>83.878170185661958</v>
      </c>
      <c r="U201" s="311">
        <f t="shared" ca="1" si="89"/>
        <v>0</v>
      </c>
      <c r="V201" s="306">
        <f t="shared" ca="1" si="90"/>
        <v>1.2079996528719696</v>
      </c>
      <c r="W201" s="304">
        <f t="shared" ca="1" si="91"/>
        <v>71.749579983694019</v>
      </c>
      <c r="Y201" s="314" t="str">
        <f t="shared" ca="1" si="109"/>
        <v/>
      </c>
      <c r="Z201" s="315" t="str">
        <f t="shared" ca="1" si="110"/>
        <v/>
      </c>
      <c r="AA201" s="316" t="str">
        <f t="shared" ca="1" si="111"/>
        <v/>
      </c>
      <c r="AC201" s="310" t="e">
        <f t="shared" ca="1" si="112"/>
        <v>#N/A</v>
      </c>
      <c r="AD201" s="323" t="e">
        <f t="shared" ca="1" si="113"/>
        <v>#N/A</v>
      </c>
      <c r="AE201" s="324">
        <f t="shared" ca="1" si="92"/>
        <v>139.748044007841</v>
      </c>
      <c r="AG201" s="306">
        <f t="shared" ca="1" si="114"/>
        <v>51.226757081351934</v>
      </c>
      <c r="AH201" s="304">
        <f t="shared" ca="1" si="115"/>
        <v>60.804126772040249</v>
      </c>
    </row>
    <row r="202" spans="1:34" x14ac:dyDescent="0.2">
      <c r="A202" s="347">
        <f t="shared" ca="1" si="93"/>
        <v>0.01</v>
      </c>
      <c r="B202" s="304">
        <f t="shared" ca="1" si="94"/>
        <v>1.9800000000000015</v>
      </c>
      <c r="D202" s="306">
        <f t="shared" ca="1" si="95"/>
        <v>13.12643289111042</v>
      </c>
      <c r="E202" s="307">
        <f t="shared" ca="1" si="96"/>
        <v>49.343278303510246</v>
      </c>
      <c r="F202" s="304">
        <f t="shared" ca="1" si="97"/>
        <v>51.05940025286715</v>
      </c>
      <c r="G202" s="306">
        <f t="shared" ca="1" si="98"/>
        <v>29.52110538707413</v>
      </c>
      <c r="H202" s="307">
        <f t="shared" ca="1" si="99"/>
        <v>132.93653151603607</v>
      </c>
      <c r="I202" s="304">
        <f t="shared" ca="1" si="100"/>
        <v>136.17495024705823</v>
      </c>
      <c r="J202" s="306">
        <f t="shared" ca="1" si="101"/>
        <v>29.324834480379874</v>
      </c>
      <c r="K202" s="307">
        <f t="shared" ca="1" si="102"/>
        <v>141.07494215908619</v>
      </c>
      <c r="L202" s="304">
        <f t="shared" ca="1" si="87"/>
        <v>144.09054522240933</v>
      </c>
      <c r="M202" s="306">
        <f t="shared" ca="1" si="103"/>
        <v>1.3522732341887087</v>
      </c>
      <c r="N202" s="304">
        <f t="shared" ca="1" si="104"/>
        <v>77.479549067518988</v>
      </c>
      <c r="P202" s="310">
        <f t="shared" ca="1" si="105"/>
        <v>5</v>
      </c>
      <c r="Q202" s="304">
        <f t="shared" ca="1" si="106"/>
        <v>589.64999999999975</v>
      </c>
      <c r="R202" s="306">
        <f t="shared" ca="1" si="107"/>
        <v>0.29591786219192839</v>
      </c>
      <c r="S202" s="307">
        <f t="shared" ca="1" si="108"/>
        <v>8.547313011557689</v>
      </c>
      <c r="T202" s="304">
        <f t="shared" ca="1" si="88"/>
        <v>83.849140643380935</v>
      </c>
      <c r="U202" s="311">
        <f t="shared" ca="1" si="89"/>
        <v>0</v>
      </c>
      <c r="V202" s="306">
        <f t="shared" ca="1" si="90"/>
        <v>1.2078393663554532</v>
      </c>
      <c r="W202" s="304">
        <f t="shared" ca="1" si="91"/>
        <v>72.280616044307891</v>
      </c>
      <c r="Y202" s="314" t="str">
        <f t="shared" ca="1" si="109"/>
        <v/>
      </c>
      <c r="Z202" s="315" t="str">
        <f t="shared" ca="1" si="110"/>
        <v/>
      </c>
      <c r="AA202" s="316" t="str">
        <f t="shared" ca="1" si="111"/>
        <v/>
      </c>
      <c r="AC202" s="310" t="e">
        <f t="shared" ca="1" si="112"/>
        <v>#N/A</v>
      </c>
      <c r="AD202" s="323" t="e">
        <f t="shared" ca="1" si="113"/>
        <v>#N/A</v>
      </c>
      <c r="AE202" s="324">
        <f t="shared" ca="1" si="92"/>
        <v>141.07494215908619</v>
      </c>
      <c r="AG202" s="306">
        <f t="shared" ca="1" si="114"/>
        <v>51.0151535758378</v>
      </c>
      <c r="AH202" s="304">
        <f t="shared" ca="1" si="115"/>
        <v>60.592190705546876</v>
      </c>
    </row>
    <row r="203" spans="1:34" x14ac:dyDescent="0.2">
      <c r="A203" s="347">
        <f t="shared" ca="1" si="93"/>
        <v>0.01</v>
      </c>
      <c r="B203" s="304">
        <f t="shared" ca="1" si="94"/>
        <v>1.9900000000000015</v>
      </c>
      <c r="D203" s="306">
        <f t="shared" ca="1" si="95"/>
        <v>13.089685741792962</v>
      </c>
      <c r="E203" s="307">
        <f t="shared" ca="1" si="96"/>
        <v>49.134182419089633</v>
      </c>
      <c r="F203" s="304">
        <f t="shared" ca="1" si="97"/>
        <v>50.847888400712129</v>
      </c>
      <c r="G203" s="306">
        <f t="shared" ca="1" si="98"/>
        <v>29.65200224449206</v>
      </c>
      <c r="H203" s="307">
        <f t="shared" ca="1" si="99"/>
        <v>133.42787334022697</v>
      </c>
      <c r="I203" s="304">
        <f t="shared" ca="1" si="100"/>
        <v>136.68298585121343</v>
      </c>
      <c r="J203" s="306">
        <f t="shared" ca="1" si="101"/>
        <v>29.620700018537704</v>
      </c>
      <c r="K203" s="307">
        <f t="shared" ca="1" si="102"/>
        <v>142.4067641833675</v>
      </c>
      <c r="L203" s="304">
        <f t="shared" ca="1" si="87"/>
        <v>145.45470894668705</v>
      </c>
      <c r="M203" s="306">
        <f t="shared" ca="1" si="103"/>
        <v>1.352117641229176</v>
      </c>
      <c r="N203" s="304">
        <f t="shared" ca="1" si="104"/>
        <v>77.47063424761582</v>
      </c>
      <c r="P203" s="310">
        <f t="shared" ca="1" si="105"/>
        <v>5</v>
      </c>
      <c r="Q203" s="304">
        <f t="shared" ca="1" si="106"/>
        <v>588.18999999999971</v>
      </c>
      <c r="R203" s="306">
        <f t="shared" ca="1" si="107"/>
        <v>0.29518515621584052</v>
      </c>
      <c r="S203" s="307">
        <f t="shared" ca="1" si="108"/>
        <v>8.54436115999553</v>
      </c>
      <c r="T203" s="304">
        <f t="shared" ca="1" si="88"/>
        <v>83.820182979556151</v>
      </c>
      <c r="U203" s="311">
        <f t="shared" ca="1" si="89"/>
        <v>0</v>
      </c>
      <c r="V203" s="306">
        <f t="shared" ca="1" si="90"/>
        <v>1.207678506281104</v>
      </c>
      <c r="W203" s="304">
        <f t="shared" ca="1" si="91"/>
        <v>72.811246571328681</v>
      </c>
      <c r="Y203" s="314" t="str">
        <f t="shared" ca="1" si="109"/>
        <v/>
      </c>
      <c r="Z203" s="315" t="str">
        <f t="shared" ca="1" si="110"/>
        <v/>
      </c>
      <c r="AA203" s="316" t="str">
        <f t="shared" ca="1" si="111"/>
        <v/>
      </c>
      <c r="AC203" s="310" t="e">
        <f t="shared" ca="1" si="112"/>
        <v>#N/A</v>
      </c>
      <c r="AD203" s="323" t="e">
        <f t="shared" ca="1" si="113"/>
        <v>#N/A</v>
      </c>
      <c r="AE203" s="324">
        <f t="shared" ca="1" si="92"/>
        <v>142.4067641833675</v>
      </c>
      <c r="AG203" s="306">
        <f t="shared" ca="1" si="114"/>
        <v>50.803394966443747</v>
      </c>
      <c r="AH203" s="304">
        <f t="shared" ca="1" si="115"/>
        <v>60.380100313545469</v>
      </c>
    </row>
    <row r="204" spans="1:34" x14ac:dyDescent="0.2">
      <c r="A204" s="347">
        <f t="shared" ca="1" si="93"/>
        <v>0.01</v>
      </c>
      <c r="B204" s="304">
        <f t="shared" ca="1" si="94"/>
        <v>2.0000000000000013</v>
      </c>
      <c r="D204" s="306">
        <f t="shared" ca="1" si="95"/>
        <v>13.052813301604568</v>
      </c>
      <c r="E204" s="307">
        <f t="shared" ca="1" si="96"/>
        <v>48.924958455078134</v>
      </c>
      <c r="F204" s="304">
        <f t="shared" ca="1" si="97"/>
        <v>50.636227099949565</v>
      </c>
      <c r="G204" s="306">
        <f t="shared" ca="1" si="98"/>
        <v>29.782530377508106</v>
      </c>
      <c r="H204" s="307">
        <f t="shared" ca="1" si="99"/>
        <v>133.91712292477774</v>
      </c>
      <c r="I204" s="304">
        <f t="shared" ca="1" si="100"/>
        <v>137.18890235050802</v>
      </c>
      <c r="J204" s="306">
        <f t="shared" ca="1" si="101"/>
        <v>29.917872681647705</v>
      </c>
      <c r="K204" s="307">
        <f t="shared" ca="1" si="102"/>
        <v>143.74348916469253</v>
      </c>
      <c r="L204" s="304">
        <f t="shared" ca="1" si="87"/>
        <v>146.82394145041658</v>
      </c>
      <c r="M204" s="306">
        <f t="shared" ca="1" si="103"/>
        <v>1.3519625134430133</v>
      </c>
      <c r="N204" s="304">
        <f t="shared" ca="1" si="104"/>
        <v>77.461746080183488</v>
      </c>
      <c r="P204" s="310">
        <f t="shared" ca="1" si="105"/>
        <v>5</v>
      </c>
      <c r="Q204" s="304">
        <f t="shared" ca="1" si="106"/>
        <v>586.72999999999979</v>
      </c>
      <c r="R204" s="306">
        <f t="shared" ca="1" si="107"/>
        <v>0.29445245023975269</v>
      </c>
      <c r="S204" s="307">
        <f t="shared" ca="1" si="108"/>
        <v>8.5414166354931318</v>
      </c>
      <c r="T204" s="304">
        <f t="shared" ca="1" si="88"/>
        <v>83.791297194187621</v>
      </c>
      <c r="U204" s="311">
        <f t="shared" ca="1" si="89"/>
        <v>0</v>
      </c>
      <c r="V204" s="306">
        <f t="shared" ca="1" si="90"/>
        <v>1.2075170754064195</v>
      </c>
      <c r="W204" s="304">
        <f t="shared" ca="1" si="91"/>
        <v>73.341444280109286</v>
      </c>
      <c r="Y204" s="314" t="str">
        <f t="shared" ca="1" si="109"/>
        <v/>
      </c>
      <c r="Z204" s="315" t="str">
        <f t="shared" ca="1" si="110"/>
        <v/>
      </c>
      <c r="AA204" s="316" t="str">
        <f t="shared" ca="1" si="111"/>
        <v/>
      </c>
      <c r="AC204" s="310">
        <f t="shared" ca="1" si="112"/>
        <v>2.0000000000000013</v>
      </c>
      <c r="AD204" s="323">
        <f t="shared" ca="1" si="113"/>
        <v>29.917872681647705</v>
      </c>
      <c r="AE204" s="324">
        <f t="shared" ca="1" si="92"/>
        <v>143.74348916469253</v>
      </c>
      <c r="AG204" s="306">
        <f t="shared" ca="1" si="114"/>
        <v>50.59148485945046</v>
      </c>
      <c r="AH204" s="304">
        <f t="shared" ca="1" si="115"/>
        <v>60.167859192481657</v>
      </c>
    </row>
    <row r="205" spans="1:34" x14ac:dyDescent="0.2">
      <c r="A205" s="347">
        <f t="shared" ca="1" si="93"/>
        <v>0.01</v>
      </c>
      <c r="B205" s="304">
        <f t="shared" ca="1" si="94"/>
        <v>2.0100000000000011</v>
      </c>
      <c r="D205" s="306">
        <f t="shared" ca="1" si="95"/>
        <v>13.015816903743671</v>
      </c>
      <c r="E205" s="307">
        <f t="shared" ca="1" si="96"/>
        <v>48.715609817941925</v>
      </c>
      <c r="F205" s="304">
        <f t="shared" ca="1" si="97"/>
        <v>50.424419972923232</v>
      </c>
      <c r="G205" s="306">
        <f t="shared" ca="1" si="98"/>
        <v>29.912688546545542</v>
      </c>
      <c r="H205" s="307">
        <f t="shared" ca="1" si="99"/>
        <v>134.40427902295716</v>
      </c>
      <c r="I205" s="304">
        <f t="shared" ca="1" si="100"/>
        <v>137.69269826597036</v>
      </c>
      <c r="J205" s="306">
        <f t="shared" ca="1" si="101"/>
        <v>30.216348776267974</v>
      </c>
      <c r="K205" s="307">
        <f t="shared" ca="1" si="102"/>
        <v>145.08509617443121</v>
      </c>
      <c r="L205" s="304">
        <f t="shared" ca="1" si="87"/>
        <v>148.19822153222023</v>
      </c>
      <c r="M205" s="306">
        <f t="shared" ca="1" si="103"/>
        <v>1.3518078453572189</v>
      </c>
      <c r="N205" s="304">
        <f t="shared" ca="1" si="104"/>
        <v>77.452884251642104</v>
      </c>
      <c r="P205" s="310">
        <f t="shared" ca="1" si="105"/>
        <v>6</v>
      </c>
      <c r="Q205" s="304">
        <f t="shared" ca="1" si="106"/>
        <v>585.26999999999987</v>
      </c>
      <c r="R205" s="306">
        <f t="shared" ca="1" si="107"/>
        <v>0.29371974426366482</v>
      </c>
      <c r="S205" s="307">
        <f t="shared" ca="1" si="108"/>
        <v>8.538479438050496</v>
      </c>
      <c r="T205" s="304">
        <f t="shared" ca="1" si="88"/>
        <v>83.762483287275373</v>
      </c>
      <c r="U205" s="311">
        <f t="shared" ca="1" si="89"/>
        <v>0</v>
      </c>
      <c r="V205" s="306">
        <f t="shared" ca="1" si="90"/>
        <v>1.2073550764898551</v>
      </c>
      <c r="W205" s="304">
        <f t="shared" ca="1" si="91"/>
        <v>73.871182025627959</v>
      </c>
      <c r="Y205" s="314" t="str">
        <f t="shared" ca="1" si="109"/>
        <v/>
      </c>
      <c r="Z205" s="315" t="str">
        <f t="shared" ca="1" si="110"/>
        <v/>
      </c>
      <c r="AA205" s="316" t="str">
        <f t="shared" ca="1" si="111"/>
        <v/>
      </c>
      <c r="AC205" s="310" t="e">
        <f t="shared" ca="1" si="112"/>
        <v>#N/A</v>
      </c>
      <c r="AD205" s="323" t="e">
        <f t="shared" ca="1" si="113"/>
        <v>#N/A</v>
      </c>
      <c r="AE205" s="324">
        <f t="shared" ca="1" si="92"/>
        <v>145.08509617443121</v>
      </c>
      <c r="AG205" s="306">
        <f t="shared" ca="1" si="114"/>
        <v>50.379426850506277</v>
      </c>
      <c r="AH205" s="304">
        <f t="shared" ca="1" si="115"/>
        <v>59.955470928296108</v>
      </c>
    </row>
    <row r="206" spans="1:34" x14ac:dyDescent="0.2">
      <c r="A206" s="347">
        <f t="shared" ca="1" si="93"/>
        <v>0.01</v>
      </c>
      <c r="B206" s="304">
        <f t="shared" ca="1" si="94"/>
        <v>2.0200000000000009</v>
      </c>
      <c r="D206" s="306">
        <f t="shared" ca="1" si="95"/>
        <v>12.978697872490345</v>
      </c>
      <c r="E206" s="307">
        <f t="shared" ca="1" si="96"/>
        <v>48.506139904793088</v>
      </c>
      <c r="F206" s="304">
        <f t="shared" ca="1" si="97"/>
        <v>50.212470631594556</v>
      </c>
      <c r="G206" s="306">
        <f t="shared" ca="1" si="98"/>
        <v>30.042475525270447</v>
      </c>
      <c r="H206" s="307">
        <f t="shared" ca="1" si="99"/>
        <v>134.88934042200509</v>
      </c>
      <c r="I206" s="304">
        <f t="shared" ca="1" si="100"/>
        <v>138.19437215447687</v>
      </c>
      <c r="J206" s="306">
        <f t="shared" ca="1" si="101"/>
        <v>30.516124596627055</v>
      </c>
      <c r="K206" s="307">
        <f t="shared" ca="1" si="102"/>
        <v>146.43156427165601</v>
      </c>
      <c r="L206" s="304">
        <f t="shared" ca="1" si="87"/>
        <v>149.57752797610004</v>
      </c>
      <c r="M206" s="306">
        <f t="shared" ca="1" si="103"/>
        <v>1.3516536315743766</v>
      </c>
      <c r="N206" s="304">
        <f t="shared" ca="1" si="104"/>
        <v>77.444048452742493</v>
      </c>
      <c r="P206" s="310">
        <f t="shared" ca="1" si="105"/>
        <v>6</v>
      </c>
      <c r="Q206" s="304">
        <f t="shared" ca="1" si="106"/>
        <v>583.80999999999983</v>
      </c>
      <c r="R206" s="306">
        <f t="shared" ca="1" si="107"/>
        <v>0.29298703828757694</v>
      </c>
      <c r="S206" s="307">
        <f t="shared" ca="1" si="108"/>
        <v>8.535549567667621</v>
      </c>
      <c r="T206" s="304">
        <f t="shared" ca="1" si="88"/>
        <v>83.733741258819364</v>
      </c>
      <c r="U206" s="311">
        <f t="shared" ca="1" si="89"/>
        <v>0</v>
      </c>
      <c r="V206" s="306">
        <f t="shared" ca="1" si="90"/>
        <v>1.2071925122907725</v>
      </c>
      <c r="W206" s="304">
        <f t="shared" ca="1" si="91"/>
        <v>74.400432803363827</v>
      </c>
      <c r="Y206" s="314" t="str">
        <f t="shared" ca="1" si="109"/>
        <v/>
      </c>
      <c r="Z206" s="315" t="str">
        <f t="shared" ca="1" si="110"/>
        <v/>
      </c>
      <c r="AA206" s="316" t="str">
        <f t="shared" ca="1" si="111"/>
        <v/>
      </c>
      <c r="AC206" s="310" t="e">
        <f t="shared" ca="1" si="112"/>
        <v>#N/A</v>
      </c>
      <c r="AD206" s="323" t="e">
        <f t="shared" ca="1" si="113"/>
        <v>#N/A</v>
      </c>
      <c r="AE206" s="324">
        <f t="shared" ca="1" si="92"/>
        <v>146.43156427165601</v>
      </c>
      <c r="AG206" s="306">
        <f t="shared" ca="1" si="114"/>
        <v>50.167224524476453</v>
      </c>
      <c r="AH206" s="304">
        <f t="shared" ca="1" si="115"/>
        <v>59.742939096271343</v>
      </c>
    </row>
    <row r="207" spans="1:34" x14ac:dyDescent="0.2">
      <c r="A207" s="347">
        <f t="shared" ca="1" si="93"/>
        <v>0.01</v>
      </c>
      <c r="B207" s="304">
        <f t="shared" ca="1" si="94"/>
        <v>2.0300000000000007</v>
      </c>
      <c r="D207" s="306">
        <f t="shared" ca="1" si="95"/>
        <v>12.941457523311014</v>
      </c>
      <c r="E207" s="307">
        <f t="shared" ca="1" si="96"/>
        <v>48.296552103219327</v>
      </c>
      <c r="F207" s="304">
        <f t="shared" ca="1" si="97"/>
        <v>50.000382677402008</v>
      </c>
      <c r="G207" s="306">
        <f t="shared" ca="1" si="98"/>
        <v>30.171890100503557</v>
      </c>
      <c r="H207" s="307">
        <f t="shared" ca="1" si="99"/>
        <v>135.37230594303728</v>
      </c>
      <c r="I207" s="304">
        <f t="shared" ca="1" si="100"/>
        <v>138.69392260864262</v>
      </c>
      <c r="J207" s="306">
        <f t="shared" ca="1" si="101"/>
        <v>30.817196424755924</v>
      </c>
      <c r="K207" s="307">
        <f t="shared" ca="1" si="102"/>
        <v>147.78287250348123</v>
      </c>
      <c r="L207" s="304">
        <f t="shared" ca="1" si="87"/>
        <v>150.96183955179592</v>
      </c>
      <c r="M207" s="306">
        <f t="shared" ca="1" si="103"/>
        <v>1.3514998667711744</v>
      </c>
      <c r="N207" s="304">
        <f t="shared" ca="1" si="104"/>
        <v>77.435238378481344</v>
      </c>
      <c r="P207" s="310">
        <f t="shared" ca="1" si="105"/>
        <v>6</v>
      </c>
      <c r="Q207" s="304">
        <f t="shared" ca="1" si="106"/>
        <v>582.34999999999991</v>
      </c>
      <c r="R207" s="306">
        <f t="shared" ca="1" si="107"/>
        <v>0.29225433231148912</v>
      </c>
      <c r="S207" s="307">
        <f t="shared" ca="1" si="108"/>
        <v>8.5326270243445066</v>
      </c>
      <c r="T207" s="304">
        <f t="shared" ca="1" si="88"/>
        <v>83.70507110881961</v>
      </c>
      <c r="U207" s="311">
        <f t="shared" ca="1" si="89"/>
        <v>0</v>
      </c>
      <c r="V207" s="306">
        <f t="shared" ca="1" si="90"/>
        <v>1.2070293855693839</v>
      </c>
      <c r="W207" s="304">
        <f t="shared" ca="1" si="91"/>
        <v>74.92916975015612</v>
      </c>
      <c r="Y207" s="314" t="str">
        <f t="shared" ca="1" si="109"/>
        <v/>
      </c>
      <c r="Z207" s="315" t="str">
        <f t="shared" ca="1" si="110"/>
        <v/>
      </c>
      <c r="AA207" s="316" t="str">
        <f t="shared" ca="1" si="111"/>
        <v/>
      </c>
      <c r="AC207" s="310" t="e">
        <f t="shared" ca="1" si="112"/>
        <v>#N/A</v>
      </c>
      <c r="AD207" s="323" t="e">
        <f t="shared" ca="1" si="113"/>
        <v>#N/A</v>
      </c>
      <c r="AE207" s="324">
        <f t="shared" ca="1" si="92"/>
        <v>147.78287250348123</v>
      </c>
      <c r="AG207" s="306">
        <f t="shared" ca="1" si="114"/>
        <v>49.954881455293872</v>
      </c>
      <c r="AH207" s="304">
        <f t="shared" ca="1" si="115"/>
        <v>59.530267260880038</v>
      </c>
    </row>
    <row r="208" spans="1:34" x14ac:dyDescent="0.2">
      <c r="A208" s="347">
        <f t="shared" ca="1" si="93"/>
        <v>0.01</v>
      </c>
      <c r="B208" s="304">
        <f t="shared" ca="1" si="94"/>
        <v>2.0400000000000005</v>
      </c>
      <c r="D208" s="306">
        <f t="shared" ca="1" si="95"/>
        <v>12.904097162960072</v>
      </c>
      <c r="E208" s="307">
        <f t="shared" ca="1" si="96"/>
        <v>48.086849791115874</v>
      </c>
      <c r="F208" s="304">
        <f t="shared" ca="1" si="97"/>
        <v>49.788159701122261</v>
      </c>
      <c r="G208" s="306">
        <f t="shared" ca="1" si="98"/>
        <v>30.300931072133157</v>
      </c>
      <c r="H208" s="307">
        <f t="shared" ca="1" si="99"/>
        <v>135.85317444094844</v>
      </c>
      <c r="I208" s="304">
        <f t="shared" ca="1" si="100"/>
        <v>139.19134825671074</v>
      </c>
      <c r="J208" s="306">
        <f t="shared" ca="1" si="101"/>
        <v>31.119560530619108</v>
      </c>
      <c r="K208" s="307">
        <f t="shared" ca="1" si="102"/>
        <v>149.13899990540116</v>
      </c>
      <c r="L208" s="304">
        <f t="shared" ca="1" si="87"/>
        <v>152.35113501514229</v>
      </c>
      <c r="M208" s="306">
        <f t="shared" ca="1" si="103"/>
        <v>1.351346545696962</v>
      </c>
      <c r="N208" s="304">
        <f t="shared" ca="1" si="104"/>
        <v>77.426453728018558</v>
      </c>
      <c r="P208" s="310">
        <f t="shared" ca="1" si="105"/>
        <v>6</v>
      </c>
      <c r="Q208" s="304">
        <f t="shared" ca="1" si="106"/>
        <v>580.88999999999987</v>
      </c>
      <c r="R208" s="306">
        <f t="shared" ca="1" si="107"/>
        <v>0.29152162633540124</v>
      </c>
      <c r="S208" s="307">
        <f t="shared" ca="1" si="108"/>
        <v>8.5297118080811529</v>
      </c>
      <c r="T208" s="304">
        <f t="shared" ca="1" si="88"/>
        <v>83.676472837276108</v>
      </c>
      <c r="U208" s="311">
        <f t="shared" ca="1" si="89"/>
        <v>0</v>
      </c>
      <c r="V208" s="306">
        <f t="shared" ca="1" si="90"/>
        <v>1.2068656990866982</v>
      </c>
      <c r="W208" s="304">
        <f t="shared" ca="1" si="91"/>
        <v>75.457366145048127</v>
      </c>
      <c r="Y208" s="314" t="str">
        <f t="shared" ca="1" si="109"/>
        <v/>
      </c>
      <c r="Z208" s="315" t="str">
        <f t="shared" ca="1" si="110"/>
        <v/>
      </c>
      <c r="AA208" s="316" t="str">
        <f t="shared" ca="1" si="111"/>
        <v/>
      </c>
      <c r="AC208" s="310" t="e">
        <f t="shared" ca="1" si="112"/>
        <v>#N/A</v>
      </c>
      <c r="AD208" s="323" t="e">
        <f t="shared" ca="1" si="113"/>
        <v>#N/A</v>
      </c>
      <c r="AE208" s="324">
        <f t="shared" ca="1" si="92"/>
        <v>149.13899990540116</v>
      </c>
      <c r="AG208" s="306">
        <f t="shared" ca="1" si="114"/>
        <v>49.742401205811468</v>
      </c>
      <c r="AH208" s="304">
        <f t="shared" ca="1" si="115"/>
        <v>59.317458975635063</v>
      </c>
    </row>
    <row r="209" spans="1:34" x14ac:dyDescent="0.2">
      <c r="A209" s="347">
        <f t="shared" ca="1" si="93"/>
        <v>0.01</v>
      </c>
      <c r="B209" s="304">
        <f t="shared" ca="1" si="94"/>
        <v>2.0500000000000003</v>
      </c>
      <c r="D209" s="306">
        <f t="shared" ca="1" si="95"/>
        <v>12.86661808957818</v>
      </c>
      <c r="E209" s="307">
        <f t="shared" ca="1" si="96"/>
        <v>47.877036336519808</v>
      </c>
      <c r="F209" s="304">
        <f t="shared" ca="1" si="97"/>
        <v>49.57580528273342</v>
      </c>
      <c r="G209" s="306">
        <f t="shared" ca="1" si="98"/>
        <v>30.429597253028938</v>
      </c>
      <c r="H209" s="307">
        <f t="shared" ca="1" si="99"/>
        <v>136.33194480431362</v>
      </c>
      <c r="I209" s="304">
        <f t="shared" ca="1" si="100"/>
        <v>139.68664776243992</v>
      </c>
      <c r="J209" s="306">
        <f t="shared" ca="1" si="101"/>
        <v>31.423213172244918</v>
      </c>
      <c r="K209" s="307">
        <f t="shared" ca="1" si="102"/>
        <v>150.49992550162747</v>
      </c>
      <c r="L209" s="304">
        <f t="shared" ca="1" si="87"/>
        <v>153.7453931084238</v>
      </c>
      <c r="M209" s="306">
        <f t="shared" ca="1" si="103"/>
        <v>1.3511936631723398</v>
      </c>
      <c r="N209" s="304">
        <f t="shared" ca="1" si="104"/>
        <v>77.417694204596401</v>
      </c>
      <c r="P209" s="310">
        <f t="shared" ca="1" si="105"/>
        <v>6</v>
      </c>
      <c r="Q209" s="304">
        <f t="shared" ca="1" si="106"/>
        <v>579.42999999999995</v>
      </c>
      <c r="R209" s="306">
        <f t="shared" ca="1" si="107"/>
        <v>0.29078892035931336</v>
      </c>
      <c r="S209" s="307">
        <f t="shared" ca="1" si="108"/>
        <v>8.52680391887756</v>
      </c>
      <c r="T209" s="304">
        <f t="shared" ca="1" si="88"/>
        <v>83.647946444188861</v>
      </c>
      <c r="U209" s="311">
        <f t="shared" ca="1" si="89"/>
        <v>0</v>
      </c>
      <c r="V209" s="306">
        <f t="shared" ca="1" si="90"/>
        <v>1.2067014556044666</v>
      </c>
      <c r="W209" s="304">
        <f t="shared" ca="1" si="91"/>
        <v>75.984995410115076</v>
      </c>
      <c r="Y209" s="314" t="str">
        <f t="shared" ca="1" si="109"/>
        <v/>
      </c>
      <c r="Z209" s="315" t="str">
        <f t="shared" ca="1" si="110"/>
        <v/>
      </c>
      <c r="AA209" s="316" t="str">
        <f t="shared" ca="1" si="111"/>
        <v/>
      </c>
      <c r="AC209" s="310" t="e">
        <f t="shared" ca="1" si="112"/>
        <v>#N/A</v>
      </c>
      <c r="AD209" s="323" t="e">
        <f t="shared" ca="1" si="113"/>
        <v>#N/A</v>
      </c>
      <c r="AE209" s="324">
        <f t="shared" ca="1" si="92"/>
        <v>150.49992550162747</v>
      </c>
      <c r="AG209" s="306">
        <f t="shared" ca="1" si="114"/>
        <v>49.52978732765628</v>
      </c>
      <c r="AH209" s="304">
        <f t="shared" ca="1" si="115"/>
        <v>59.104517782941244</v>
      </c>
    </row>
    <row r="210" spans="1:34" x14ac:dyDescent="0.2">
      <c r="A210" s="347">
        <f t="shared" ca="1" si="93"/>
        <v>0.01</v>
      </c>
      <c r="B210" s="304">
        <f t="shared" ca="1" si="94"/>
        <v>2.06</v>
      </c>
      <c r="D210" s="306">
        <f t="shared" ca="1" si="95"/>
        <v>12.829021592787724</v>
      </c>
      <c r="E210" s="307">
        <f t="shared" ca="1" si="96"/>
        <v>47.667115097446384</v>
      </c>
      <c r="F210" s="304">
        <f t="shared" ca="1" si="97"/>
        <v>49.363322991279823</v>
      </c>
      <c r="G210" s="306">
        <f t="shared" ca="1" si="98"/>
        <v>30.557887468956814</v>
      </c>
      <c r="H210" s="307">
        <f t="shared" ca="1" si="99"/>
        <v>136.80861595528808</v>
      </c>
      <c r="I210" s="304">
        <f t="shared" ca="1" si="100"/>
        <v>140.17981982499094</v>
      </c>
      <c r="J210" s="306">
        <f t="shared" ca="1" si="101"/>
        <v>31.728150595854846</v>
      </c>
      <c r="K210" s="307">
        <f t="shared" ca="1" si="102"/>
        <v>151.86562830542547</v>
      </c>
      <c r="L210" s="304">
        <f t="shared" ca="1" si="87"/>
        <v>155.1445925607299</v>
      </c>
      <c r="M210" s="306">
        <f t="shared" ca="1" si="103"/>
        <v>1.3510412140877841</v>
      </c>
      <c r="N210" s="304">
        <f t="shared" ca="1" si="104"/>
        <v>77.408959515460722</v>
      </c>
      <c r="P210" s="310">
        <f t="shared" ca="1" si="105"/>
        <v>6</v>
      </c>
      <c r="Q210" s="304">
        <f t="shared" ca="1" si="106"/>
        <v>577.97</v>
      </c>
      <c r="R210" s="306">
        <f t="shared" ca="1" si="107"/>
        <v>0.29005621438322554</v>
      </c>
      <c r="S210" s="307">
        <f t="shared" ca="1" si="108"/>
        <v>8.5239033567337277</v>
      </c>
      <c r="T210" s="304">
        <f t="shared" ca="1" si="88"/>
        <v>83.619491929557867</v>
      </c>
      <c r="U210" s="311">
        <f t="shared" ca="1" si="89"/>
        <v>0</v>
      </c>
      <c r="V210" s="306">
        <f t="shared" ca="1" si="90"/>
        <v>1.20653665788513</v>
      </c>
      <c r="W210" s="304">
        <f t="shared" ca="1" si="91"/>
        <v>76.512031111276585</v>
      </c>
      <c r="Y210" s="314" t="str">
        <f t="shared" ca="1" si="109"/>
        <v/>
      </c>
      <c r="Z210" s="315" t="str">
        <f t="shared" ca="1" si="110"/>
        <v/>
      </c>
      <c r="AA210" s="316" t="str">
        <f t="shared" ca="1" si="111"/>
        <v/>
      </c>
      <c r="AC210" s="310" t="e">
        <f t="shared" ca="1" si="112"/>
        <v>#N/A</v>
      </c>
      <c r="AD210" s="323" t="e">
        <f t="shared" ca="1" si="113"/>
        <v>#N/A</v>
      </c>
      <c r="AE210" s="324">
        <f t="shared" ca="1" si="92"/>
        <v>151.86562830542547</v>
      </c>
      <c r="AG210" s="306">
        <f t="shared" ca="1" si="114"/>
        <v>49.317043361085076</v>
      </c>
      <c r="AH210" s="304">
        <f t="shared" ca="1" si="115"/>
        <v>58.891447213948759</v>
      </c>
    </row>
    <row r="211" spans="1:34" x14ac:dyDescent="0.2">
      <c r="A211" s="347">
        <f t="shared" ca="1" si="93"/>
        <v>0.01</v>
      </c>
      <c r="B211" s="304">
        <f t="shared" ca="1" si="94"/>
        <v>2.0699999999999998</v>
      </c>
      <c r="D211" s="306">
        <f t="shared" ca="1" si="95"/>
        <v>12.791308953785215</v>
      </c>
      <c r="E211" s="307">
        <f t="shared" ca="1" si="96"/>
        <v>47.457089421727588</v>
      </c>
      <c r="F211" s="304">
        <f t="shared" ca="1" si="97"/>
        <v>49.150716384738828</v>
      </c>
      <c r="G211" s="306">
        <f t="shared" ca="1" si="98"/>
        <v>30.685800558494666</v>
      </c>
      <c r="H211" s="307">
        <f t="shared" ca="1" si="99"/>
        <v>137.28318684950534</v>
      </c>
      <c r="I211" s="304">
        <f t="shared" ca="1" si="100"/>
        <v>140.67086317881152</v>
      </c>
      <c r="J211" s="306">
        <f t="shared" ca="1" si="101"/>
        <v>32.0343690359921</v>
      </c>
      <c r="K211" s="307">
        <f t="shared" ca="1" si="102"/>
        <v>153.23608731944944</v>
      </c>
      <c r="L211" s="304">
        <f t="shared" ca="1" si="87"/>
        <v>156.54871208830835</v>
      </c>
      <c r="M211" s="306">
        <f t="shared" ca="1" si="103"/>
        <v>1.3508891934023024</v>
      </c>
      <c r="N211" s="304">
        <f t="shared" ca="1" si="104"/>
        <v>77.400249371783943</v>
      </c>
      <c r="P211" s="310">
        <f t="shared" ca="1" si="105"/>
        <v>6</v>
      </c>
      <c r="Q211" s="304">
        <f t="shared" ca="1" si="106"/>
        <v>576.51</v>
      </c>
      <c r="R211" s="306">
        <f t="shared" ca="1" si="107"/>
        <v>0.28932350840713766</v>
      </c>
      <c r="S211" s="307">
        <f t="shared" ca="1" si="108"/>
        <v>8.5210101216496561</v>
      </c>
      <c r="T211" s="304">
        <f t="shared" ca="1" si="88"/>
        <v>83.591109293383127</v>
      </c>
      <c r="U211" s="311">
        <f t="shared" ca="1" si="89"/>
        <v>0</v>
      </c>
      <c r="V211" s="306">
        <f t="shared" ca="1" si="90"/>
        <v>1.2063713086917653</v>
      </c>
      <c r="W211" s="304">
        <f t="shared" ca="1" si="91"/>
        <v>77.038446959093534</v>
      </c>
      <c r="Y211" s="314" t="str">
        <f t="shared" ca="1" si="109"/>
        <v/>
      </c>
      <c r="Z211" s="315" t="str">
        <f t="shared" ca="1" si="110"/>
        <v/>
      </c>
      <c r="AA211" s="316" t="str">
        <f t="shared" ca="1" si="111"/>
        <v/>
      </c>
      <c r="AC211" s="310" t="e">
        <f t="shared" ca="1" si="112"/>
        <v>#N/A</v>
      </c>
      <c r="AD211" s="323" t="e">
        <f t="shared" ca="1" si="113"/>
        <v>#N/A</v>
      </c>
      <c r="AE211" s="324">
        <f t="shared" ca="1" si="92"/>
        <v>153.23608731944944</v>
      </c>
      <c r="AG211" s="306">
        <f t="shared" ca="1" si="114"/>
        <v>49.104172834841677</v>
      </c>
      <c r="AH211" s="304">
        <f t="shared" ca="1" si="115"/>
        <v>58.678250788408221</v>
      </c>
    </row>
    <row r="212" spans="1:34" x14ac:dyDescent="0.2">
      <c r="A212" s="347">
        <f t="shared" ca="1" si="93"/>
        <v>0.01</v>
      </c>
      <c r="B212" s="304">
        <f t="shared" ca="1" si="94"/>
        <v>2.0799999999999996</v>
      </c>
      <c r="D212" s="306">
        <f t="shared" ca="1" si="95"/>
        <v>12.753481445431046</v>
      </c>
      <c r="E212" s="307">
        <f t="shared" ca="1" si="96"/>
        <v>47.246962646852936</v>
      </c>
      <c r="F212" s="304">
        <f t="shared" ca="1" si="97"/>
        <v>48.937989009889549</v>
      </c>
      <c r="G212" s="306">
        <f t="shared" ca="1" si="98"/>
        <v>30.813335372948977</v>
      </c>
      <c r="H212" s="307">
        <f t="shared" ca="1" si="99"/>
        <v>137.75565647597386</v>
      </c>
      <c r="I212" s="304">
        <f t="shared" ca="1" si="100"/>
        <v>141.15977659351955</v>
      </c>
      <c r="J212" s="306">
        <f t="shared" ca="1" si="101"/>
        <v>32.341864715649315</v>
      </c>
      <c r="K212" s="307">
        <f t="shared" ca="1" si="102"/>
        <v>154.61128153607683</v>
      </c>
      <c r="L212" s="304">
        <f t="shared" ca="1" si="87"/>
        <v>157.95773039491729</v>
      </c>
      <c r="M212" s="306">
        <f t="shared" ca="1" si="103"/>
        <v>1.3507375961421231</v>
      </c>
      <c r="N212" s="304">
        <f t="shared" ca="1" si="104"/>
        <v>77.391563488589924</v>
      </c>
      <c r="P212" s="310">
        <f t="shared" ca="1" si="105"/>
        <v>6</v>
      </c>
      <c r="Q212" s="304">
        <f t="shared" ca="1" si="106"/>
        <v>575.05000000000007</v>
      </c>
      <c r="R212" s="306">
        <f t="shared" ca="1" si="107"/>
        <v>0.28859080243104984</v>
      </c>
      <c r="S212" s="307">
        <f t="shared" ca="1" si="108"/>
        <v>8.5181242136253452</v>
      </c>
      <c r="T212" s="304">
        <f t="shared" ca="1" si="88"/>
        <v>83.562798535664641</v>
      </c>
      <c r="U212" s="311">
        <f t="shared" ca="1" si="89"/>
        <v>0</v>
      </c>
      <c r="V212" s="306">
        <f t="shared" ca="1" si="90"/>
        <v>1.2062054107880311</v>
      </c>
      <c r="W212" s="304">
        <f t="shared" ca="1" si="91"/>
        <v>77.564216809548483</v>
      </c>
      <c r="Y212" s="314" t="str">
        <f t="shared" ca="1" si="109"/>
        <v/>
      </c>
      <c r="Z212" s="315" t="str">
        <f t="shared" ca="1" si="110"/>
        <v/>
      </c>
      <c r="AA212" s="316" t="str">
        <f t="shared" ca="1" si="111"/>
        <v/>
      </c>
      <c r="AC212" s="310" t="e">
        <f t="shared" ca="1" si="112"/>
        <v>#N/A</v>
      </c>
      <c r="AD212" s="323" t="e">
        <f t="shared" ca="1" si="113"/>
        <v>#N/A</v>
      </c>
      <c r="AE212" s="324">
        <f t="shared" ca="1" si="92"/>
        <v>154.61128153607683</v>
      </c>
      <c r="AG212" s="306">
        <f t="shared" ca="1" si="114"/>
        <v>48.891179266015911</v>
      </c>
      <c r="AH212" s="304">
        <f t="shared" ca="1" si="115"/>
        <v>58.46493201452752</v>
      </c>
    </row>
    <row r="213" spans="1:34" x14ac:dyDescent="0.2">
      <c r="A213" s="347">
        <f t="shared" ca="1" si="93"/>
        <v>0.01</v>
      </c>
      <c r="B213" s="304">
        <f t="shared" ca="1" si="94"/>
        <v>2.0899999999999994</v>
      </c>
      <c r="D213" s="306">
        <f t="shared" ca="1" si="95"/>
        <v>12.715540332336317</v>
      </c>
      <c r="E213" s="307">
        <f t="shared" ca="1" si="96"/>
        <v>47.036738099812283</v>
      </c>
      <c r="F213" s="304">
        <f t="shared" ca="1" si="97"/>
        <v>48.72514440218319</v>
      </c>
      <c r="G213" s="306">
        <f t="shared" ca="1" si="98"/>
        <v>30.940490776272341</v>
      </c>
      <c r="H213" s="307">
        <f t="shared" ca="1" si="99"/>
        <v>138.22602385697198</v>
      </c>
      <c r="I213" s="304">
        <f t="shared" ca="1" si="100"/>
        <v>141.64655887378549</v>
      </c>
      <c r="J213" s="306">
        <f t="shared" ca="1" si="101"/>
        <v>32.650633846395422</v>
      </c>
      <c r="K213" s="307">
        <f t="shared" ca="1" si="102"/>
        <v>155.99118993774155</v>
      </c>
      <c r="L213" s="304">
        <f t="shared" ca="1" si="87"/>
        <v>159.37162617217641</v>
      </c>
      <c r="M213" s="306">
        <f t="shared" ca="1" si="103"/>
        <v>1.350586417399414</v>
      </c>
      <c r="N213" s="304">
        <f t="shared" ca="1" si="104"/>
        <v>77.382901584680596</v>
      </c>
      <c r="P213" s="310">
        <f t="shared" ca="1" si="105"/>
        <v>6</v>
      </c>
      <c r="Q213" s="304">
        <f t="shared" ca="1" si="106"/>
        <v>573.59</v>
      </c>
      <c r="R213" s="306">
        <f t="shared" ca="1" si="107"/>
        <v>0.28785809645496191</v>
      </c>
      <c r="S213" s="307">
        <f t="shared" ca="1" si="108"/>
        <v>8.515245632660795</v>
      </c>
      <c r="T213" s="304">
        <f t="shared" ca="1" si="88"/>
        <v>83.534559656402408</v>
      </c>
      <c r="U213" s="311">
        <f t="shared" ca="1" si="89"/>
        <v>0</v>
      </c>
      <c r="V213" s="306">
        <f t="shared" ca="1" si="90"/>
        <v>1.2060389669381155</v>
      </c>
      <c r="W213" s="304">
        <f t="shared" ca="1" si="91"/>
        <v>78.089314664811681</v>
      </c>
      <c r="Y213" s="314" t="str">
        <f t="shared" ca="1" si="109"/>
        <v/>
      </c>
      <c r="Z213" s="315" t="str">
        <f t="shared" ca="1" si="110"/>
        <v/>
      </c>
      <c r="AA213" s="316" t="str">
        <f t="shared" ca="1" si="111"/>
        <v/>
      </c>
      <c r="AC213" s="310" t="e">
        <f t="shared" ca="1" si="112"/>
        <v>#N/A</v>
      </c>
      <c r="AD213" s="323" t="e">
        <f t="shared" ca="1" si="113"/>
        <v>#N/A</v>
      </c>
      <c r="AE213" s="324">
        <f t="shared" ca="1" si="92"/>
        <v>155.99118993774155</v>
      </c>
      <c r="AG213" s="306">
        <f t="shared" ca="1" si="114"/>
        <v>48.678066159904134</v>
      </c>
      <c r="AH213" s="304">
        <f t="shared" ca="1" si="115"/>
        <v>58.251494388830245</v>
      </c>
    </row>
    <row r="214" spans="1:34" x14ac:dyDescent="0.2">
      <c r="A214" s="347">
        <f t="shared" ca="1" si="93"/>
        <v>0.01</v>
      </c>
      <c r="B214" s="304">
        <f t="shared" ca="1" si="94"/>
        <v>2.0999999999999992</v>
      </c>
      <c r="D214" s="306">
        <f t="shared" ca="1" si="95"/>
        <v>12.677486870947192</v>
      </c>
      <c r="E214" s="307">
        <f t="shared" ca="1" si="96"/>
        <v>46.82641909694096</v>
      </c>
      <c r="F214" s="304">
        <f t="shared" ca="1" si="97"/>
        <v>48.512186085615596</v>
      </c>
      <c r="G214" s="306">
        <f t="shared" ca="1" si="98"/>
        <v>31.067265644981813</v>
      </c>
      <c r="H214" s="307">
        <f t="shared" ca="1" si="99"/>
        <v>138.6942880479414</v>
      </c>
      <c r="I214" s="304">
        <f t="shared" ca="1" si="100"/>
        <v>142.13120885921293</v>
      </c>
      <c r="J214" s="306">
        <f t="shared" ca="1" si="101"/>
        <v>32.96067262850169</v>
      </c>
      <c r="K214" s="307">
        <f t="shared" ca="1" si="102"/>
        <v>157.37579149726611</v>
      </c>
      <c r="L214" s="304">
        <f t="shared" ca="1" si="87"/>
        <v>160.79037809991689</v>
      </c>
      <c r="M214" s="306">
        <f t="shared" ca="1" si="103"/>
        <v>1.3504356523310317</v>
      </c>
      <c r="N214" s="304">
        <f t="shared" ca="1" si="104"/>
        <v>77.374263382564294</v>
      </c>
      <c r="P214" s="310">
        <f t="shared" ca="1" si="105"/>
        <v>6</v>
      </c>
      <c r="Q214" s="304">
        <f t="shared" ca="1" si="106"/>
        <v>572.13000000000011</v>
      </c>
      <c r="R214" s="306">
        <f t="shared" ca="1" si="107"/>
        <v>0.28712539047887409</v>
      </c>
      <c r="S214" s="307">
        <f t="shared" ca="1" si="108"/>
        <v>8.5123743787560056</v>
      </c>
      <c r="T214" s="304">
        <f t="shared" ca="1" si="88"/>
        <v>83.506392655596414</v>
      </c>
      <c r="U214" s="311">
        <f t="shared" ca="1" si="89"/>
        <v>0</v>
      </c>
      <c r="V214" s="306">
        <f t="shared" ca="1" si="90"/>
        <v>1.205871979906683</v>
      </c>
      <c r="W214" s="304">
        <f t="shared" ca="1" si="91"/>
        <v>78.613714673990529</v>
      </c>
      <c r="Y214" s="314" t="str">
        <f t="shared" ca="1" si="109"/>
        <v/>
      </c>
      <c r="Z214" s="315" t="str">
        <f t="shared" ca="1" si="110"/>
        <v/>
      </c>
      <c r="AA214" s="316" t="str">
        <f t="shared" ca="1" si="111"/>
        <v/>
      </c>
      <c r="AC214" s="310" t="e">
        <f t="shared" ca="1" si="112"/>
        <v>#N/A</v>
      </c>
      <c r="AD214" s="323" t="e">
        <f t="shared" ca="1" si="113"/>
        <v>#N/A</v>
      </c>
      <c r="AE214" s="324">
        <f t="shared" ca="1" si="92"/>
        <v>157.37579149726611</v>
      </c>
      <c r="AG214" s="306">
        <f t="shared" ca="1" si="114"/>
        <v>48.464837009871523</v>
      </c>
      <c r="AH214" s="304">
        <f t="shared" ca="1" si="115"/>
        <v>58.03794139601591</v>
      </c>
    </row>
    <row r="215" spans="1:34" x14ac:dyDescent="0.2">
      <c r="A215" s="347">
        <f t="shared" ca="1" si="93"/>
        <v>0.01</v>
      </c>
      <c r="B215" s="304">
        <f t="shared" ca="1" si="94"/>
        <v>2.109999999999999</v>
      </c>
      <c r="D215" s="306">
        <f t="shared" ca="1" si="95"/>
        <v>12.639322309626607</v>
      </c>
      <c r="E215" s="307">
        <f t="shared" ca="1" si="96"/>
        <v>46.616008943766843</v>
      </c>
      <c r="F215" s="304">
        <f t="shared" ca="1" si="97"/>
        <v>48.299117572601418</v>
      </c>
      <c r="G215" s="306">
        <f t="shared" ca="1" si="98"/>
        <v>31.193658868078078</v>
      </c>
      <c r="H215" s="307">
        <f t="shared" ca="1" si="99"/>
        <v>139.16044813737906</v>
      </c>
      <c r="I215" s="304">
        <f t="shared" ca="1" si="100"/>
        <v>142.61372542421782</v>
      </c>
      <c r="J215" s="306">
        <f t="shared" ca="1" si="101"/>
        <v>33.271977251066993</v>
      </c>
      <c r="K215" s="307">
        <f t="shared" ca="1" si="102"/>
        <v>158.76506517819271</v>
      </c>
      <c r="L215" s="304">
        <f t="shared" ca="1" si="87"/>
        <v>162.21396484653008</v>
      </c>
      <c r="M215" s="306">
        <f t="shared" ca="1" si="103"/>
        <v>1.3502852961573009</v>
      </c>
      <c r="N215" s="304">
        <f t="shared" ca="1" si="104"/>
        <v>77.365648608385783</v>
      </c>
      <c r="P215" s="310">
        <f t="shared" ca="1" si="105"/>
        <v>6</v>
      </c>
      <c r="Q215" s="304">
        <f t="shared" ca="1" si="106"/>
        <v>570.67000000000019</v>
      </c>
      <c r="R215" s="306">
        <f t="shared" ca="1" si="107"/>
        <v>0.28639268450278627</v>
      </c>
      <c r="S215" s="307">
        <f t="shared" ca="1" si="108"/>
        <v>8.5095104519109785</v>
      </c>
      <c r="T215" s="304">
        <f t="shared" ca="1" si="88"/>
        <v>83.478297533246703</v>
      </c>
      <c r="U215" s="311">
        <f t="shared" ca="1" si="89"/>
        <v>0</v>
      </c>
      <c r="V215" s="306">
        <f t="shared" ca="1" si="90"/>
        <v>1.2057044524588227</v>
      </c>
      <c r="W215" s="304">
        <f t="shared" ca="1" si="91"/>
        <v>79.137391133863773</v>
      </c>
      <c r="Y215" s="314" t="str">
        <f t="shared" ca="1" si="109"/>
        <v/>
      </c>
      <c r="Z215" s="315" t="str">
        <f t="shared" ca="1" si="110"/>
        <v/>
      </c>
      <c r="AA215" s="316" t="str">
        <f t="shared" ca="1" si="111"/>
        <v/>
      </c>
      <c r="AC215" s="310" t="e">
        <f t="shared" ca="1" si="112"/>
        <v>#N/A</v>
      </c>
      <c r="AD215" s="323" t="e">
        <f t="shared" ca="1" si="113"/>
        <v>#N/A</v>
      </c>
      <c r="AE215" s="324">
        <f t="shared" ca="1" si="92"/>
        <v>158.76506517819271</v>
      </c>
      <c r="AG215" s="306">
        <f t="shared" ca="1" si="114"/>
        <v>48.251495297215925</v>
      </c>
      <c r="AH215" s="304">
        <f t="shared" ca="1" si="115"/>
        <v>57.824276508821804</v>
      </c>
    </row>
    <row r="216" spans="1:34" x14ac:dyDescent="0.2">
      <c r="A216" s="347">
        <f t="shared" ca="1" si="93"/>
        <v>0.01</v>
      </c>
      <c r="B216" s="304">
        <f t="shared" ca="1" si="94"/>
        <v>2.1199999999999988</v>
      </c>
      <c r="D216" s="306">
        <f t="shared" ca="1" si="95"/>
        <v>12.601047888733502</v>
      </c>
      <c r="E216" s="307">
        <f t="shared" ca="1" si="96"/>
        <v>46.405510934859777</v>
      </c>
      <c r="F216" s="304">
        <f t="shared" ca="1" si="97"/>
        <v>48.085942363850428</v>
      </c>
      <c r="G216" s="306">
        <f t="shared" ca="1" si="98"/>
        <v>31.319669346965412</v>
      </c>
      <c r="H216" s="307">
        <f t="shared" ca="1" si="99"/>
        <v>139.62450324672767</v>
      </c>
      <c r="I216" s="304">
        <f t="shared" ca="1" si="100"/>
        <v>143.09410747790668</v>
      </c>
      <c r="J216" s="306">
        <f t="shared" ca="1" si="101"/>
        <v>33.584543892142207</v>
      </c>
      <c r="K216" s="307">
        <f t="shared" ca="1" si="102"/>
        <v>160.15898993511325</v>
      </c>
      <c r="L216" s="304">
        <f t="shared" ca="1" si="87"/>
        <v>163.64236506931491</v>
      </c>
      <c r="M216" s="306">
        <f t="shared" ca="1" si="103"/>
        <v>1.3501353441608195</v>
      </c>
      <c r="N216" s="304">
        <f t="shared" ca="1" si="104"/>
        <v>77.357056991857831</v>
      </c>
      <c r="P216" s="310">
        <f t="shared" ca="1" si="105"/>
        <v>6</v>
      </c>
      <c r="Q216" s="304">
        <f t="shared" ca="1" si="106"/>
        <v>569.21000000000015</v>
      </c>
      <c r="R216" s="306">
        <f t="shared" ca="1" si="107"/>
        <v>0.28565997852669833</v>
      </c>
      <c r="S216" s="307">
        <f t="shared" ca="1" si="108"/>
        <v>8.5066538521257122</v>
      </c>
      <c r="T216" s="304">
        <f t="shared" ca="1" si="88"/>
        <v>83.450274289353246</v>
      </c>
      <c r="U216" s="311">
        <f t="shared" ca="1" si="89"/>
        <v>0</v>
      </c>
      <c r="V216" s="306">
        <f t="shared" ca="1" si="90"/>
        <v>1.2055363873599942</v>
      </c>
      <c r="W216" s="304">
        <f t="shared" ca="1" si="91"/>
        <v>79.660318489600257</v>
      </c>
      <c r="Y216" s="314" t="str">
        <f t="shared" ca="1" si="109"/>
        <v/>
      </c>
      <c r="Z216" s="315" t="str">
        <f t="shared" ca="1" si="110"/>
        <v/>
      </c>
      <c r="AA216" s="316" t="str">
        <f t="shared" ca="1" si="111"/>
        <v/>
      </c>
      <c r="AC216" s="310" t="e">
        <f t="shared" ca="1" si="112"/>
        <v>#N/A</v>
      </c>
      <c r="AD216" s="323" t="e">
        <f t="shared" ca="1" si="113"/>
        <v>#N/A</v>
      </c>
      <c r="AE216" s="324">
        <f t="shared" ca="1" si="92"/>
        <v>160.15898993511325</v>
      </c>
      <c r="AG216" s="306">
        <f t="shared" ca="1" si="114"/>
        <v>48.038044491033418</v>
      </c>
      <c r="AH216" s="304">
        <f t="shared" ca="1" si="115"/>
        <v>57.610503187886621</v>
      </c>
    </row>
    <row r="217" spans="1:34" x14ac:dyDescent="0.2">
      <c r="A217" s="347">
        <f t="shared" ca="1" si="93"/>
        <v>0.01</v>
      </c>
      <c r="B217" s="304">
        <f t="shared" ca="1" si="94"/>
        <v>2.1299999999999986</v>
      </c>
      <c r="D217" s="306">
        <f t="shared" ca="1" si="95"/>
        <v>12.562664840699775</v>
      </c>
      <c r="E217" s="307">
        <f t="shared" ca="1" si="96"/>
        <v>46.194928353682933</v>
      </c>
      <c r="F217" s="304">
        <f t="shared" ca="1" si="97"/>
        <v>47.872663948245595</v>
      </c>
      <c r="G217" s="306">
        <f t="shared" ca="1" si="98"/>
        <v>31.445295995372408</v>
      </c>
      <c r="H217" s="307">
        <f t="shared" ca="1" si="99"/>
        <v>140.08645253026449</v>
      </c>
      <c r="I217" s="304">
        <f t="shared" ca="1" si="100"/>
        <v>143.57235396395308</v>
      </c>
      <c r="J217" s="306">
        <f t="shared" ca="1" si="101"/>
        <v>33.898368718853895</v>
      </c>
      <c r="K217" s="307">
        <f t="shared" ca="1" si="102"/>
        <v>161.55754471399823</v>
      </c>
      <c r="L217" s="304">
        <f t="shared" ca="1" si="87"/>
        <v>165.07555741482417</v>
      </c>
      <c r="M217" s="306">
        <f t="shared" ca="1" si="103"/>
        <v>1.3499857916852942</v>
      </c>
      <c r="N217" s="304">
        <f t="shared" ca="1" si="104"/>
        <v>77.348488266194494</v>
      </c>
      <c r="P217" s="310">
        <f t="shared" ca="1" si="105"/>
        <v>6</v>
      </c>
      <c r="Q217" s="304">
        <f t="shared" ca="1" si="106"/>
        <v>567.75000000000023</v>
      </c>
      <c r="R217" s="306">
        <f t="shared" ca="1" si="107"/>
        <v>0.28492727255061051</v>
      </c>
      <c r="S217" s="307">
        <f t="shared" ca="1" si="108"/>
        <v>8.5038045794002066</v>
      </c>
      <c r="T217" s="304">
        <f t="shared" ca="1" si="88"/>
        <v>83.422322923916028</v>
      </c>
      <c r="U217" s="311">
        <f t="shared" ca="1" si="89"/>
        <v>0</v>
      </c>
      <c r="V217" s="306">
        <f t="shared" ca="1" si="90"/>
        <v>1.2053677873759769</v>
      </c>
      <c r="W217" s="304">
        <f t="shared" ca="1" si="91"/>
        <v>80.182471335461969</v>
      </c>
      <c r="Y217" s="314" t="str">
        <f t="shared" ca="1" si="109"/>
        <v/>
      </c>
      <c r="Z217" s="315" t="str">
        <f t="shared" ca="1" si="110"/>
        <v/>
      </c>
      <c r="AA217" s="316" t="str">
        <f t="shared" ca="1" si="111"/>
        <v/>
      </c>
      <c r="AC217" s="310" t="e">
        <f t="shared" ca="1" si="112"/>
        <v>#N/A</v>
      </c>
      <c r="AD217" s="323" t="e">
        <f t="shared" ca="1" si="113"/>
        <v>#N/A</v>
      </c>
      <c r="AE217" s="324">
        <f t="shared" ca="1" si="92"/>
        <v>161.55754471399823</v>
      </c>
      <c r="AG217" s="306">
        <f t="shared" ca="1" si="114"/>
        <v>47.82448804808557</v>
      </c>
      <c r="AH217" s="304">
        <f t="shared" ca="1" si="115"/>
        <v>57.396624881615757</v>
      </c>
    </row>
    <row r="218" spans="1:34" x14ac:dyDescent="0.2">
      <c r="A218" s="347">
        <f t="shared" ca="1" si="93"/>
        <v>0.01</v>
      </c>
      <c r="B218" s="304">
        <f t="shared" ca="1" si="94"/>
        <v>2.1399999999999983</v>
      </c>
      <c r="D218" s="306">
        <f t="shared" ca="1" si="95"/>
        <v>12.524174390104768</v>
      </c>
      <c r="E218" s="307">
        <f t="shared" ca="1" si="96"/>
        <v>45.984264472446341</v>
      </c>
      <c r="F218" s="304">
        <f t="shared" ca="1" si="97"/>
        <v>47.659285802723133</v>
      </c>
      <c r="G218" s="306">
        <f t="shared" ca="1" si="98"/>
        <v>31.570537739273455</v>
      </c>
      <c r="H218" s="307">
        <f t="shared" ca="1" si="99"/>
        <v>140.54629517498896</v>
      </c>
      <c r="I218" s="304">
        <f t="shared" ca="1" si="100"/>
        <v>144.04846386047305</v>
      </c>
      <c r="J218" s="306">
        <f t="shared" ca="1" si="101"/>
        <v>34.213447887527124</v>
      </c>
      <c r="K218" s="307">
        <f t="shared" ca="1" si="102"/>
        <v>162.9607084525245</v>
      </c>
      <c r="L218" s="304">
        <f t="shared" ca="1" si="87"/>
        <v>166.51352051920955</v>
      </c>
      <c r="M218" s="306">
        <f t="shared" ca="1" si="103"/>
        <v>1.349836634134401</v>
      </c>
      <c r="N218" s="304">
        <f t="shared" ca="1" si="104"/>
        <v>77.339942168045809</v>
      </c>
      <c r="P218" s="310">
        <f t="shared" ca="1" si="105"/>
        <v>6</v>
      </c>
      <c r="Q218" s="304">
        <f t="shared" ca="1" si="106"/>
        <v>566.29000000000019</v>
      </c>
      <c r="R218" s="306">
        <f t="shared" ca="1" si="107"/>
        <v>0.28419456657452263</v>
      </c>
      <c r="S218" s="307">
        <f t="shared" ca="1" si="108"/>
        <v>8.5009626337344617</v>
      </c>
      <c r="T218" s="304">
        <f t="shared" ca="1" si="88"/>
        <v>83.394443436935077</v>
      </c>
      <c r="U218" s="311">
        <f t="shared" ca="1" si="89"/>
        <v>0</v>
      </c>
      <c r="V218" s="306">
        <f t="shared" ca="1" si="90"/>
        <v>1.2051986552728187</v>
      </c>
      <c r="W218" s="304">
        <f t="shared" ca="1" si="91"/>
        <v>80.703824415491795</v>
      </c>
      <c r="Y218" s="314" t="str">
        <f t="shared" ca="1" si="109"/>
        <v/>
      </c>
      <c r="Z218" s="315" t="str">
        <f t="shared" ca="1" si="110"/>
        <v/>
      </c>
      <c r="AA218" s="316" t="str">
        <f t="shared" ca="1" si="111"/>
        <v/>
      </c>
      <c r="AC218" s="310" t="e">
        <f t="shared" ca="1" si="112"/>
        <v>#N/A</v>
      </c>
      <c r="AD218" s="323" t="e">
        <f t="shared" ca="1" si="113"/>
        <v>#N/A</v>
      </c>
      <c r="AE218" s="324">
        <f t="shared" ca="1" si="92"/>
        <v>162.9607084525245</v>
      </c>
      <c r="AG218" s="306">
        <f t="shared" ca="1" si="114"/>
        <v>47.610829412668224</v>
      </c>
      <c r="AH218" s="304">
        <f t="shared" ca="1" si="115"/>
        <v>57.182645026048284</v>
      </c>
    </row>
    <row r="219" spans="1:34" x14ac:dyDescent="0.2">
      <c r="A219" s="347">
        <f t="shared" ca="1" si="93"/>
        <v>0.01</v>
      </c>
      <c r="B219" s="304">
        <f t="shared" ca="1" si="94"/>
        <v>2.1499999999999981</v>
      </c>
      <c r="D219" s="306">
        <f t="shared" ca="1" si="95"/>
        <v>12.485577753747638</v>
      </c>
      <c r="E219" s="307">
        <f t="shared" ca="1" si="96"/>
        <v>45.773522551962557</v>
      </c>
      <c r="F219" s="304">
        <f t="shared" ca="1" si="97"/>
        <v>47.445811392154553</v>
      </c>
      <c r="G219" s="306">
        <f t="shared" ca="1" si="98"/>
        <v>31.695393516810931</v>
      </c>
      <c r="H219" s="307">
        <f t="shared" ca="1" si="99"/>
        <v>141.00403040050858</v>
      </c>
      <c r="I219" s="304">
        <f t="shared" ca="1" si="100"/>
        <v>144.52243617989924</v>
      </c>
      <c r="J219" s="306">
        <f t="shared" ca="1" si="101"/>
        <v>34.529777543807548</v>
      </c>
      <c r="K219" s="307">
        <f t="shared" ca="1" si="102"/>
        <v>164.36846008040197</v>
      </c>
      <c r="L219" s="304">
        <f t="shared" ca="1" si="87"/>
        <v>167.95623300856545</v>
      </c>
      <c r="M219" s="306">
        <f t="shared" ca="1" si="103"/>
        <v>1.3496878669706722</v>
      </c>
      <c r="N219" s="304">
        <f t="shared" ca="1" si="104"/>
        <v>77.331418437434024</v>
      </c>
      <c r="P219" s="310">
        <f t="shared" ca="1" si="105"/>
        <v>6</v>
      </c>
      <c r="Q219" s="304">
        <f t="shared" ca="1" si="106"/>
        <v>564.83000000000027</v>
      </c>
      <c r="R219" s="306">
        <f t="shared" ca="1" si="107"/>
        <v>0.28346186059843481</v>
      </c>
      <c r="S219" s="307">
        <f t="shared" ca="1" si="108"/>
        <v>8.4981280151284775</v>
      </c>
      <c r="T219" s="304">
        <f t="shared" ca="1" si="88"/>
        <v>83.366635828410367</v>
      </c>
      <c r="U219" s="311">
        <f t="shared" ca="1" si="89"/>
        <v>0</v>
      </c>
      <c r="V219" s="306">
        <f t="shared" ca="1" si="90"/>
        <v>1.2050289938167806</v>
      </c>
      <c r="W219" s="304">
        <f t="shared" ca="1" si="91"/>
        <v>81.224352624185556</v>
      </c>
      <c r="Y219" s="314" t="str">
        <f t="shared" ca="1" si="109"/>
        <v/>
      </c>
      <c r="Z219" s="315" t="str">
        <f t="shared" ca="1" si="110"/>
        <v/>
      </c>
      <c r="AA219" s="316" t="str">
        <f t="shared" ca="1" si="111"/>
        <v/>
      </c>
      <c r="AC219" s="310" t="e">
        <f t="shared" ca="1" si="112"/>
        <v>#N/A</v>
      </c>
      <c r="AD219" s="323" t="e">
        <f t="shared" ca="1" si="113"/>
        <v>#N/A</v>
      </c>
      <c r="AE219" s="324">
        <f t="shared" ca="1" si="92"/>
        <v>164.36846008040197</v>
      </c>
      <c r="AG219" s="306">
        <f t="shared" ca="1" si="114"/>
        <v>47.397072016482134</v>
      </c>
      <c r="AH219" s="304">
        <f t="shared" ca="1" si="115"/>
        <v>56.96856704472571</v>
      </c>
    </row>
    <row r="220" spans="1:34" x14ac:dyDescent="0.2">
      <c r="A220" s="347">
        <f t="shared" ca="1" si="93"/>
        <v>0.01</v>
      </c>
      <c r="B220" s="304">
        <f t="shared" ca="1" si="94"/>
        <v>2.1599999999999979</v>
      </c>
      <c r="D220" s="306">
        <f t="shared" ca="1" si="95"/>
        <v>12.446876140717499</v>
      </c>
      <c r="E220" s="307">
        <f t="shared" ca="1" si="96"/>
        <v>45.562705841504346</v>
      </c>
      <c r="F220" s="304">
        <f t="shared" ca="1" si="97"/>
        <v>47.23224416923059</v>
      </c>
      <c r="G220" s="306">
        <f t="shared" ca="1" si="98"/>
        <v>31.819862278218107</v>
      </c>
      <c r="H220" s="307">
        <f t="shared" ca="1" si="99"/>
        <v>141.45965745892363</v>
      </c>
      <c r="I220" s="304">
        <f t="shared" ca="1" si="100"/>
        <v>144.9942699688535</v>
      </c>
      <c r="J220" s="306">
        <f t="shared" ca="1" si="101"/>
        <v>34.847353822782694</v>
      </c>
      <c r="K220" s="307">
        <f t="shared" ca="1" si="102"/>
        <v>165.78077851969914</v>
      </c>
      <c r="L220" s="304">
        <f t="shared" ca="1" si="87"/>
        <v>169.40367349927141</v>
      </c>
      <c r="M220" s="306">
        <f t="shared" ca="1" si="103"/>
        <v>1.3495394857144085</v>
      </c>
      <c r="N220" s="304">
        <f t="shared" ca="1" si="104"/>
        <v>77.322916817691265</v>
      </c>
      <c r="P220" s="310">
        <f t="shared" ca="1" si="105"/>
        <v>6</v>
      </c>
      <c r="Q220" s="304">
        <f t="shared" ca="1" si="106"/>
        <v>563.37000000000035</v>
      </c>
      <c r="R220" s="306">
        <f t="shared" ca="1" si="107"/>
        <v>0.28272915462234693</v>
      </c>
      <c r="S220" s="307">
        <f t="shared" ca="1" si="108"/>
        <v>8.495300723582254</v>
      </c>
      <c r="T220" s="304">
        <f t="shared" ca="1" si="88"/>
        <v>83.338900098341909</v>
      </c>
      <c r="U220" s="311">
        <f t="shared" ca="1" si="89"/>
        <v>0</v>
      </c>
      <c r="V220" s="306">
        <f t="shared" ca="1" si="90"/>
        <v>1.2048588057742895</v>
      </c>
      <c r="W220" s="304">
        <f t="shared" ca="1" si="91"/>
        <v>81.744031007148934</v>
      </c>
      <c r="Y220" s="314" t="str">
        <f t="shared" ca="1" si="109"/>
        <v/>
      </c>
      <c r="Z220" s="315" t="str">
        <f t="shared" ca="1" si="110"/>
        <v/>
      </c>
      <c r="AA220" s="316" t="str">
        <f t="shared" ca="1" si="111"/>
        <v/>
      </c>
      <c r="AC220" s="310" t="e">
        <f t="shared" ca="1" si="112"/>
        <v>#N/A</v>
      </c>
      <c r="AD220" s="323" t="e">
        <f t="shared" ca="1" si="113"/>
        <v>#N/A</v>
      </c>
      <c r="AE220" s="324">
        <f t="shared" ca="1" si="92"/>
        <v>165.78077851969914</v>
      </c>
      <c r="AG220" s="306">
        <f t="shared" ca="1" si="114"/>
        <v>47.183219278505177</v>
      </c>
      <c r="AH220" s="304">
        <f t="shared" ca="1" si="115"/>
        <v>56.754394348562407</v>
      </c>
    </row>
    <row r="221" spans="1:34" x14ac:dyDescent="0.2">
      <c r="A221" s="347">
        <f t="shared" ca="1" si="93"/>
        <v>0.01</v>
      </c>
      <c r="B221" s="304">
        <f t="shared" ca="1" si="94"/>
        <v>2.1699999999999977</v>
      </c>
      <c r="D221" s="306">
        <f t="shared" ca="1" si="95"/>
        <v>12.408070752461517</v>
      </c>
      <c r="E221" s="307">
        <f t="shared" ca="1" si="96"/>
        <v>45.351817578664516</v>
      </c>
      <c r="F221" s="304">
        <f t="shared" ca="1" si="97"/>
        <v>47.01858757434718</v>
      </c>
      <c r="G221" s="306">
        <f t="shared" ca="1" si="98"/>
        <v>31.943942985742723</v>
      </c>
      <c r="H221" s="307">
        <f t="shared" ca="1" si="99"/>
        <v>141.91317563471029</v>
      </c>
      <c r="I221" s="304">
        <f t="shared" ca="1" si="100"/>
        <v>145.4639643080186</v>
      </c>
      <c r="J221" s="306">
        <f t="shared" ca="1" si="101"/>
        <v>35.166172849102495</v>
      </c>
      <c r="K221" s="307">
        <f t="shared" ca="1" si="102"/>
        <v>167.19764268516732</v>
      </c>
      <c r="L221" s="304">
        <f t="shared" ca="1" si="87"/>
        <v>170.85582059833325</v>
      </c>
      <c r="M221" s="306">
        <f t="shared" ca="1" si="103"/>
        <v>1.3493914859426162</v>
      </c>
      <c r="N221" s="304">
        <f t="shared" ca="1" si="104"/>
        <v>77.314437055398656</v>
      </c>
      <c r="P221" s="310">
        <f t="shared" ca="1" si="105"/>
        <v>6</v>
      </c>
      <c r="Q221" s="304">
        <f t="shared" ca="1" si="106"/>
        <v>561.91000000000031</v>
      </c>
      <c r="R221" s="306">
        <f t="shared" ca="1" si="107"/>
        <v>0.28199644864625906</v>
      </c>
      <c r="S221" s="307">
        <f t="shared" ca="1" si="108"/>
        <v>8.4924807590957911</v>
      </c>
      <c r="T221" s="304">
        <f t="shared" ca="1" si="88"/>
        <v>83.31123624672972</v>
      </c>
      <c r="U221" s="311">
        <f t="shared" ca="1" si="89"/>
        <v>0</v>
      </c>
      <c r="V221" s="306">
        <f t="shared" ca="1" si="90"/>
        <v>1.2046880939118858</v>
      </c>
      <c r="W221" s="304">
        <f t="shared" ca="1" si="91"/>
        <v>82.262834761738958</v>
      </c>
      <c r="Y221" s="314" t="str">
        <f t="shared" ca="1" si="109"/>
        <v/>
      </c>
      <c r="Z221" s="315" t="str">
        <f t="shared" ca="1" si="110"/>
        <v/>
      </c>
      <c r="AA221" s="316" t="str">
        <f t="shared" ca="1" si="111"/>
        <v/>
      </c>
      <c r="AC221" s="310" t="e">
        <f t="shared" ca="1" si="112"/>
        <v>#N/A</v>
      </c>
      <c r="AD221" s="323" t="e">
        <f t="shared" ca="1" si="113"/>
        <v>#N/A</v>
      </c>
      <c r="AE221" s="324">
        <f t="shared" ca="1" si="92"/>
        <v>167.19764268516732</v>
      </c>
      <c r="AG221" s="306">
        <f t="shared" ca="1" si="114"/>
        <v>46.9692746048662</v>
      </c>
      <c r="AH221" s="304">
        <f t="shared" ca="1" si="115"/>
        <v>56.54013033571777</v>
      </c>
    </row>
    <row r="222" spans="1:34" x14ac:dyDescent="0.2">
      <c r="A222" s="347">
        <f t="shared" ca="1" si="93"/>
        <v>0.01</v>
      </c>
      <c r="B222" s="304">
        <f t="shared" ca="1" si="94"/>
        <v>2.1799999999999975</v>
      </c>
      <c r="D222" s="306">
        <f t="shared" ca="1" si="95"/>
        <v>12.369162782850939</v>
      </c>
      <c r="E222" s="307">
        <f t="shared" ca="1" si="96"/>
        <v>45.140860989217778</v>
      </c>
      <c r="F222" s="304">
        <f t="shared" ca="1" si="97"/>
        <v>46.804845035493372</v>
      </c>
      <c r="G222" s="306">
        <f t="shared" ca="1" si="98"/>
        <v>32.067634613571229</v>
      </c>
      <c r="H222" s="307">
        <f t="shared" ca="1" si="99"/>
        <v>142.36458424460247</v>
      </c>
      <c r="I222" s="304">
        <f t="shared" ca="1" si="100"/>
        <v>145.93151831200834</v>
      </c>
      <c r="J222" s="306">
        <f t="shared" ca="1" si="101"/>
        <v>35.486230737099064</v>
      </c>
      <c r="K222" s="307">
        <f t="shared" ca="1" si="102"/>
        <v>168.61903148456389</v>
      </c>
      <c r="L222" s="304">
        <f t="shared" ca="1" si="87"/>
        <v>172.3126529037232</v>
      </c>
      <c r="M222" s="306">
        <f t="shared" ca="1" si="103"/>
        <v>1.3492438632879682</v>
      </c>
      <c r="N222" s="304">
        <f t="shared" ca="1" si="104"/>
        <v>77.305978900326821</v>
      </c>
      <c r="P222" s="310">
        <f t="shared" ca="1" si="105"/>
        <v>6</v>
      </c>
      <c r="Q222" s="304">
        <f t="shared" ca="1" si="106"/>
        <v>560.45000000000039</v>
      </c>
      <c r="R222" s="306">
        <f t="shared" ca="1" si="107"/>
        <v>0.28126374267017124</v>
      </c>
      <c r="S222" s="307">
        <f t="shared" ca="1" si="108"/>
        <v>8.489668121669089</v>
      </c>
      <c r="T222" s="304">
        <f t="shared" ca="1" si="88"/>
        <v>83.283644273573771</v>
      </c>
      <c r="U222" s="311">
        <f t="shared" ca="1" si="89"/>
        <v>0</v>
      </c>
      <c r="V222" s="306">
        <f t="shared" ca="1" si="90"/>
        <v>1.2045168609961705</v>
      </c>
      <c r="W222" s="304">
        <f t="shared" ca="1" si="91"/>
        <v>82.780739237689858</v>
      </c>
      <c r="Y222" s="314" t="str">
        <f t="shared" ca="1" si="109"/>
        <v/>
      </c>
      <c r="Z222" s="315" t="str">
        <f t="shared" ca="1" si="110"/>
        <v/>
      </c>
      <c r="AA222" s="316" t="str">
        <f t="shared" ca="1" si="111"/>
        <v/>
      </c>
      <c r="AC222" s="310" t="e">
        <f t="shared" ca="1" si="112"/>
        <v>#N/A</v>
      </c>
      <c r="AD222" s="323" t="e">
        <f t="shared" ca="1" si="113"/>
        <v>#N/A</v>
      </c>
      <c r="AE222" s="324">
        <f t="shared" ca="1" si="92"/>
        <v>168.61903148456389</v>
      </c>
      <c r="AG222" s="306">
        <f t="shared" ca="1" si="114"/>
        <v>46.755241388720727</v>
      </c>
      <c r="AH222" s="304">
        <f t="shared" ca="1" si="115"/>
        <v>56.325778391470109</v>
      </c>
    </row>
    <row r="223" spans="1:34" x14ac:dyDescent="0.2">
      <c r="A223" s="347">
        <f t="shared" ca="1" si="93"/>
        <v>0.01</v>
      </c>
      <c r="B223" s="304">
        <f t="shared" ca="1" si="94"/>
        <v>2.1899999999999973</v>
      </c>
      <c r="D223" s="306">
        <f t="shared" ca="1" si="95"/>
        <v>12.33015341824516</v>
      </c>
      <c r="E223" s="307">
        <f t="shared" ca="1" si="96"/>
        <v>44.929839286984688</v>
      </c>
      <c r="F223" s="304">
        <f t="shared" ca="1" si="97"/>
        <v>46.591019968141239</v>
      </c>
      <c r="G223" s="306">
        <f t="shared" ca="1" si="98"/>
        <v>32.190936147753682</v>
      </c>
      <c r="H223" s="307">
        <f t="shared" ca="1" si="99"/>
        <v>142.81388263747232</v>
      </c>
      <c r="I223" s="304">
        <f t="shared" ca="1" si="100"/>
        <v>146.39693112923669</v>
      </c>
      <c r="J223" s="306">
        <f t="shared" ca="1" si="101"/>
        <v>35.807523590905689</v>
      </c>
      <c r="K223" s="307">
        <f t="shared" ca="1" si="102"/>
        <v>170.04492381897427</v>
      </c>
      <c r="L223" s="304">
        <f t="shared" ca="1" si="87"/>
        <v>173.77414900471828</v>
      </c>
      <c r="M223" s="306">
        <f t="shared" ca="1" si="103"/>
        <v>1.3490966134377875</v>
      </c>
      <c r="N223" s="304">
        <f t="shared" ca="1" si="104"/>
        <v>77.297542105377531</v>
      </c>
      <c r="P223" s="310">
        <f t="shared" ca="1" si="105"/>
        <v>6</v>
      </c>
      <c r="Q223" s="304">
        <f t="shared" ca="1" si="106"/>
        <v>558.99000000000035</v>
      </c>
      <c r="R223" s="306">
        <f t="shared" ca="1" si="107"/>
        <v>0.28053103669408336</v>
      </c>
      <c r="S223" s="307">
        <f t="shared" ca="1" si="108"/>
        <v>8.4868628113021476</v>
      </c>
      <c r="T223" s="304">
        <f t="shared" ca="1" si="88"/>
        <v>83.256124178874074</v>
      </c>
      <c r="U223" s="311">
        <f t="shared" ca="1" si="89"/>
        <v>0</v>
      </c>
      <c r="V223" s="306">
        <f t="shared" ca="1" si="90"/>
        <v>1.2043451097937561</v>
      </c>
      <c r="W223" s="304">
        <f t="shared" ca="1" si="91"/>
        <v>83.297719937724153</v>
      </c>
      <c r="Y223" s="314" t="str">
        <f t="shared" ca="1" si="109"/>
        <v/>
      </c>
      <c r="Z223" s="315" t="str">
        <f t="shared" ca="1" si="110"/>
        <v/>
      </c>
      <c r="AA223" s="316" t="str">
        <f t="shared" ca="1" si="111"/>
        <v/>
      </c>
      <c r="AC223" s="310" t="e">
        <f t="shared" ca="1" si="112"/>
        <v>#N/A</v>
      </c>
      <c r="AD223" s="323" t="e">
        <f t="shared" ca="1" si="113"/>
        <v>#N/A</v>
      </c>
      <c r="AE223" s="324">
        <f t="shared" ca="1" si="92"/>
        <v>170.04492381897427</v>
      </c>
      <c r="AG223" s="306">
        <f t="shared" ca="1" si="114"/>
        <v>46.541123010128111</v>
      </c>
      <c r="AH223" s="304">
        <f t="shared" ca="1" si="115"/>
        <v>56.111341888092241</v>
      </c>
    </row>
    <row r="224" spans="1:34" x14ac:dyDescent="0.2">
      <c r="A224" s="347">
        <f t="shared" ca="1" si="93"/>
        <v>0.01</v>
      </c>
      <c r="B224" s="304">
        <f t="shared" ca="1" si="94"/>
        <v>2.1999999999999971</v>
      </c>
      <c r="D224" s="306">
        <f t="shared" ca="1" si="95"/>
        <v>12.291043837553977</v>
      </c>
      <c r="E224" s="307">
        <f t="shared" ca="1" si="96"/>
        <v>44.718755673697636</v>
      </c>
      <c r="F224" s="304">
        <f t="shared" ca="1" si="97"/>
        <v>46.377115775137831</v>
      </c>
      <c r="G224" s="306">
        <f t="shared" ca="1" si="98"/>
        <v>32.313846586129223</v>
      </c>
      <c r="H224" s="307">
        <f t="shared" ca="1" si="99"/>
        <v>143.26107019420928</v>
      </c>
      <c r="I224" s="304">
        <f t="shared" ca="1" si="100"/>
        <v>146.86020194178562</v>
      </c>
      <c r="J224" s="306">
        <f t="shared" ca="1" si="101"/>
        <v>36.130047504575103</v>
      </c>
      <c r="K224" s="307">
        <f t="shared" ca="1" si="102"/>
        <v>171.47529858313268</v>
      </c>
      <c r="L224" s="304">
        <f t="shared" ca="1" si="87"/>
        <v>175.24028748223782</v>
      </c>
      <c r="M224" s="306">
        <f t="shared" ca="1" si="103"/>
        <v>1.3489497321330544</v>
      </c>
      <c r="N224" s="304">
        <f t="shared" ca="1" si="104"/>
        <v>77.289126426526948</v>
      </c>
      <c r="P224" s="310">
        <f t="shared" ca="1" si="105"/>
        <v>6</v>
      </c>
      <c r="Q224" s="304">
        <f t="shared" ca="1" si="106"/>
        <v>557.53000000000043</v>
      </c>
      <c r="R224" s="306">
        <f t="shared" ca="1" si="107"/>
        <v>0.27979833071799548</v>
      </c>
      <c r="S224" s="307">
        <f t="shared" ca="1" si="108"/>
        <v>8.4840648279949669</v>
      </c>
      <c r="T224" s="304">
        <f t="shared" ca="1" si="88"/>
        <v>83.228675962630632</v>
      </c>
      <c r="U224" s="311">
        <f t="shared" ca="1" si="89"/>
        <v>0</v>
      </c>
      <c r="V224" s="306">
        <f t="shared" ca="1" si="90"/>
        <v>1.2041728430712162</v>
      </c>
      <c r="W224" s="304">
        <f t="shared" ca="1" si="91"/>
        <v>83.813752518147965</v>
      </c>
      <c r="Y224" s="314" t="str">
        <f t="shared" ca="1" si="109"/>
        <v/>
      </c>
      <c r="Z224" s="315" t="str">
        <f t="shared" ca="1" si="110"/>
        <v/>
      </c>
      <c r="AA224" s="316" t="str">
        <f t="shared" ca="1" si="111"/>
        <v/>
      </c>
      <c r="AC224" s="310" t="e">
        <f t="shared" ca="1" si="112"/>
        <v>#N/A</v>
      </c>
      <c r="AD224" s="323" t="e">
        <f t="shared" ca="1" si="113"/>
        <v>#N/A</v>
      </c>
      <c r="AE224" s="324">
        <f t="shared" ca="1" si="92"/>
        <v>171.47529858313268</v>
      </c>
      <c r="AG224" s="306">
        <f t="shared" ca="1" si="114"/>
        <v>46.326922835930603</v>
      </c>
      <c r="AH224" s="304">
        <f t="shared" ca="1" si="115"/>
        <v>55.896824184728828</v>
      </c>
    </row>
    <row r="225" spans="1:34" x14ac:dyDescent="0.2">
      <c r="A225" s="347">
        <f t="shared" ca="1" si="93"/>
        <v>0.01</v>
      </c>
      <c r="B225" s="304">
        <f t="shared" ca="1" si="94"/>
        <v>2.2099999999999969</v>
      </c>
      <c r="D225" s="306">
        <f t="shared" ca="1" si="95"/>
        <v>12.251835212297895</v>
      </c>
      <c r="E225" s="307">
        <f t="shared" ca="1" si="96"/>
        <v>44.507613338868822</v>
      </c>
      <c r="F225" s="304">
        <f t="shared" ca="1" si="97"/>
        <v>46.163135846599033</v>
      </c>
      <c r="G225" s="306">
        <f t="shared" ca="1" si="98"/>
        <v>32.436364938252204</v>
      </c>
      <c r="H225" s="307">
        <f t="shared" ca="1" si="99"/>
        <v>143.70614632759796</v>
      </c>
      <c r="I225" s="304">
        <f t="shared" ca="1" si="100"/>
        <v>147.32132996527176</v>
      </c>
      <c r="J225" s="306">
        <f t="shared" ca="1" si="101"/>
        <v>36.453798562197008</v>
      </c>
      <c r="K225" s="307">
        <f t="shared" ca="1" si="102"/>
        <v>172.91013466574171</v>
      </c>
      <c r="L225" s="304">
        <f t="shared" ca="1" si="87"/>
        <v>176.71104690917932</v>
      </c>
      <c r="M225" s="306">
        <f t="shared" ca="1" si="103"/>
        <v>1.3488032151674354</v>
      </c>
      <c r="N225" s="304">
        <f t="shared" ca="1" si="104"/>
        <v>77.28073162276992</v>
      </c>
      <c r="P225" s="310">
        <f t="shared" ca="1" si="105"/>
        <v>6</v>
      </c>
      <c r="Q225" s="304">
        <f t="shared" ca="1" si="106"/>
        <v>556.07000000000039</v>
      </c>
      <c r="R225" s="306">
        <f t="shared" ca="1" si="107"/>
        <v>0.2790656247419076</v>
      </c>
      <c r="S225" s="307">
        <f t="shared" ca="1" si="108"/>
        <v>8.4812741717475486</v>
      </c>
      <c r="T225" s="304">
        <f t="shared" ca="1" si="88"/>
        <v>83.201299624843458</v>
      </c>
      <c r="U225" s="311">
        <f t="shared" ca="1" si="89"/>
        <v>0</v>
      </c>
      <c r="V225" s="306">
        <f t="shared" ca="1" si="90"/>
        <v>1.2040000635950348</v>
      </c>
      <c r="W225" s="304">
        <f t="shared" ca="1" si="91"/>
        <v>84.328812789431765</v>
      </c>
      <c r="Y225" s="314" t="str">
        <f t="shared" ca="1" si="109"/>
        <v/>
      </c>
      <c r="Z225" s="315" t="str">
        <f t="shared" ca="1" si="110"/>
        <v/>
      </c>
      <c r="AA225" s="316" t="str">
        <f t="shared" ca="1" si="111"/>
        <v/>
      </c>
      <c r="AC225" s="310" t="e">
        <f t="shared" ca="1" si="112"/>
        <v>#N/A</v>
      </c>
      <c r="AD225" s="323" t="e">
        <f t="shared" ca="1" si="113"/>
        <v>#N/A</v>
      </c>
      <c r="AE225" s="324">
        <f t="shared" ca="1" si="92"/>
        <v>172.91013466574171</v>
      </c>
      <c r="AG225" s="306">
        <f t="shared" ca="1" si="114"/>
        <v>46.112644219633864</v>
      </c>
      <c r="AH225" s="304">
        <f t="shared" ca="1" si="115"/>
        <v>55.682228627275357</v>
      </c>
    </row>
    <row r="226" spans="1:34" x14ac:dyDescent="0.2">
      <c r="A226" s="347">
        <f t="shared" ca="1" si="93"/>
        <v>0.01</v>
      </c>
      <c r="B226" s="304">
        <f t="shared" ca="1" si="94"/>
        <v>2.2199999999999966</v>
      </c>
      <c r="D226" s="306">
        <f t="shared" ca="1" si="95"/>
        <v>12.212528706666715</v>
      </c>
      <c r="E226" s="307">
        <f t="shared" ca="1" si="96"/>
        <v>44.296415459660452</v>
      </c>
      <c r="F226" s="304">
        <f t="shared" ca="1" si="97"/>
        <v>45.949083559805672</v>
      </c>
      <c r="G226" s="306">
        <f t="shared" ca="1" si="98"/>
        <v>32.55849022531887</v>
      </c>
      <c r="H226" s="307">
        <f t="shared" ca="1" si="99"/>
        <v>144.14911048219457</v>
      </c>
      <c r="I226" s="304">
        <f t="shared" ca="1" si="100"/>
        <v>147.78031444871175</v>
      </c>
      <c r="J226" s="306">
        <f t="shared" ca="1" si="101"/>
        <v>36.778772838014866</v>
      </c>
      <c r="K226" s="307">
        <f t="shared" ca="1" si="102"/>
        <v>174.34941094979067</v>
      </c>
      <c r="L226" s="304">
        <f t="shared" ca="1" si="87"/>
        <v>178.18640585075306</v>
      </c>
      <c r="M226" s="306">
        <f t="shared" ca="1" si="103"/>
        <v>1.3486570583863333</v>
      </c>
      <c r="N226" s="304">
        <f t="shared" ca="1" si="104"/>
        <v>77.272357456065549</v>
      </c>
      <c r="P226" s="310">
        <f t="shared" ca="1" si="105"/>
        <v>6</v>
      </c>
      <c r="Q226" s="304">
        <f t="shared" ca="1" si="106"/>
        <v>554.61000000000047</v>
      </c>
      <c r="R226" s="306">
        <f t="shared" ca="1" si="107"/>
        <v>0.27833291876581978</v>
      </c>
      <c r="S226" s="307">
        <f t="shared" ca="1" si="108"/>
        <v>8.478490842559891</v>
      </c>
      <c r="T226" s="304">
        <f t="shared" ca="1" si="88"/>
        <v>83.173995165512537</v>
      </c>
      <c r="U226" s="311">
        <f t="shared" ca="1" si="89"/>
        <v>0</v>
      </c>
      <c r="V226" s="306">
        <f t="shared" ca="1" si="90"/>
        <v>1.2038267741315543</v>
      </c>
      <c r="W226" s="304">
        <f t="shared" ca="1" si="91"/>
        <v>84.842876716775038</v>
      </c>
      <c r="Y226" s="314" t="str">
        <f t="shared" ca="1" si="109"/>
        <v/>
      </c>
      <c r="Z226" s="315" t="str">
        <f t="shared" ca="1" si="110"/>
        <v/>
      </c>
      <c r="AA226" s="316" t="str">
        <f t="shared" ca="1" si="111"/>
        <v/>
      </c>
      <c r="AC226" s="310" t="e">
        <f t="shared" ca="1" si="112"/>
        <v>#N/A</v>
      </c>
      <c r="AD226" s="323" t="e">
        <f t="shared" ca="1" si="113"/>
        <v>#N/A</v>
      </c>
      <c r="AE226" s="324">
        <f t="shared" ca="1" si="92"/>
        <v>174.34941094979067</v>
      </c>
      <c r="AG226" s="306">
        <f t="shared" ca="1" si="114"/>
        <v>45.898290501289445</v>
      </c>
      <c r="AH226" s="304">
        <f t="shared" ca="1" si="115"/>
        <v>55.467558548259021</v>
      </c>
    </row>
    <row r="227" spans="1:34" x14ac:dyDescent="0.2">
      <c r="A227" s="347">
        <f t="shared" ca="1" si="93"/>
        <v>0.01</v>
      </c>
      <c r="B227" s="304">
        <f t="shared" ca="1" si="94"/>
        <v>2.2299999999999964</v>
      </c>
      <c r="D227" s="306">
        <f t="shared" ca="1" si="95"/>
        <v>12.173125477576434</v>
      </c>
      <c r="E227" s="307">
        <f t="shared" ca="1" si="96"/>
        <v>44.085165200756705</v>
      </c>
      <c r="F227" s="304">
        <f t="shared" ca="1" si="97"/>
        <v>45.734962279101424</v>
      </c>
      <c r="G227" s="306">
        <f t="shared" ca="1" si="98"/>
        <v>32.680221480094637</v>
      </c>
      <c r="H227" s="307">
        <f t="shared" ca="1" si="99"/>
        <v>144.58996213420215</v>
      </c>
      <c r="I227" s="304">
        <f t="shared" ca="1" si="100"/>
        <v>148.23715467438672</v>
      </c>
      <c r="J227" s="306">
        <f t="shared" ca="1" si="101"/>
        <v>37.104966396541933</v>
      </c>
      <c r="K227" s="307">
        <f t="shared" ca="1" si="102"/>
        <v>175.79310631287265</v>
      </c>
      <c r="L227" s="304">
        <f t="shared" ca="1" si="87"/>
        <v>179.66634286481553</v>
      </c>
      <c r="M227" s="306">
        <f t="shared" ca="1" si="103"/>
        <v>1.3485112576859579</v>
      </c>
      <c r="N227" s="304">
        <f t="shared" ca="1" si="104"/>
        <v>77.264003691283989</v>
      </c>
      <c r="P227" s="310">
        <f t="shared" ca="1" si="105"/>
        <v>6</v>
      </c>
      <c r="Q227" s="304">
        <f t="shared" ca="1" si="106"/>
        <v>553.15000000000055</v>
      </c>
      <c r="R227" s="306">
        <f t="shared" ca="1" si="107"/>
        <v>0.2776002127897319</v>
      </c>
      <c r="S227" s="307">
        <f t="shared" ca="1" si="108"/>
        <v>8.4757148404319942</v>
      </c>
      <c r="T227" s="304">
        <f t="shared" ca="1" si="88"/>
        <v>83.14676258463787</v>
      </c>
      <c r="U227" s="311">
        <f t="shared" ca="1" si="89"/>
        <v>0</v>
      </c>
      <c r="V227" s="306">
        <f t="shared" ca="1" si="90"/>
        <v>1.2036529774469296</v>
      </c>
      <c r="W227" s="304">
        <f t="shared" ca="1" si="91"/>
        <v>85.355920420656943</v>
      </c>
      <c r="Y227" s="314" t="str">
        <f t="shared" ca="1" si="109"/>
        <v/>
      </c>
      <c r="Z227" s="315" t="str">
        <f t="shared" ca="1" si="110"/>
        <v/>
      </c>
      <c r="AA227" s="316" t="str">
        <f t="shared" ca="1" si="111"/>
        <v/>
      </c>
      <c r="AC227" s="310" t="e">
        <f t="shared" ca="1" si="112"/>
        <v>#N/A</v>
      </c>
      <c r="AD227" s="323" t="e">
        <f t="shared" ca="1" si="113"/>
        <v>#N/A</v>
      </c>
      <c r="AE227" s="324">
        <f t="shared" ca="1" si="92"/>
        <v>175.79310631287265</v>
      </c>
      <c r="AG227" s="306">
        <f t="shared" ca="1" si="114"/>
        <v>45.683865007378749</v>
      </c>
      <c r="AH227" s="304">
        <f t="shared" ca="1" si="115"/>
        <v>55.252817266721138</v>
      </c>
    </row>
    <row r="228" spans="1:34" x14ac:dyDescent="0.2">
      <c r="A228" s="347">
        <f t="shared" ca="1" si="93"/>
        <v>0.01</v>
      </c>
      <c r="B228" s="304">
        <f t="shared" ca="1" si="94"/>
        <v>2.2399999999999962</v>
      </c>
      <c r="D228" s="306">
        <f t="shared" ca="1" si="95"/>
        <v>12.133626674724455</v>
      </c>
      <c r="E228" s="307">
        <f t="shared" ca="1" si="96"/>
        <v>43.873865714237901</v>
      </c>
      <c r="F228" s="304">
        <f t="shared" ca="1" si="97"/>
        <v>45.520775355792928</v>
      </c>
      <c r="G228" s="306">
        <f t="shared" ca="1" si="98"/>
        <v>32.80155774684188</v>
      </c>
      <c r="H228" s="307">
        <f t="shared" ca="1" si="99"/>
        <v>145.02870079134453</v>
      </c>
      <c r="I228" s="304">
        <f t="shared" ca="1" si="100"/>
        <v>148.6918499577053</v>
      </c>
      <c r="J228" s="306">
        <f t="shared" ca="1" si="101"/>
        <v>37.432375292676618</v>
      </c>
      <c r="K228" s="307">
        <f t="shared" ca="1" si="102"/>
        <v>177.24119962750038</v>
      </c>
      <c r="L228" s="304">
        <f t="shared" ca="1" si="87"/>
        <v>181.1508365022012</v>
      </c>
      <c r="M228" s="306">
        <f t="shared" ca="1" si="103"/>
        <v>1.3483658090124184</v>
      </c>
      <c r="N228" s="304">
        <f t="shared" ca="1" si="104"/>
        <v>77.25567009615439</v>
      </c>
      <c r="P228" s="310">
        <f t="shared" ca="1" si="105"/>
        <v>6</v>
      </c>
      <c r="Q228" s="304">
        <f t="shared" ca="1" si="106"/>
        <v>551.69000000000051</v>
      </c>
      <c r="R228" s="306">
        <f t="shared" ca="1" si="107"/>
        <v>0.27686750681364403</v>
      </c>
      <c r="S228" s="307">
        <f t="shared" ca="1" si="108"/>
        <v>8.472946165363858</v>
      </c>
      <c r="T228" s="304">
        <f t="shared" ca="1" si="88"/>
        <v>83.119601882219456</v>
      </c>
      <c r="U228" s="311">
        <f t="shared" ca="1" si="89"/>
        <v>0</v>
      </c>
      <c r="V228" s="306">
        <f t="shared" ca="1" si="90"/>
        <v>1.2034786763070766</v>
      </c>
      <c r="W228" s="304">
        <f t="shared" ca="1" si="91"/>
        <v>85.867920177371261</v>
      </c>
      <c r="Y228" s="314" t="str">
        <f t="shared" ca="1" si="109"/>
        <v/>
      </c>
      <c r="Z228" s="315" t="str">
        <f t="shared" ca="1" si="110"/>
        <v/>
      </c>
      <c r="AA228" s="316" t="str">
        <f t="shared" ca="1" si="111"/>
        <v/>
      </c>
      <c r="AC228" s="310" t="e">
        <f t="shared" ca="1" si="112"/>
        <v>#N/A</v>
      </c>
      <c r="AD228" s="323" t="e">
        <f t="shared" ca="1" si="113"/>
        <v>#N/A</v>
      </c>
      <c r="AE228" s="324">
        <f t="shared" ca="1" si="92"/>
        <v>177.24119962750038</v>
      </c>
      <c r="AG228" s="306">
        <f t="shared" ca="1" si="114"/>
        <v>45.469371050698726</v>
      </c>
      <c r="AH228" s="304">
        <f t="shared" ca="1" si="115"/>
        <v>55.038008088101378</v>
      </c>
    </row>
    <row r="229" spans="1:34" x14ac:dyDescent="0.2">
      <c r="A229" s="347">
        <f t="shared" ca="1" si="93"/>
        <v>0.01</v>
      </c>
      <c r="B229" s="304">
        <f t="shared" ca="1" si="94"/>
        <v>2.249999999999996</v>
      </c>
      <c r="D229" s="306">
        <f t="shared" ca="1" si="95"/>
        <v>12.094033440643162</v>
      </c>
      <c r="E229" s="307">
        <f t="shared" ca="1" si="96"/>
        <v>43.662520139456603</v>
      </c>
      <c r="F229" s="304">
        <f t="shared" ca="1" si="97"/>
        <v>45.306526128051885</v>
      </c>
      <c r="G229" s="306">
        <f t="shared" ca="1" si="98"/>
        <v>32.922498081248314</v>
      </c>
      <c r="H229" s="307">
        <f t="shared" ca="1" si="99"/>
        <v>145.46532599273911</v>
      </c>
      <c r="I229" s="304">
        <f t="shared" ca="1" si="100"/>
        <v>149.14439964706571</v>
      </c>
      <c r="J229" s="306">
        <f t="shared" ca="1" si="101"/>
        <v>37.76099557181707</v>
      </c>
      <c r="K229" s="307">
        <f t="shared" ca="1" si="102"/>
        <v>178.69366976142081</v>
      </c>
      <c r="L229" s="304">
        <f t="shared" ca="1" si="87"/>
        <v>182.63986530705313</v>
      </c>
      <c r="M229" s="306">
        <f t="shared" ca="1" si="103"/>
        <v>1.3482207083608337</v>
      </c>
      <c r="N229" s="304">
        <f t="shared" ca="1" si="104"/>
        <v>77.247356441213995</v>
      </c>
      <c r="P229" s="310">
        <f t="shared" ca="1" si="105"/>
        <v>6</v>
      </c>
      <c r="Q229" s="304">
        <f t="shared" ca="1" si="106"/>
        <v>550.23000000000059</v>
      </c>
      <c r="R229" s="306">
        <f t="shared" ca="1" si="107"/>
        <v>0.2761348008375562</v>
      </c>
      <c r="S229" s="307">
        <f t="shared" ca="1" si="108"/>
        <v>8.4701848173554826</v>
      </c>
      <c r="T229" s="304">
        <f t="shared" ca="1" si="88"/>
        <v>83.092513058257282</v>
      </c>
      <c r="U229" s="311">
        <f t="shared" ca="1" si="89"/>
        <v>0</v>
      </c>
      <c r="V229" s="306">
        <f t="shared" ca="1" si="90"/>
        <v>1.2033038734776205</v>
      </c>
      <c r="W229" s="304">
        <f t="shared" ca="1" si="91"/>
        <v>86.378852419546106</v>
      </c>
      <c r="Y229" s="314" t="str">
        <f t="shared" ca="1" si="109"/>
        <v/>
      </c>
      <c r="Z229" s="315" t="str">
        <f t="shared" ca="1" si="110"/>
        <v/>
      </c>
      <c r="AA229" s="316" t="str">
        <f t="shared" ca="1" si="111"/>
        <v/>
      </c>
      <c r="AC229" s="310" t="e">
        <f t="shared" ca="1" si="112"/>
        <v>#N/A</v>
      </c>
      <c r="AD229" s="323" t="e">
        <f t="shared" ca="1" si="113"/>
        <v>#N/A</v>
      </c>
      <c r="AE229" s="324">
        <f t="shared" ca="1" si="92"/>
        <v>178.69366976142081</v>
      </c>
      <c r="AG229" s="306">
        <f t="shared" ca="1" si="114"/>
        <v>45.254811930249303</v>
      </c>
      <c r="AH229" s="304">
        <f t="shared" ca="1" si="115"/>
        <v>54.823134304123727</v>
      </c>
    </row>
    <row r="230" spans="1:34" x14ac:dyDescent="0.2">
      <c r="A230" s="347">
        <f t="shared" ca="1" si="93"/>
        <v>0.01</v>
      </c>
      <c r="B230" s="304">
        <f t="shared" ca="1" si="94"/>
        <v>2.2599999999999958</v>
      </c>
      <c r="D230" s="306">
        <f t="shared" ca="1" si="95"/>
        <v>12.05434691075201</v>
      </c>
      <c r="E230" s="307">
        <f t="shared" ca="1" si="96"/>
        <v>43.451131602915773</v>
      </c>
      <c r="F230" s="304">
        <f t="shared" ca="1" si="97"/>
        <v>45.092217920819358</v>
      </c>
      <c r="G230" s="306">
        <f t="shared" ca="1" si="98"/>
        <v>33.043041550355831</v>
      </c>
      <c r="H230" s="307">
        <f t="shared" ca="1" si="99"/>
        <v>145.89983730876827</v>
      </c>
      <c r="I230" s="304">
        <f t="shared" ca="1" si="100"/>
        <v>149.59480312371682</v>
      </c>
      <c r="J230" s="306">
        <f t="shared" ca="1" si="101"/>
        <v>38.09082326997509</v>
      </c>
      <c r="K230" s="307">
        <f t="shared" ca="1" si="102"/>
        <v>180.15049557792835</v>
      </c>
      <c r="L230" s="304">
        <f t="shared" ca="1" si="87"/>
        <v>184.13340781715212</v>
      </c>
      <c r="M230" s="306">
        <f t="shared" ca="1" si="103"/>
        <v>1.3480759517744634</v>
      </c>
      <c r="N230" s="304">
        <f t="shared" ca="1" si="104"/>
        <v>77.239062499758248</v>
      </c>
      <c r="P230" s="310">
        <f t="shared" ca="1" si="105"/>
        <v>6</v>
      </c>
      <c r="Q230" s="304">
        <f t="shared" ca="1" si="106"/>
        <v>548.77000000000055</v>
      </c>
      <c r="R230" s="306">
        <f t="shared" ca="1" si="107"/>
        <v>0.27540209486146833</v>
      </c>
      <c r="S230" s="307">
        <f t="shared" ca="1" si="108"/>
        <v>8.4674307964068678</v>
      </c>
      <c r="T230" s="304">
        <f t="shared" ca="1" si="88"/>
        <v>83.065496112751376</v>
      </c>
      <c r="U230" s="311">
        <f t="shared" ca="1" si="89"/>
        <v>0</v>
      </c>
      <c r="V230" s="306">
        <f t="shared" ca="1" si="90"/>
        <v>1.2031285717238513</v>
      </c>
      <c r="W230" s="304">
        <f t="shared" ca="1" si="91"/>
        <v>86.88869373664977</v>
      </c>
      <c r="Y230" s="314" t="str">
        <f t="shared" ca="1" si="109"/>
        <v/>
      </c>
      <c r="Z230" s="315" t="str">
        <f t="shared" ca="1" si="110"/>
        <v/>
      </c>
      <c r="AA230" s="316" t="str">
        <f t="shared" ca="1" si="111"/>
        <v/>
      </c>
      <c r="AC230" s="310" t="e">
        <f t="shared" ca="1" si="112"/>
        <v>#N/A</v>
      </c>
      <c r="AD230" s="323" t="e">
        <f t="shared" ca="1" si="113"/>
        <v>#N/A</v>
      </c>
      <c r="AE230" s="324">
        <f t="shared" ca="1" si="92"/>
        <v>180.15049557792835</v>
      </c>
      <c r="AG230" s="306">
        <f t="shared" ca="1" si="114"/>
        <v>45.040190931122552</v>
      </c>
      <c r="AH230" s="304">
        <f t="shared" ca="1" si="115"/>
        <v>54.608199192684154</v>
      </c>
    </row>
    <row r="231" spans="1:34" x14ac:dyDescent="0.2">
      <c r="A231" s="347">
        <f t="shared" ca="1" si="93"/>
        <v>0.01</v>
      </c>
      <c r="B231" s="304">
        <f t="shared" ca="1" si="94"/>
        <v>2.2699999999999956</v>
      </c>
      <c r="D231" s="306">
        <f t="shared" ca="1" si="95"/>
        <v>12.014568213408079</v>
      </c>
      <c r="E231" s="307">
        <f t="shared" ca="1" si="96"/>
        <v>43.239703218148826</v>
      </c>
      <c r="F231" s="304">
        <f t="shared" ca="1" si="97"/>
        <v>44.877854045711963</v>
      </c>
      <c r="G231" s="306">
        <f t="shared" ca="1" si="98"/>
        <v>33.163187232489911</v>
      </c>
      <c r="H231" s="307">
        <f t="shared" ca="1" si="99"/>
        <v>146.33223434094975</v>
      </c>
      <c r="I231" s="304">
        <f t="shared" ca="1" si="100"/>
        <v>150.04305980161766</v>
      </c>
      <c r="J231" s="306">
        <f t="shared" ca="1" si="101"/>
        <v>38.421854413889321</v>
      </c>
      <c r="K231" s="307">
        <f t="shared" ca="1" si="102"/>
        <v>181.61165593617693</v>
      </c>
      <c r="L231" s="304">
        <f t="shared" ca="1" si="87"/>
        <v>185.63144256424454</v>
      </c>
      <c r="M231" s="306">
        <f t="shared" ca="1" si="103"/>
        <v>1.3479315353438568</v>
      </c>
      <c r="N231" s="304">
        <f t="shared" ca="1" si="104"/>
        <v>77.230788047792146</v>
      </c>
      <c r="P231" s="310">
        <f t="shared" ca="1" si="105"/>
        <v>6</v>
      </c>
      <c r="Q231" s="304">
        <f t="shared" ca="1" si="106"/>
        <v>547.31000000000063</v>
      </c>
      <c r="R231" s="306">
        <f t="shared" ca="1" si="107"/>
        <v>0.27466938888538045</v>
      </c>
      <c r="S231" s="307">
        <f t="shared" ca="1" si="108"/>
        <v>8.4646841025180137</v>
      </c>
      <c r="T231" s="304">
        <f t="shared" ca="1" si="88"/>
        <v>83.038551045701723</v>
      </c>
      <c r="U231" s="311">
        <f t="shared" ca="1" si="89"/>
        <v>0</v>
      </c>
      <c r="V231" s="306">
        <f t="shared" ca="1" si="90"/>
        <v>1.2029527738106707</v>
      </c>
      <c r="W231" s="304">
        <f t="shared" ca="1" si="91"/>
        <v>87.397420875480208</v>
      </c>
      <c r="Y231" s="314" t="str">
        <f t="shared" ca="1" si="109"/>
        <v/>
      </c>
      <c r="Z231" s="315" t="str">
        <f t="shared" ca="1" si="110"/>
        <v/>
      </c>
      <c r="AA231" s="316" t="str">
        <f t="shared" ca="1" si="111"/>
        <v/>
      </c>
      <c r="AC231" s="310" t="e">
        <f t="shared" ca="1" si="112"/>
        <v>#N/A</v>
      </c>
      <c r="AD231" s="323" t="e">
        <f t="shared" ca="1" si="113"/>
        <v>#N/A</v>
      </c>
      <c r="AE231" s="324">
        <f t="shared" ca="1" si="92"/>
        <v>181.61165593617693</v>
      </c>
      <c r="AG231" s="306">
        <f t="shared" ca="1" si="114"/>
        <v>44.825511324393375</v>
      </c>
      <c r="AH231" s="304">
        <f t="shared" ca="1" si="115"/>
        <v>54.393206017739992</v>
      </c>
    </row>
    <row r="232" spans="1:34" x14ac:dyDescent="0.2">
      <c r="A232" s="347">
        <f t="shared" ca="1" si="93"/>
        <v>0.01</v>
      </c>
      <c r="B232" s="304">
        <f t="shared" ca="1" si="94"/>
        <v>2.2799999999999954</v>
      </c>
      <c r="D232" s="306">
        <f t="shared" ca="1" si="95"/>
        <v>11.974698469955165</v>
      </c>
      <c r="E232" s="307">
        <f t="shared" ca="1" si="96"/>
        <v>43.028238085601785</v>
      </c>
      <c r="F232" s="304">
        <f t="shared" ca="1" si="97"/>
        <v>44.663437800930403</v>
      </c>
      <c r="G232" s="306">
        <f t="shared" ca="1" si="98"/>
        <v>33.282934217189464</v>
      </c>
      <c r="H232" s="307">
        <f t="shared" ca="1" si="99"/>
        <v>146.76251672180578</v>
      </c>
      <c r="I232" s="304">
        <f t="shared" ca="1" si="100"/>
        <v>150.48916912729661</v>
      </c>
      <c r="J232" s="306">
        <f t="shared" ca="1" si="101"/>
        <v>38.754085021137719</v>
      </c>
      <c r="K232" s="307">
        <f t="shared" ca="1" si="102"/>
        <v>183.07712969149071</v>
      </c>
      <c r="L232" s="304">
        <f t="shared" ca="1" si="87"/>
        <v>187.13394807436859</v>
      </c>
      <c r="M232" s="306">
        <f t="shared" ca="1" si="103"/>
        <v>1.3477874552060207</v>
      </c>
      <c r="N232" s="304">
        <f t="shared" ca="1" si="104"/>
        <v>77.22253286398248</v>
      </c>
      <c r="P232" s="310">
        <f t="shared" ca="1" si="105"/>
        <v>6</v>
      </c>
      <c r="Q232" s="304">
        <f t="shared" ca="1" si="106"/>
        <v>545.8500000000007</v>
      </c>
      <c r="R232" s="306">
        <f t="shared" ca="1" si="107"/>
        <v>0.27393668290929263</v>
      </c>
      <c r="S232" s="307">
        <f t="shared" ca="1" si="108"/>
        <v>8.4619447356889204</v>
      </c>
      <c r="T232" s="304">
        <f t="shared" ca="1" si="88"/>
        <v>83.01167785710831</v>
      </c>
      <c r="U232" s="311">
        <f t="shared" ca="1" si="89"/>
        <v>0</v>
      </c>
      <c r="V232" s="306">
        <f t="shared" ca="1" si="90"/>
        <v>1.2027764825025467</v>
      </c>
      <c r="W232" s="304">
        <f t="shared" ca="1" si="91"/>
        <v>87.905010740641245</v>
      </c>
      <c r="Y232" s="314" t="str">
        <f t="shared" ca="1" si="109"/>
        <v/>
      </c>
      <c r="Z232" s="315" t="str">
        <f t="shared" ca="1" si="110"/>
        <v/>
      </c>
      <c r="AA232" s="316" t="str">
        <f t="shared" ca="1" si="111"/>
        <v/>
      </c>
      <c r="AC232" s="310" t="e">
        <f t="shared" ca="1" si="112"/>
        <v>#N/A</v>
      </c>
      <c r="AD232" s="323" t="e">
        <f t="shared" ca="1" si="113"/>
        <v>#N/A</v>
      </c>
      <c r="AE232" s="324">
        <f t="shared" ca="1" si="92"/>
        <v>183.07712969149071</v>
      </c>
      <c r="AG232" s="306">
        <f t="shared" ca="1" si="114"/>
        <v>44.610776367012136</v>
      </c>
      <c r="AH232" s="304">
        <f t="shared" ca="1" si="115"/>
        <v>54.178158029201086</v>
      </c>
    </row>
    <row r="233" spans="1:34" x14ac:dyDescent="0.2">
      <c r="A233" s="347">
        <f t="shared" ca="1" si="93"/>
        <v>0.01</v>
      </c>
      <c r="B233" s="304">
        <f t="shared" ca="1" si="94"/>
        <v>2.2899999999999952</v>
      </c>
      <c r="D233" s="306">
        <f t="shared" ca="1" si="95"/>
        <v>11.934738794771471</v>
      </c>
      <c r="E233" s="307">
        <f t="shared" ca="1" si="96"/>
        <v>42.816739292517269</v>
      </c>
      <c r="F233" s="304">
        <f t="shared" ca="1" si="97"/>
        <v>44.448972471169853</v>
      </c>
      <c r="G233" s="306">
        <f t="shared" ca="1" si="98"/>
        <v>33.402281605137176</v>
      </c>
      <c r="H233" s="307">
        <f t="shared" ca="1" si="99"/>
        <v>147.19068411473094</v>
      </c>
      <c r="I233" s="304">
        <f t="shared" ca="1" si="100"/>
        <v>150.93313057970869</v>
      </c>
      <c r="J233" s="306">
        <f t="shared" ca="1" si="101"/>
        <v>39.087511100249351</v>
      </c>
      <c r="K233" s="307">
        <f t="shared" ca="1" si="102"/>
        <v>184.54689569567338</v>
      </c>
      <c r="L233" s="304">
        <f t="shared" ca="1" si="87"/>
        <v>188.64090286817932</v>
      </c>
      <c r="M233" s="306">
        <f t="shared" ca="1" si="103"/>
        <v>1.3476437075436045</v>
      </c>
      <c r="N233" s="304">
        <f t="shared" ca="1" si="104"/>
        <v>77.214296729611164</v>
      </c>
      <c r="P233" s="310">
        <f t="shared" ca="1" si="105"/>
        <v>6</v>
      </c>
      <c r="Q233" s="304">
        <f t="shared" ca="1" si="106"/>
        <v>544.39000000000067</v>
      </c>
      <c r="R233" s="306">
        <f t="shared" ca="1" si="107"/>
        <v>0.27320397693320475</v>
      </c>
      <c r="S233" s="307">
        <f t="shared" ca="1" si="108"/>
        <v>8.4592126959195877</v>
      </c>
      <c r="T233" s="304">
        <f t="shared" ca="1" si="88"/>
        <v>82.984876546971165</v>
      </c>
      <c r="U233" s="311">
        <f t="shared" ca="1" si="89"/>
        <v>0</v>
      </c>
      <c r="V233" s="306">
        <f t="shared" ca="1" si="90"/>
        <v>1.2025997005634637</v>
      </c>
      <c r="W233" s="304">
        <f t="shared" ca="1" si="91"/>
        <v>88.411440395002614</v>
      </c>
      <c r="Y233" s="314" t="str">
        <f t="shared" ca="1" si="109"/>
        <v/>
      </c>
      <c r="Z233" s="315" t="str">
        <f t="shared" ca="1" si="110"/>
        <v/>
      </c>
      <c r="AA233" s="316" t="str">
        <f t="shared" ca="1" si="111"/>
        <v/>
      </c>
      <c r="AC233" s="310" t="e">
        <f t="shared" ca="1" si="112"/>
        <v>#N/A</v>
      </c>
      <c r="AD233" s="323" t="e">
        <f t="shared" ca="1" si="113"/>
        <v>#N/A</v>
      </c>
      <c r="AE233" s="324">
        <f t="shared" ca="1" si="92"/>
        <v>184.54689569567338</v>
      </c>
      <c r="AG233" s="306">
        <f t="shared" ca="1" si="114"/>
        <v>44.39598930169867</v>
      </c>
      <c r="AH233" s="304">
        <f t="shared" ca="1" si="115"/>
        <v>53.963058462822545</v>
      </c>
    </row>
    <row r="234" spans="1:34" x14ac:dyDescent="0.2">
      <c r="A234" s="347">
        <f t="shared" ca="1" si="93"/>
        <v>0.01</v>
      </c>
      <c r="B234" s="304">
        <f t="shared" ca="1" si="94"/>
        <v>2.2999999999999949</v>
      </c>
      <c r="D234" s="306">
        <f t="shared" ca="1" si="95"/>
        <v>11.894690295316002</v>
      </c>
      <c r="E234" s="307">
        <f t="shared" ca="1" si="96"/>
        <v>42.605209912820648</v>
      </c>
      <c r="F234" s="304">
        <f t="shared" ca="1" si="97"/>
        <v>44.234461327532806</v>
      </c>
      <c r="G234" s="306">
        <f t="shared" ca="1" si="98"/>
        <v>33.521228508090338</v>
      </c>
      <c r="H234" s="307">
        <f t="shared" ca="1" si="99"/>
        <v>147.61673621385916</v>
      </c>
      <c r="I234" s="304">
        <f t="shared" ca="1" si="100"/>
        <v>151.37494367009253</v>
      </c>
      <c r="J234" s="306">
        <f t="shared" ca="1" si="101"/>
        <v>39.422128650815488</v>
      </c>
      <c r="K234" s="307">
        <f t="shared" ca="1" si="102"/>
        <v>186.02093279731633</v>
      </c>
      <c r="L234" s="304">
        <f t="shared" ca="1" si="87"/>
        <v>190.15228546127213</v>
      </c>
      <c r="M234" s="306">
        <f t="shared" ca="1" si="103"/>
        <v>1.347500288584103</v>
      </c>
      <c r="N234" s="304">
        <f t="shared" ca="1" si="104"/>
        <v>77.206079428529563</v>
      </c>
      <c r="P234" s="310">
        <f t="shared" ca="1" si="105"/>
        <v>6</v>
      </c>
      <c r="Q234" s="304">
        <f t="shared" ca="1" si="106"/>
        <v>542.93000000000075</v>
      </c>
      <c r="R234" s="306">
        <f t="shared" ca="1" si="107"/>
        <v>0.27247127095711693</v>
      </c>
      <c r="S234" s="307">
        <f t="shared" ca="1" si="108"/>
        <v>8.4564879832100157</v>
      </c>
      <c r="T234" s="304">
        <f t="shared" ca="1" si="88"/>
        <v>82.958147115290259</v>
      </c>
      <c r="U234" s="311">
        <f t="shared" ca="1" si="89"/>
        <v>0</v>
      </c>
      <c r="V234" s="306">
        <f t="shared" ca="1" si="90"/>
        <v>1.2024224307568738</v>
      </c>
      <c r="W234" s="304">
        <f t="shared" ca="1" si="91"/>
        <v>88.916687060146202</v>
      </c>
      <c r="Y234" s="314" t="str">
        <f t="shared" ca="1" si="109"/>
        <v/>
      </c>
      <c r="Z234" s="315" t="str">
        <f t="shared" ca="1" si="110"/>
        <v/>
      </c>
      <c r="AA234" s="316" t="str">
        <f t="shared" ca="1" si="111"/>
        <v/>
      </c>
      <c r="AC234" s="310" t="e">
        <f t="shared" ca="1" si="112"/>
        <v>#N/A</v>
      </c>
      <c r="AD234" s="323" t="e">
        <f t="shared" ca="1" si="113"/>
        <v>#N/A</v>
      </c>
      <c r="AE234" s="324">
        <f t="shared" ca="1" si="92"/>
        <v>186.02093279731633</v>
      </c>
      <c r="AG234" s="306">
        <f t="shared" ca="1" si="114"/>
        <v>44.181153356838394</v>
      </c>
      <c r="AH234" s="304">
        <f t="shared" ca="1" si="115"/>
        <v>53.747910540099475</v>
      </c>
    </row>
    <row r="235" spans="1:34" x14ac:dyDescent="0.2">
      <c r="A235" s="347">
        <f t="shared" ca="1" si="93"/>
        <v>0.01</v>
      </c>
      <c r="B235" s="304">
        <f t="shared" ca="1" si="94"/>
        <v>2.3099999999999947</v>
      </c>
      <c r="D235" s="306">
        <f t="shared" ca="1" si="95"/>
        <v>11.85455407217353</v>
      </c>
      <c r="E235" s="307">
        <f t="shared" ca="1" si="96"/>
        <v>42.393653007007892</v>
      </c>
      <c r="F235" s="304">
        <f t="shared" ca="1" si="97"/>
        <v>44.019907627443693</v>
      </c>
      <c r="G235" s="306">
        <f t="shared" ca="1" si="98"/>
        <v>33.639774048812072</v>
      </c>
      <c r="H235" s="307">
        <f t="shared" ca="1" si="99"/>
        <v>148.04067274392924</v>
      </c>
      <c r="I235" s="304">
        <f t="shared" ca="1" si="100"/>
        <v>151.81460794182584</v>
      </c>
      <c r="J235" s="306">
        <f t="shared" ca="1" si="101"/>
        <v>39.757933663599999</v>
      </c>
      <c r="K235" s="307">
        <f t="shared" ca="1" si="102"/>
        <v>187.49921984210528</v>
      </c>
      <c r="L235" s="304">
        <f t="shared" ca="1" si="87"/>
        <v>191.6680743645048</v>
      </c>
      <c r="M235" s="306">
        <f t="shared" ca="1" si="103"/>
        <v>1.3473571945990757</v>
      </c>
      <c r="N235" s="304">
        <f t="shared" ca="1" si="104"/>
        <v>77.197880747113786</v>
      </c>
      <c r="P235" s="310">
        <f t="shared" ca="1" si="105"/>
        <v>6</v>
      </c>
      <c r="Q235" s="304">
        <f t="shared" ca="1" si="106"/>
        <v>541.47000000000071</v>
      </c>
      <c r="R235" s="306">
        <f t="shared" ca="1" si="107"/>
        <v>0.271738564981029</v>
      </c>
      <c r="S235" s="307">
        <f t="shared" ca="1" si="108"/>
        <v>8.4537705975602062</v>
      </c>
      <c r="T235" s="304">
        <f t="shared" ca="1" si="88"/>
        <v>82.931489562065622</v>
      </c>
      <c r="U235" s="311">
        <f t="shared" ca="1" si="89"/>
        <v>0</v>
      </c>
      <c r="V235" s="306">
        <f t="shared" ca="1" si="90"/>
        <v>1.202244675845652</v>
      </c>
      <c r="W235" s="304">
        <f t="shared" ca="1" si="91"/>
        <v>89.420728116797534</v>
      </c>
      <c r="Y235" s="314" t="str">
        <f t="shared" ca="1" si="109"/>
        <v/>
      </c>
      <c r="Z235" s="315" t="str">
        <f t="shared" ca="1" si="110"/>
        <v/>
      </c>
      <c r="AA235" s="316" t="str">
        <f t="shared" ca="1" si="111"/>
        <v/>
      </c>
      <c r="AC235" s="310" t="e">
        <f t="shared" ca="1" si="112"/>
        <v>#N/A</v>
      </c>
      <c r="AD235" s="323" t="e">
        <f t="shared" ca="1" si="113"/>
        <v>#N/A</v>
      </c>
      <c r="AE235" s="324">
        <f t="shared" ca="1" si="92"/>
        <v>187.49921984210528</v>
      </c>
      <c r="AG235" s="306">
        <f t="shared" ca="1" si="114"/>
        <v>43.966271746379668</v>
      </c>
      <c r="AH235" s="304">
        <f t="shared" ca="1" si="115"/>
        <v>53.532717468163057</v>
      </c>
    </row>
    <row r="236" spans="1:34" x14ac:dyDescent="0.2">
      <c r="A236" s="347">
        <f t="shared" ca="1" si="93"/>
        <v>0.01</v>
      </c>
      <c r="B236" s="304">
        <f t="shared" ca="1" si="94"/>
        <v>2.3199999999999945</v>
      </c>
      <c r="D236" s="306">
        <f t="shared" ca="1" si="95"/>
        <v>11.814331219098413</v>
      </c>
      <c r="E236" s="307">
        <f t="shared" ca="1" si="96"/>
        <v>42.182071622035664</v>
      </c>
      <c r="F236" s="304">
        <f t="shared" ca="1" si="97"/>
        <v>43.805314614566008</v>
      </c>
      <c r="G236" s="306">
        <f t="shared" ca="1" si="98"/>
        <v>33.757917361003059</v>
      </c>
      <c r="H236" s="307">
        <f t="shared" ca="1" si="99"/>
        <v>148.4624934601496</v>
      </c>
      <c r="I236" s="304">
        <f t="shared" ca="1" si="100"/>
        <v>152.25212297028006</v>
      </c>
      <c r="J236" s="306">
        <f t="shared" ca="1" si="101"/>
        <v>40.094922120649073</v>
      </c>
      <c r="K236" s="307">
        <f t="shared" ca="1" si="102"/>
        <v>188.98173567312568</v>
      </c>
      <c r="L236" s="304">
        <f t="shared" ca="1" si="87"/>
        <v>193.18824808431816</v>
      </c>
      <c r="M236" s="306">
        <f t="shared" ca="1" si="103"/>
        <v>1.3472144219033828</v>
      </c>
      <c r="N236" s="304">
        <f t="shared" ca="1" si="104"/>
        <v>77.189700474220885</v>
      </c>
      <c r="P236" s="310">
        <f t="shared" ca="1" si="105"/>
        <v>6</v>
      </c>
      <c r="Q236" s="304">
        <f t="shared" ca="1" si="106"/>
        <v>540.01000000000079</v>
      </c>
      <c r="R236" s="306">
        <f t="shared" ca="1" si="107"/>
        <v>0.27100585900494117</v>
      </c>
      <c r="S236" s="307">
        <f t="shared" ca="1" si="108"/>
        <v>8.4510605389701574</v>
      </c>
      <c r="T236" s="304">
        <f t="shared" ca="1" si="88"/>
        <v>82.904903887297252</v>
      </c>
      <c r="U236" s="311">
        <f t="shared" ca="1" si="89"/>
        <v>0</v>
      </c>
      <c r="V236" s="306">
        <f t="shared" ca="1" si="90"/>
        <v>1.2020664385920443</v>
      </c>
      <c r="W236" s="304">
        <f t="shared" ca="1" si="91"/>
        <v>89.923541105242094</v>
      </c>
      <c r="Y236" s="314" t="str">
        <f t="shared" ca="1" si="109"/>
        <v/>
      </c>
      <c r="Z236" s="315" t="str">
        <f t="shared" ca="1" si="110"/>
        <v/>
      </c>
      <c r="AA236" s="316" t="str">
        <f t="shared" ca="1" si="111"/>
        <v/>
      </c>
      <c r="AC236" s="310" t="e">
        <f t="shared" ca="1" si="112"/>
        <v>#N/A</v>
      </c>
      <c r="AD236" s="323" t="e">
        <f t="shared" ca="1" si="113"/>
        <v>#N/A</v>
      </c>
      <c r="AE236" s="324">
        <f t="shared" ca="1" si="92"/>
        <v>188.98173567312568</v>
      </c>
      <c r="AG236" s="306">
        <f t="shared" ca="1" si="114"/>
        <v>43.751347669733221</v>
      </c>
      <c r="AH236" s="304">
        <f t="shared" ca="1" si="115"/>
        <v>53.317482439678734</v>
      </c>
    </row>
    <row r="237" spans="1:34" x14ac:dyDescent="0.2">
      <c r="A237" s="347">
        <f t="shared" ca="1" si="93"/>
        <v>0.01</v>
      </c>
      <c r="B237" s="304">
        <f t="shared" ca="1" si="94"/>
        <v>2.3299999999999943</v>
      </c>
      <c r="D237" s="306">
        <f t="shared" ca="1" si="95"/>
        <v>11.77402282305712</v>
      </c>
      <c r="E237" s="307">
        <f t="shared" ca="1" si="96"/>
        <v>41.970468791213086</v>
      </c>
      <c r="F237" s="304">
        <f t="shared" ca="1" si="97"/>
        <v>43.59068551872133</v>
      </c>
      <c r="G237" s="306">
        <f t="shared" ca="1" si="98"/>
        <v>33.875657589233633</v>
      </c>
      <c r="H237" s="307">
        <f t="shared" ca="1" si="99"/>
        <v>148.88219814806175</v>
      </c>
      <c r="I237" s="304">
        <f t="shared" ca="1" si="100"/>
        <v>152.68748836267406</v>
      </c>
      <c r="J237" s="306">
        <f t="shared" ca="1" si="101"/>
        <v>40.433089995400259</v>
      </c>
      <c r="K237" s="307">
        <f t="shared" ca="1" si="102"/>
        <v>190.46845913116675</v>
      </c>
      <c r="L237" s="304">
        <f t="shared" ca="1" si="87"/>
        <v>194.71278512305523</v>
      </c>
      <c r="M237" s="306">
        <f t="shared" ca="1" si="103"/>
        <v>1.3470719668544375</v>
      </c>
      <c r="N237" s="304">
        <f t="shared" ca="1" si="104"/>
        <v>77.181538401145986</v>
      </c>
      <c r="P237" s="310">
        <f t="shared" ca="1" si="105"/>
        <v>6</v>
      </c>
      <c r="Q237" s="304">
        <f t="shared" ca="1" si="106"/>
        <v>538.55000000000086</v>
      </c>
      <c r="R237" s="306">
        <f t="shared" ca="1" si="107"/>
        <v>0.27027315302885335</v>
      </c>
      <c r="S237" s="307">
        <f t="shared" ca="1" si="108"/>
        <v>8.4483578074398693</v>
      </c>
      <c r="T237" s="304">
        <f t="shared" ca="1" si="88"/>
        <v>82.878390090985121</v>
      </c>
      <c r="U237" s="311">
        <f t="shared" ca="1" si="89"/>
        <v>0</v>
      </c>
      <c r="V237" s="306">
        <f t="shared" ca="1" si="90"/>
        <v>1.2018877217576238</v>
      </c>
      <c r="W237" s="304">
        <f t="shared" ca="1" si="91"/>
        <v>90.425103725727922</v>
      </c>
      <c r="Y237" s="314" t="str">
        <f t="shared" ca="1" si="109"/>
        <v/>
      </c>
      <c r="Z237" s="315" t="str">
        <f t="shared" ca="1" si="110"/>
        <v/>
      </c>
      <c r="AA237" s="316" t="str">
        <f t="shared" ca="1" si="111"/>
        <v/>
      </c>
      <c r="AC237" s="310" t="e">
        <f t="shared" ca="1" si="112"/>
        <v>#N/A</v>
      </c>
      <c r="AD237" s="323" t="e">
        <f t="shared" ca="1" si="113"/>
        <v>#N/A</v>
      </c>
      <c r="AE237" s="324">
        <f t="shared" ca="1" si="92"/>
        <v>190.46845913116675</v>
      </c>
      <c r="AG237" s="306">
        <f t="shared" ca="1" si="114"/>
        <v>43.536384311673025</v>
      </c>
      <c r="AH237" s="304">
        <f t="shared" ca="1" si="115"/>
        <v>53.1022086327458</v>
      </c>
    </row>
    <row r="238" spans="1:34" x14ac:dyDescent="0.2">
      <c r="A238" s="347">
        <f t="shared" ca="1" si="93"/>
        <v>0.01</v>
      </c>
      <c r="B238" s="304">
        <f t="shared" ca="1" si="94"/>
        <v>2.3399999999999941</v>
      </c>
      <c r="D238" s="306">
        <f t="shared" ca="1" si="95"/>
        <v>11.733629964269568</v>
      </c>
      <c r="E238" s="307">
        <f t="shared" ca="1" si="96"/>
        <v>41.758847534095544</v>
      </c>
      <c r="F238" s="304">
        <f t="shared" ca="1" si="97"/>
        <v>43.376023555810669</v>
      </c>
      <c r="G238" s="306">
        <f t="shared" ca="1" si="98"/>
        <v>33.992993888876327</v>
      </c>
      <c r="H238" s="307">
        <f t="shared" ca="1" si="99"/>
        <v>149.2997866234027</v>
      </c>
      <c r="I238" s="304">
        <f t="shared" ca="1" si="100"/>
        <v>153.12070375792675</v>
      </c>
      <c r="J238" s="306">
        <f t="shared" ca="1" si="101"/>
        <v>40.772433252790812</v>
      </c>
      <c r="K238" s="307">
        <f t="shared" ca="1" si="102"/>
        <v>191.95936905502407</v>
      </c>
      <c r="L238" s="304">
        <f t="shared" ca="1" si="87"/>
        <v>196.24166397927891</v>
      </c>
      <c r="M238" s="306">
        <f t="shared" ca="1" si="103"/>
        <v>1.3469298258514735</v>
      </c>
      <c r="N238" s="304">
        <f t="shared" ca="1" si="104"/>
        <v>77.173394321580389</v>
      </c>
      <c r="P238" s="310">
        <f t="shared" ca="1" si="105"/>
        <v>6</v>
      </c>
      <c r="Q238" s="304">
        <f t="shared" ca="1" si="106"/>
        <v>537.09000000000083</v>
      </c>
      <c r="R238" s="306">
        <f t="shared" ca="1" si="107"/>
        <v>0.26954044705276542</v>
      </c>
      <c r="S238" s="307">
        <f t="shared" ca="1" si="108"/>
        <v>8.4456624029693419</v>
      </c>
      <c r="T238" s="304">
        <f t="shared" ca="1" si="88"/>
        <v>82.851948173129244</v>
      </c>
      <c r="U238" s="311">
        <f t="shared" ca="1" si="89"/>
        <v>0</v>
      </c>
      <c r="V238" s="306">
        <f t="shared" ca="1" si="90"/>
        <v>1.2017085281032429</v>
      </c>
      <c r="W238" s="304">
        <f t="shared" ca="1" si="91"/>
        <v>90.925393838853154</v>
      </c>
      <c r="Y238" s="314" t="str">
        <f t="shared" ca="1" si="109"/>
        <v/>
      </c>
      <c r="Z238" s="315" t="str">
        <f t="shared" ca="1" si="110"/>
        <v/>
      </c>
      <c r="AA238" s="316" t="str">
        <f t="shared" ca="1" si="111"/>
        <v/>
      </c>
      <c r="AC238" s="310" t="e">
        <f t="shared" ca="1" si="112"/>
        <v>#N/A</v>
      </c>
      <c r="AD238" s="323" t="e">
        <f t="shared" ca="1" si="113"/>
        <v>#N/A</v>
      </c>
      <c r="AE238" s="324">
        <f t="shared" ca="1" si="92"/>
        <v>191.95936905502407</v>
      </c>
      <c r="AG238" s="306">
        <f t="shared" ca="1" si="114"/>
        <v>43.321384842238928</v>
      </c>
      <c r="AH238" s="304">
        <f t="shared" ca="1" si="115"/>
        <v>52.886899210798859</v>
      </c>
    </row>
    <row r="239" spans="1:34" x14ac:dyDescent="0.2">
      <c r="A239" s="347">
        <f t="shared" ca="1" si="93"/>
        <v>0.01</v>
      </c>
      <c r="B239" s="304">
        <f t="shared" ca="1" si="94"/>
        <v>2.3499999999999939</v>
      </c>
      <c r="D239" s="306">
        <f t="shared" ca="1" si="95"/>
        <v>11.693153716249356</v>
      </c>
      <c r="E239" s="307">
        <f t="shared" ca="1" si="96"/>
        <v>41.547210856380559</v>
      </c>
      <c r="F239" s="304">
        <f t="shared" ca="1" si="97"/>
        <v>43.161331927738082</v>
      </c>
      <c r="G239" s="306">
        <f t="shared" ca="1" si="98"/>
        <v>34.109925426038821</v>
      </c>
      <c r="H239" s="307">
        <f t="shared" ca="1" si="99"/>
        <v>149.71525873196651</v>
      </c>
      <c r="I239" s="304">
        <f t="shared" ca="1" si="100"/>
        <v>153.55176882650883</v>
      </c>
      <c r="J239" s="306">
        <f t="shared" ca="1" si="101"/>
        <v>41.112947849365391</v>
      </c>
      <c r="K239" s="307">
        <f t="shared" ca="1" si="102"/>
        <v>193.4544442818009</v>
      </c>
      <c r="L239" s="304">
        <f t="shared" ca="1" si="87"/>
        <v>197.77486314808829</v>
      </c>
      <c r="M239" s="306">
        <f t="shared" ca="1" si="103"/>
        <v>1.3467879953348272</v>
      </c>
      <c r="N239" s="304">
        <f t="shared" ca="1" si="104"/>
        <v>77.165268031570406</v>
      </c>
      <c r="P239" s="310">
        <f t="shared" ca="1" si="105"/>
        <v>6</v>
      </c>
      <c r="Q239" s="304">
        <f t="shared" ca="1" si="106"/>
        <v>535.6300000000009</v>
      </c>
      <c r="R239" s="306">
        <f t="shared" ca="1" si="107"/>
        <v>0.2688077410766776</v>
      </c>
      <c r="S239" s="307">
        <f t="shared" ca="1" si="108"/>
        <v>8.4429743255585752</v>
      </c>
      <c r="T239" s="304">
        <f t="shared" ca="1" si="88"/>
        <v>82.825578133729621</v>
      </c>
      <c r="U239" s="311">
        <f t="shared" ca="1" si="89"/>
        <v>0</v>
      </c>
      <c r="V239" s="306">
        <f t="shared" ca="1" si="90"/>
        <v>1.2015288603889849</v>
      </c>
      <c r="W239" s="304">
        <f t="shared" ca="1" si="91"/>
        <v>91.424389465939541</v>
      </c>
      <c r="Y239" s="314" t="str">
        <f t="shared" ca="1" si="109"/>
        <v/>
      </c>
      <c r="Z239" s="315" t="str">
        <f t="shared" ca="1" si="110"/>
        <v/>
      </c>
      <c r="AA239" s="316" t="str">
        <f t="shared" ca="1" si="111"/>
        <v/>
      </c>
      <c r="AC239" s="310" t="e">
        <f t="shared" ca="1" si="112"/>
        <v>#N/A</v>
      </c>
      <c r="AD239" s="323" t="e">
        <f t="shared" ca="1" si="113"/>
        <v>#N/A</v>
      </c>
      <c r="AE239" s="324">
        <f t="shared" ca="1" si="92"/>
        <v>193.4544442818009</v>
      </c>
      <c r="AG239" s="306">
        <f t="shared" ca="1" si="114"/>
        <v>43.106352416641116</v>
      </c>
      <c r="AH239" s="304">
        <f t="shared" ca="1" si="115"/>
        <v>52.67155732251107</v>
      </c>
    </row>
    <row r="240" spans="1:34" x14ac:dyDescent="0.2">
      <c r="A240" s="347">
        <f t="shared" ca="1" si="93"/>
        <v>0.01</v>
      </c>
      <c r="B240" s="304">
        <f t="shared" ca="1" si="94"/>
        <v>2.3599999999999937</v>
      </c>
      <c r="D240" s="306">
        <f t="shared" ca="1" si="95"/>
        <v>11.652595145842863</v>
      </c>
      <c r="E240" s="307">
        <f t="shared" ca="1" si="96"/>
        <v>41.335561749805251</v>
      </c>
      <c r="F240" s="304">
        <f t="shared" ca="1" si="97"/>
        <v>42.946613822336253</v>
      </c>
      <c r="G240" s="306">
        <f t="shared" ca="1" si="98"/>
        <v>34.226451377497249</v>
      </c>
      <c r="H240" s="307">
        <f t="shared" ca="1" si="99"/>
        <v>150.12861434946456</v>
      </c>
      <c r="I240" s="304">
        <f t="shared" ca="1" si="100"/>
        <v>153.98068327029347</v>
      </c>
      <c r="J240" s="306">
        <f t="shared" ca="1" si="101"/>
        <v>41.454629733383072</v>
      </c>
      <c r="K240" s="307">
        <f t="shared" ca="1" si="102"/>
        <v>194.95366364720806</v>
      </c>
      <c r="L240" s="304">
        <f t="shared" ca="1" si="87"/>
        <v>199.31236112143327</v>
      </c>
      <c r="M240" s="306">
        <f t="shared" ca="1" si="103"/>
        <v>1.3466464717852367</v>
      </c>
      <c r="N240" s="304">
        <f t="shared" ca="1" si="104"/>
        <v>77.157159329477153</v>
      </c>
      <c r="P240" s="310">
        <f t="shared" ca="1" si="105"/>
        <v>6</v>
      </c>
      <c r="Q240" s="304">
        <f t="shared" ca="1" si="106"/>
        <v>534.17000000000087</v>
      </c>
      <c r="R240" s="306">
        <f t="shared" ca="1" si="107"/>
        <v>0.26807503510058972</v>
      </c>
      <c r="S240" s="307">
        <f t="shared" ca="1" si="108"/>
        <v>8.4402935752075692</v>
      </c>
      <c r="T240" s="304">
        <f t="shared" ca="1" si="88"/>
        <v>82.799279972786252</v>
      </c>
      <c r="U240" s="311">
        <f t="shared" ca="1" si="89"/>
        <v>0</v>
      </c>
      <c r="V240" s="306">
        <f t="shared" ca="1" si="90"/>
        <v>1.2013487213741199</v>
      </c>
      <c r="W240" s="304">
        <f t="shared" ca="1" si="91"/>
        <v>91.92206878939146</v>
      </c>
      <c r="Y240" s="314" t="str">
        <f t="shared" ca="1" si="109"/>
        <v/>
      </c>
      <c r="Z240" s="315" t="str">
        <f t="shared" ca="1" si="110"/>
        <v/>
      </c>
      <c r="AA240" s="316" t="str">
        <f t="shared" ca="1" si="111"/>
        <v/>
      </c>
      <c r="AC240" s="310" t="e">
        <f t="shared" ca="1" si="112"/>
        <v>#N/A</v>
      </c>
      <c r="AD240" s="323" t="e">
        <f t="shared" ca="1" si="113"/>
        <v>#N/A</v>
      </c>
      <c r="AE240" s="324">
        <f t="shared" ca="1" si="92"/>
        <v>194.95366364720806</v>
      </c>
      <c r="AG240" s="306">
        <f t="shared" ca="1" si="114"/>
        <v>42.891290175165963</v>
      </c>
      <c r="AH240" s="304">
        <f t="shared" ca="1" si="115"/>
        <v>52.45618610169884</v>
      </c>
    </row>
    <row r="241" spans="1:34" x14ac:dyDescent="0.2">
      <c r="A241" s="347">
        <f t="shared" ca="1" si="93"/>
        <v>0.01</v>
      </c>
      <c r="B241" s="304">
        <f t="shared" ca="1" si="94"/>
        <v>2.3699999999999934</v>
      </c>
      <c r="D241" s="306">
        <f t="shared" ca="1" si="95"/>
        <v>11.611955313267263</v>
      </c>
      <c r="E241" s="307">
        <f t="shared" ca="1" si="96"/>
        <v>41.123903192046043</v>
      </c>
      <c r="F241" s="304">
        <f t="shared" ca="1" si="97"/>
        <v>42.731872413294631</v>
      </c>
      <c r="G241" s="306">
        <f t="shared" ca="1" si="98"/>
        <v>34.342570930629918</v>
      </c>
      <c r="H241" s="307">
        <f t="shared" ca="1" si="99"/>
        <v>150.53985338138503</v>
      </c>
      <c r="I241" s="304">
        <f t="shared" ca="1" si="100"/>
        <v>154.40744682240637</v>
      </c>
      <c r="J241" s="306">
        <f t="shared" ca="1" si="101"/>
        <v>41.797474844923705</v>
      </c>
      <c r="K241" s="307">
        <f t="shared" ca="1" si="102"/>
        <v>196.45700598586231</v>
      </c>
      <c r="L241" s="304">
        <f t="shared" ca="1" si="87"/>
        <v>200.85413638842783</v>
      </c>
      <c r="M241" s="306">
        <f t="shared" ca="1" si="103"/>
        <v>1.3465052517231531</v>
      </c>
      <c r="N241" s="304">
        <f t="shared" ca="1" si="104"/>
        <v>77.149068015937189</v>
      </c>
      <c r="P241" s="310">
        <f t="shared" ca="1" si="105"/>
        <v>6</v>
      </c>
      <c r="Q241" s="304">
        <f t="shared" ca="1" si="106"/>
        <v>532.71000000000095</v>
      </c>
      <c r="R241" s="306">
        <f t="shared" ca="1" si="107"/>
        <v>0.2673423291245019</v>
      </c>
      <c r="S241" s="307">
        <f t="shared" ca="1" si="108"/>
        <v>8.4376201519163239</v>
      </c>
      <c r="T241" s="304">
        <f t="shared" ca="1" si="88"/>
        <v>82.773053690299136</v>
      </c>
      <c r="U241" s="311">
        <f t="shared" ca="1" si="89"/>
        <v>0</v>
      </c>
      <c r="V241" s="306">
        <f t="shared" ca="1" si="90"/>
        <v>1.2011681138170567</v>
      </c>
      <c r="W241" s="304">
        <f t="shared" ca="1" si="91"/>
        <v>92.418410153040838</v>
      </c>
      <c r="Y241" s="314" t="str">
        <f t="shared" ca="1" si="109"/>
        <v/>
      </c>
      <c r="Z241" s="315" t="str">
        <f t="shared" ca="1" si="110"/>
        <v/>
      </c>
      <c r="AA241" s="316" t="str">
        <f t="shared" ca="1" si="111"/>
        <v/>
      </c>
      <c r="AC241" s="310" t="e">
        <f t="shared" ca="1" si="112"/>
        <v>#N/A</v>
      </c>
      <c r="AD241" s="323" t="e">
        <f t="shared" ca="1" si="113"/>
        <v>#N/A</v>
      </c>
      <c r="AE241" s="324">
        <f t="shared" ca="1" si="92"/>
        <v>196.45700598586231</v>
      </c>
      <c r="AG241" s="306">
        <f t="shared" ca="1" si="114"/>
        <v>42.676201243083909</v>
      </c>
      <c r="AH241" s="304">
        <f t="shared" ca="1" si="115"/>
        <v>52.240788667228543</v>
      </c>
    </row>
    <row r="242" spans="1:34" x14ac:dyDescent="0.2">
      <c r="A242" s="347">
        <f t="shared" ca="1" si="93"/>
        <v>0.01</v>
      </c>
      <c r="B242" s="304">
        <f t="shared" ca="1" si="94"/>
        <v>2.3799999999999932</v>
      </c>
      <c r="D242" s="306">
        <f t="shared" ca="1" si="95"/>
        <v>11.571235272147531</v>
      </c>
      <c r="E242" s="307">
        <f t="shared" ca="1" si="96"/>
        <v>40.91223814662002</v>
      </c>
      <c r="F242" s="304">
        <f t="shared" ca="1" si="97"/>
        <v>42.51711086008951</v>
      </c>
      <c r="G242" s="306">
        <f t="shared" ca="1" si="98"/>
        <v>34.458283283351392</v>
      </c>
      <c r="H242" s="307">
        <f t="shared" ca="1" si="99"/>
        <v>150.94897576285123</v>
      </c>
      <c r="I242" s="304">
        <f t="shared" ca="1" si="100"/>
        <v>154.83205924707434</v>
      </c>
      <c r="J242" s="306">
        <f t="shared" ca="1" si="101"/>
        <v>42.141479115993612</v>
      </c>
      <c r="K242" s="307">
        <f t="shared" ca="1" si="102"/>
        <v>197.9644501315835</v>
      </c>
      <c r="L242" s="304">
        <f t="shared" ca="1" si="87"/>
        <v>202.40016743566181</v>
      </c>
      <c r="M242" s="306">
        <f t="shared" ca="1" si="103"/>
        <v>1.3463643317080662</v>
      </c>
      <c r="N242" s="304">
        <f t="shared" ca="1" si="104"/>
        <v>77.14099389382379</v>
      </c>
      <c r="P242" s="310">
        <f t="shared" ca="1" si="105"/>
        <v>6</v>
      </c>
      <c r="Q242" s="304">
        <f t="shared" ca="1" si="106"/>
        <v>531.25000000000102</v>
      </c>
      <c r="R242" s="306">
        <f t="shared" ca="1" si="107"/>
        <v>0.26660962314841402</v>
      </c>
      <c r="S242" s="307">
        <f t="shared" ca="1" si="108"/>
        <v>8.4349540556848392</v>
      </c>
      <c r="T242" s="304">
        <f t="shared" ca="1" si="88"/>
        <v>82.746899286268274</v>
      </c>
      <c r="U242" s="311">
        <f t="shared" ca="1" si="89"/>
        <v>0</v>
      </c>
      <c r="V242" s="306">
        <f t="shared" ca="1" si="90"/>
        <v>1.2009870404752978</v>
      </c>
      <c r="W242" s="304">
        <f t="shared" ca="1" si="91"/>
        <v>92.913392062477499</v>
      </c>
      <c r="Y242" s="314" t="str">
        <f t="shared" ca="1" si="109"/>
        <v/>
      </c>
      <c r="Z242" s="315" t="str">
        <f t="shared" ca="1" si="110"/>
        <v/>
      </c>
      <c r="AA242" s="316" t="str">
        <f t="shared" ca="1" si="111"/>
        <v/>
      </c>
      <c r="AC242" s="310" t="e">
        <f t="shared" ca="1" si="112"/>
        <v>#N/A</v>
      </c>
      <c r="AD242" s="323" t="e">
        <f t="shared" ca="1" si="113"/>
        <v>#N/A</v>
      </c>
      <c r="AE242" s="324">
        <f t="shared" ca="1" si="92"/>
        <v>197.9644501315835</v>
      </c>
      <c r="AG242" s="306">
        <f t="shared" ca="1" si="114"/>
        <v>42.461088730558686</v>
      </c>
      <c r="AH242" s="304">
        <f t="shared" ca="1" si="115"/>
        <v>52.025368122924668</v>
      </c>
    </row>
    <row r="243" spans="1:34" x14ac:dyDescent="0.2">
      <c r="A243" s="347">
        <f t="shared" ca="1" si="93"/>
        <v>0.01</v>
      </c>
      <c r="B243" s="304">
        <f t="shared" ca="1" si="94"/>
        <v>2.389999999999993</v>
      </c>
      <c r="D243" s="306">
        <f t="shared" ca="1" si="95"/>
        <v>11.530436069552495</v>
      </c>
      <c r="E243" s="307">
        <f t="shared" ca="1" si="96"/>
        <v>40.700569562788296</v>
      </c>
      <c r="F243" s="304">
        <f t="shared" ca="1" si="97"/>
        <v>42.302332307916622</v>
      </c>
      <c r="G243" s="306">
        <f t="shared" ca="1" si="98"/>
        <v>34.573587644046917</v>
      </c>
      <c r="H243" s="307">
        <f t="shared" ca="1" si="99"/>
        <v>151.35598145847911</v>
      </c>
      <c r="I243" s="304">
        <f t="shared" ca="1" si="100"/>
        <v>155.25452033947374</v>
      </c>
      <c r="J243" s="306">
        <f t="shared" ca="1" si="101"/>
        <v>42.486638470630602</v>
      </c>
      <c r="K243" s="307">
        <f t="shared" ca="1" si="102"/>
        <v>199.47597491769017</v>
      </c>
      <c r="L243" s="304">
        <f t="shared" ca="1" si="87"/>
        <v>203.95043274751103</v>
      </c>
      <c r="M243" s="306">
        <f t="shared" ca="1" si="103"/>
        <v>1.3462237083378461</v>
      </c>
      <c r="N243" s="304">
        <f t="shared" ca="1" si="104"/>
        <v>77.132936768209277</v>
      </c>
      <c r="P243" s="310">
        <f t="shared" ca="1" si="105"/>
        <v>6</v>
      </c>
      <c r="Q243" s="304">
        <f t="shared" ca="1" si="106"/>
        <v>529.79000000000099</v>
      </c>
      <c r="R243" s="306">
        <f t="shared" ca="1" si="107"/>
        <v>0.26587691717232614</v>
      </c>
      <c r="S243" s="307">
        <f t="shared" ca="1" si="108"/>
        <v>8.4322952865131153</v>
      </c>
      <c r="T243" s="304">
        <f t="shared" ca="1" si="88"/>
        <v>82.720816760693666</v>
      </c>
      <c r="U243" s="311">
        <f t="shared" ca="1" si="89"/>
        <v>0</v>
      </c>
      <c r="V243" s="306">
        <f t="shared" ca="1" si="90"/>
        <v>1.2008055041053938</v>
      </c>
      <c r="W243" s="304">
        <f t="shared" ca="1" si="91"/>
        <v>93.406993185366218</v>
      </c>
      <c r="Y243" s="314" t="str">
        <f t="shared" ca="1" si="109"/>
        <v/>
      </c>
      <c r="Z243" s="315" t="str">
        <f t="shared" ca="1" si="110"/>
        <v/>
      </c>
      <c r="AA243" s="316" t="str">
        <f t="shared" ca="1" si="111"/>
        <v/>
      </c>
      <c r="AC243" s="310" t="e">
        <f t="shared" ca="1" si="112"/>
        <v>#N/A</v>
      </c>
      <c r="AD243" s="323" t="e">
        <f t="shared" ca="1" si="113"/>
        <v>#N/A</v>
      </c>
      <c r="AE243" s="324">
        <f t="shared" ca="1" si="92"/>
        <v>199.47597491769017</v>
      </c>
      <c r="AG243" s="306">
        <f t="shared" ca="1" si="114"/>
        <v>42.245955732558535</v>
      </c>
      <c r="AH243" s="304">
        <f t="shared" ca="1" si="115"/>
        <v>51.809927557479874</v>
      </c>
    </row>
    <row r="244" spans="1:34" x14ac:dyDescent="0.2">
      <c r="A244" s="347">
        <f t="shared" ca="1" si="93"/>
        <v>0.01</v>
      </c>
      <c r="B244" s="304">
        <f t="shared" ca="1" si="94"/>
        <v>2.3999999999999928</v>
      </c>
      <c r="D244" s="306">
        <f t="shared" ca="1" si="95"/>
        <v>11.489558746029811</v>
      </c>
      <c r="E244" s="307">
        <f t="shared" ca="1" si="96"/>
        <v>40.488900375461249</v>
      </c>
      <c r="F244" s="304">
        <f t="shared" ca="1" si="97"/>
        <v>42.087539887625837</v>
      </c>
      <c r="G244" s="306">
        <f t="shared" ca="1" si="98"/>
        <v>34.688483231507213</v>
      </c>
      <c r="H244" s="307">
        <f t="shared" ca="1" si="99"/>
        <v>151.76087046223373</v>
      </c>
      <c r="I244" s="304">
        <f t="shared" ca="1" si="100"/>
        <v>155.67482992557737</v>
      </c>
      <c r="J244" s="306">
        <f t="shared" ca="1" si="101"/>
        <v>42.832948825008373</v>
      </c>
      <c r="K244" s="307">
        <f t="shared" ca="1" si="102"/>
        <v>200.99155917729374</v>
      </c>
      <c r="L244" s="304">
        <f t="shared" ca="1" si="87"/>
        <v>205.50491080644608</v>
      </c>
      <c r="M244" s="306">
        <f t="shared" ca="1" si="103"/>
        <v>1.3460833782480954</v>
      </c>
      <c r="N244" s="304">
        <f t="shared" ca="1" si="104"/>
        <v>77.124896446327867</v>
      </c>
      <c r="P244" s="310">
        <f t="shared" ca="1" si="105"/>
        <v>6</v>
      </c>
      <c r="Q244" s="304">
        <f t="shared" ca="1" si="106"/>
        <v>528.33000000000106</v>
      </c>
      <c r="R244" s="306">
        <f t="shared" ca="1" si="107"/>
        <v>0.26514421119623832</v>
      </c>
      <c r="S244" s="307">
        <f t="shared" ca="1" si="108"/>
        <v>8.4296438444011521</v>
      </c>
      <c r="T244" s="304">
        <f t="shared" ca="1" si="88"/>
        <v>82.694806113575311</v>
      </c>
      <c r="U244" s="311">
        <f t="shared" ca="1" si="89"/>
        <v>0</v>
      </c>
      <c r="V244" s="306">
        <f t="shared" ca="1" si="90"/>
        <v>1.2006235074628968</v>
      </c>
      <c r="W244" s="304">
        <f t="shared" ca="1" si="91"/>
        <v>93.899192351748752</v>
      </c>
      <c r="Y244" s="314" t="str">
        <f t="shared" ca="1" si="109"/>
        <v/>
      </c>
      <c r="Z244" s="315" t="str">
        <f t="shared" ca="1" si="110"/>
        <v/>
      </c>
      <c r="AA244" s="316" t="str">
        <f t="shared" ca="1" si="111"/>
        <v/>
      </c>
      <c r="AC244" s="310" t="e">
        <f t="shared" ca="1" si="112"/>
        <v>#N/A</v>
      </c>
      <c r="AD244" s="323" t="e">
        <f t="shared" ca="1" si="113"/>
        <v>#N/A</v>
      </c>
      <c r="AE244" s="324">
        <f t="shared" ca="1" si="92"/>
        <v>200.99155917729374</v>
      </c>
      <c r="AG244" s="306">
        <f t="shared" ca="1" si="114"/>
        <v>42.030805328768878</v>
      </c>
      <c r="AH244" s="304">
        <f t="shared" ca="1" si="115"/>
        <v>51.594470044366638</v>
      </c>
    </row>
    <row r="245" spans="1:34" x14ac:dyDescent="0.2">
      <c r="A245" s="347">
        <f t="shared" ca="1" si="93"/>
        <v>0.01</v>
      </c>
      <c r="B245" s="304">
        <f t="shared" ca="1" si="94"/>
        <v>2.4099999999999926</v>
      </c>
      <c r="D245" s="306">
        <f t="shared" ca="1" si="95"/>
        <v>11.448604335640082</v>
      </c>
      <c r="E245" s="307">
        <f t="shared" ca="1" si="96"/>
        <v>40.277233505105578</v>
      </c>
      <c r="F245" s="304">
        <f t="shared" ca="1" si="97"/>
        <v>41.87273671565827</v>
      </c>
      <c r="G245" s="306">
        <f t="shared" ca="1" si="98"/>
        <v>34.802969274863614</v>
      </c>
      <c r="H245" s="307">
        <f t="shared" ca="1" si="99"/>
        <v>152.16364279728478</v>
      </c>
      <c r="I245" s="304">
        <f t="shared" ca="1" si="100"/>
        <v>156.09298786200097</v>
      </c>
      <c r="J245" s="306">
        <f t="shared" ca="1" si="101"/>
        <v>43.180406087540227</v>
      </c>
      <c r="K245" s="307">
        <f t="shared" ca="1" si="102"/>
        <v>202.51118174359132</v>
      </c>
      <c r="L245" s="304">
        <f t="shared" ca="1" si="87"/>
        <v>207.06358009333934</v>
      </c>
      <c r="M245" s="306">
        <f t="shared" ca="1" si="103"/>
        <v>1.3459433381115162</v>
      </c>
      <c r="N245" s="304">
        <f t="shared" ca="1" si="104"/>
        <v>77.116872737539452</v>
      </c>
      <c r="P245" s="310">
        <f t="shared" ca="1" si="105"/>
        <v>6</v>
      </c>
      <c r="Q245" s="304">
        <f t="shared" ca="1" si="106"/>
        <v>526.87000000000103</v>
      </c>
      <c r="R245" s="306">
        <f t="shared" ca="1" si="107"/>
        <v>0.26441150522015039</v>
      </c>
      <c r="S245" s="307">
        <f t="shared" ca="1" si="108"/>
        <v>8.4269997293489514</v>
      </c>
      <c r="T245" s="304">
        <f t="shared" ca="1" si="88"/>
        <v>82.668867344913224</v>
      </c>
      <c r="U245" s="311">
        <f t="shared" ca="1" si="89"/>
        <v>0</v>
      </c>
      <c r="V245" s="306">
        <f t="shared" ca="1" si="90"/>
        <v>1.2004410533023167</v>
      </c>
      <c r="W245" s="304">
        <f t="shared" ca="1" si="91"/>
        <v>94.389968554332853</v>
      </c>
      <c r="Y245" s="314" t="str">
        <f t="shared" ca="1" si="109"/>
        <v/>
      </c>
      <c r="Z245" s="315" t="str">
        <f t="shared" ca="1" si="110"/>
        <v/>
      </c>
      <c r="AA245" s="316" t="str">
        <f t="shared" ca="1" si="111"/>
        <v/>
      </c>
      <c r="AC245" s="310" t="e">
        <f t="shared" ca="1" si="112"/>
        <v>#N/A</v>
      </c>
      <c r="AD245" s="323" t="e">
        <f t="shared" ca="1" si="113"/>
        <v>#N/A</v>
      </c>
      <c r="AE245" s="324">
        <f t="shared" ca="1" si="92"/>
        <v>202.51118174359132</v>
      </c>
      <c r="AG245" s="306">
        <f t="shared" ca="1" si="114"/>
        <v>41.81564058350672</v>
      </c>
      <c r="AH245" s="304">
        <f t="shared" ca="1" si="115"/>
        <v>51.378998641750577</v>
      </c>
    </row>
    <row r="246" spans="1:34" x14ac:dyDescent="0.2">
      <c r="A246" s="347">
        <f t="shared" ca="1" si="93"/>
        <v>0.01</v>
      </c>
      <c r="B246" s="304">
        <f t="shared" ca="1" si="94"/>
        <v>2.4199999999999924</v>
      </c>
      <c r="D246" s="306">
        <f t="shared" ca="1" si="95"/>
        <v>11.407573865990113</v>
      </c>
      <c r="E246" s="307">
        <f t="shared" ca="1" si="96"/>
        <v>40.065571857653289</v>
      </c>
      <c r="F246" s="304">
        <f t="shared" ca="1" si="97"/>
        <v>41.657925893985649</v>
      </c>
      <c r="G246" s="306">
        <f t="shared" ca="1" si="98"/>
        <v>34.917045013523513</v>
      </c>
      <c r="H246" s="307">
        <f t="shared" ca="1" si="99"/>
        <v>152.56429851586131</v>
      </c>
      <c r="I246" s="304">
        <f t="shared" ca="1" si="100"/>
        <v>156.50899403584853</v>
      </c>
      <c r="J246" s="306">
        <f t="shared" ca="1" si="101"/>
        <v>43.529006158982163</v>
      </c>
      <c r="K246" s="307">
        <f t="shared" ca="1" si="102"/>
        <v>204.03482145015704</v>
      </c>
      <c r="L246" s="304">
        <f t="shared" ca="1" si="87"/>
        <v>208.62641908777076</v>
      </c>
      <c r="M246" s="306">
        <f t="shared" ca="1" si="103"/>
        <v>1.3458035846372891</v>
      </c>
      <c r="N246" s="304">
        <f t="shared" ca="1" si="104"/>
        <v>77.108865453293944</v>
      </c>
      <c r="P246" s="310">
        <f t="shared" ca="1" si="105"/>
        <v>6</v>
      </c>
      <c r="Q246" s="304">
        <f t="shared" ca="1" si="106"/>
        <v>525.41000000000111</v>
      </c>
      <c r="R246" s="306">
        <f t="shared" ca="1" si="107"/>
        <v>0.26367879924406257</v>
      </c>
      <c r="S246" s="307">
        <f t="shared" ca="1" si="108"/>
        <v>8.4243629413565113</v>
      </c>
      <c r="T246" s="304">
        <f t="shared" ca="1" si="88"/>
        <v>82.643000454707376</v>
      </c>
      <c r="U246" s="311">
        <f t="shared" ca="1" si="89"/>
        <v>0</v>
      </c>
      <c r="V246" s="306">
        <f t="shared" ca="1" si="90"/>
        <v>1.2002581443770741</v>
      </c>
      <c r="W246" s="304">
        <f t="shared" ca="1" si="91"/>
        <v>94.879300948766456</v>
      </c>
      <c r="Y246" s="314" t="str">
        <f t="shared" ca="1" si="109"/>
        <v/>
      </c>
      <c r="Z246" s="315" t="str">
        <f t="shared" ca="1" si="110"/>
        <v/>
      </c>
      <c r="AA246" s="316" t="str">
        <f t="shared" ca="1" si="111"/>
        <v/>
      </c>
      <c r="AC246" s="310" t="e">
        <f t="shared" ca="1" si="112"/>
        <v>#N/A</v>
      </c>
      <c r="AD246" s="323" t="e">
        <f t="shared" ca="1" si="113"/>
        <v>#N/A</v>
      </c>
      <c r="AE246" s="324">
        <f t="shared" ca="1" si="92"/>
        <v>204.03482145015704</v>
      </c>
      <c r="AG246" s="306">
        <f t="shared" ca="1" si="114"/>
        <v>41.600464545636839</v>
      </c>
      <c r="AH246" s="304">
        <f t="shared" ca="1" si="115"/>
        <v>51.163516392405612</v>
      </c>
    </row>
    <row r="247" spans="1:34" x14ac:dyDescent="0.2">
      <c r="A247" s="347">
        <f t="shared" ca="1" si="93"/>
        <v>0.01</v>
      </c>
      <c r="B247" s="304">
        <f t="shared" ca="1" si="94"/>
        <v>2.4299999999999922</v>
      </c>
      <c r="D247" s="306">
        <f t="shared" ca="1" si="95"/>
        <v>11.366468358265216</v>
      </c>
      <c r="E247" s="307">
        <f t="shared" ca="1" si="96"/>
        <v>39.853918324412483</v>
      </c>
      <c r="F247" s="304">
        <f t="shared" ca="1" si="97"/>
        <v>41.443110510052037</v>
      </c>
      <c r="G247" s="306">
        <f t="shared" ca="1" si="98"/>
        <v>35.030709697106168</v>
      </c>
      <c r="H247" s="307">
        <f t="shared" ca="1" si="99"/>
        <v>152.96283769910542</v>
      </c>
      <c r="I247" s="304">
        <f t="shared" ca="1" si="100"/>
        <v>156.92284836455715</v>
      </c>
      <c r="J247" s="306">
        <f t="shared" ca="1" si="101"/>
        <v>43.878744932535312</v>
      </c>
      <c r="K247" s="307">
        <f t="shared" ca="1" si="102"/>
        <v>205.56245713123187</v>
      </c>
      <c r="L247" s="304">
        <f t="shared" ca="1" si="87"/>
        <v>210.1934062683319</v>
      </c>
      <c r="M247" s="306">
        <f t="shared" ca="1" si="103"/>
        <v>1.3456641145704651</v>
      </c>
      <c r="N247" s="304">
        <f t="shared" ca="1" si="104"/>
        <v>77.100874407096512</v>
      </c>
      <c r="P247" s="310">
        <f t="shared" ca="1" si="105"/>
        <v>6</v>
      </c>
      <c r="Q247" s="304">
        <f t="shared" ca="1" si="106"/>
        <v>523.95000000000118</v>
      </c>
      <c r="R247" s="306">
        <f t="shared" ca="1" si="107"/>
        <v>0.26294609326797475</v>
      </c>
      <c r="S247" s="307">
        <f t="shared" ca="1" si="108"/>
        <v>8.421733480423832</v>
      </c>
      <c r="T247" s="304">
        <f t="shared" ca="1" si="88"/>
        <v>82.617205442957797</v>
      </c>
      <c r="U247" s="311">
        <f t="shared" ca="1" si="89"/>
        <v>0</v>
      </c>
      <c r="V247" s="306">
        <f t="shared" ca="1" si="90"/>
        <v>1.2000747834394596</v>
      </c>
      <c r="W247" s="304">
        <f t="shared" ca="1" si="91"/>
        <v>95.36716885389923</v>
      </c>
      <c r="Y247" s="314" t="str">
        <f t="shared" ca="1" si="109"/>
        <v/>
      </c>
      <c r="Z247" s="315" t="str">
        <f t="shared" ca="1" si="110"/>
        <v/>
      </c>
      <c r="AA247" s="316" t="str">
        <f t="shared" ca="1" si="111"/>
        <v/>
      </c>
      <c r="AC247" s="310" t="e">
        <f t="shared" ca="1" si="112"/>
        <v>#N/A</v>
      </c>
      <c r="AD247" s="323" t="e">
        <f t="shared" ca="1" si="113"/>
        <v>#N/A</v>
      </c>
      <c r="AE247" s="324">
        <f t="shared" ca="1" si="92"/>
        <v>205.56245713123187</v>
      </c>
      <c r="AG247" s="306">
        <f t="shared" ca="1" si="114"/>
        <v>41.38528024848948</v>
      </c>
      <c r="AH247" s="304">
        <f t="shared" ca="1" si="115"/>
        <v>50.948026323630621</v>
      </c>
    </row>
    <row r="248" spans="1:34" x14ac:dyDescent="0.2">
      <c r="A248" s="347">
        <f t="shared" ca="1" si="93"/>
        <v>0.01</v>
      </c>
      <c r="B248" s="304">
        <f t="shared" ca="1" si="94"/>
        <v>2.439999999999992</v>
      </c>
      <c r="D248" s="306">
        <f t="shared" ca="1" si="95"/>
        <v>11.325288827260719</v>
      </c>
      <c r="E248" s="307">
        <f t="shared" ca="1" si="96"/>
        <v>39.642275781979933</v>
      </c>
      <c r="F248" s="304">
        <f t="shared" ca="1" si="97"/>
        <v>41.228293636717844</v>
      </c>
      <c r="G248" s="306">
        <f t="shared" ca="1" si="98"/>
        <v>35.143962585378773</v>
      </c>
      <c r="H248" s="307">
        <f t="shared" ca="1" si="99"/>
        <v>153.35926045692523</v>
      </c>
      <c r="I248" s="304">
        <f t="shared" ca="1" si="100"/>
        <v>157.33455079574077</v>
      </c>
      <c r="J248" s="306">
        <f t="shared" ca="1" si="101"/>
        <v>44.229618293947738</v>
      </c>
      <c r="K248" s="307">
        <f t="shared" ca="1" si="102"/>
        <v>207.09406762201201</v>
      </c>
      <c r="L248" s="304">
        <f t="shared" ca="1" si="87"/>
        <v>211.76452011292824</v>
      </c>
      <c r="M248" s="306">
        <f t="shared" ca="1" si="103"/>
        <v>1.3455249246913696</v>
      </c>
      <c r="N248" s="304">
        <f t="shared" ca="1" si="104"/>
        <v>77.092899414473408</v>
      </c>
      <c r="P248" s="310">
        <f t="shared" ca="1" si="105"/>
        <v>6</v>
      </c>
      <c r="Q248" s="304">
        <f t="shared" ca="1" si="106"/>
        <v>522.49000000000115</v>
      </c>
      <c r="R248" s="306">
        <f t="shared" ca="1" si="107"/>
        <v>0.26221338729188687</v>
      </c>
      <c r="S248" s="307">
        <f t="shared" ca="1" si="108"/>
        <v>8.4191113465509133</v>
      </c>
      <c r="T248" s="304">
        <f t="shared" ca="1" si="88"/>
        <v>82.591482309664457</v>
      </c>
      <c r="U248" s="311">
        <f t="shared" ca="1" si="89"/>
        <v>0</v>
      </c>
      <c r="V248" s="306">
        <f t="shared" ca="1" si="90"/>
        <v>1.1998909732405854</v>
      </c>
      <c r="W248" s="304">
        <f t="shared" ca="1" si="91"/>
        <v>95.853551752029276</v>
      </c>
      <c r="Y248" s="314" t="str">
        <f t="shared" ca="1" si="109"/>
        <v/>
      </c>
      <c r="Z248" s="315" t="str">
        <f t="shared" ca="1" si="110"/>
        <v/>
      </c>
      <c r="AA248" s="316" t="str">
        <f t="shared" ca="1" si="111"/>
        <v/>
      </c>
      <c r="AC248" s="310" t="e">
        <f t="shared" ca="1" si="112"/>
        <v>#N/A</v>
      </c>
      <c r="AD248" s="323" t="e">
        <f t="shared" ca="1" si="113"/>
        <v>#N/A</v>
      </c>
      <c r="AE248" s="324">
        <f t="shared" ca="1" si="92"/>
        <v>207.09406762201201</v>
      </c>
      <c r="AG248" s="306">
        <f t="shared" ca="1" si="114"/>
        <v>41.170090709779714</v>
      </c>
      <c r="AH248" s="304">
        <f t="shared" ca="1" si="115"/>
        <v>50.732531447167858</v>
      </c>
    </row>
    <row r="249" spans="1:34" x14ac:dyDescent="0.2">
      <c r="A249" s="347">
        <f t="shared" ca="1" si="93"/>
        <v>0.01</v>
      </c>
      <c r="B249" s="304">
        <f t="shared" ca="1" si="94"/>
        <v>2.4499999999999917</v>
      </c>
      <c r="D249" s="306">
        <f t="shared" ca="1" si="95"/>
        <v>11.284036281412666</v>
      </c>
      <c r="E249" s="307">
        <f t="shared" ca="1" si="96"/>
        <v>39.430647092155681</v>
      </c>
      <c r="F249" s="304">
        <f t="shared" ca="1" si="97"/>
        <v>41.01347833220639</v>
      </c>
      <c r="G249" s="306">
        <f t="shared" ca="1" si="98"/>
        <v>35.256802948192899</v>
      </c>
      <c r="H249" s="307">
        <f t="shared" ca="1" si="99"/>
        <v>153.75356692784678</v>
      </c>
      <c r="I249" s="304">
        <f t="shared" ca="1" si="100"/>
        <v>157.74410130703322</v>
      </c>
      <c r="J249" s="306">
        <f t="shared" ca="1" si="101"/>
        <v>44.581622121615595</v>
      </c>
      <c r="K249" s="307">
        <f t="shared" ca="1" si="102"/>
        <v>208.62963175893586</v>
      </c>
      <c r="L249" s="304">
        <f t="shared" ca="1" si="87"/>
        <v>213.33973909908042</v>
      </c>
      <c r="M249" s="306">
        <f t="shared" ca="1" si="103"/>
        <v>1.3453860118150178</v>
      </c>
      <c r="N249" s="304">
        <f t="shared" ca="1" si="104"/>
        <v>77.084940292938427</v>
      </c>
      <c r="P249" s="310">
        <f t="shared" ca="1" si="105"/>
        <v>6</v>
      </c>
      <c r="Q249" s="304">
        <f t="shared" ca="1" si="106"/>
        <v>521.03000000000122</v>
      </c>
      <c r="R249" s="306">
        <f t="shared" ca="1" si="107"/>
        <v>0.26148068131579899</v>
      </c>
      <c r="S249" s="307">
        <f t="shared" ca="1" si="108"/>
        <v>8.4164965397377554</v>
      </c>
      <c r="T249" s="304">
        <f t="shared" ca="1" si="88"/>
        <v>82.565831054827385</v>
      </c>
      <c r="U249" s="311">
        <f t="shared" ca="1" si="89"/>
        <v>0</v>
      </c>
      <c r="V249" s="306">
        <f t="shared" ca="1" si="90"/>
        <v>1.1997067165303428</v>
      </c>
      <c r="W249" s="304">
        <f t="shared" ca="1" si="91"/>
        <v>96.338429289136812</v>
      </c>
      <c r="Y249" s="314" t="str">
        <f t="shared" ca="1" si="109"/>
        <v/>
      </c>
      <c r="Z249" s="315" t="str">
        <f t="shared" ca="1" si="110"/>
        <v/>
      </c>
      <c r="AA249" s="316" t="str">
        <f t="shared" ca="1" si="111"/>
        <v/>
      </c>
      <c r="AC249" s="310" t="e">
        <f t="shared" ca="1" si="112"/>
        <v>#N/A</v>
      </c>
      <c r="AD249" s="323" t="e">
        <f t="shared" ca="1" si="113"/>
        <v>#N/A</v>
      </c>
      <c r="AE249" s="324">
        <f t="shared" ca="1" si="92"/>
        <v>208.62963175893586</v>
      </c>
      <c r="AG249" s="306">
        <f t="shared" ca="1" si="114"/>
        <v>40.954898931528675</v>
      </c>
      <c r="AH249" s="304">
        <f t="shared" ca="1" si="115"/>
        <v>50.517034759123156</v>
      </c>
    </row>
    <row r="250" spans="1:34" x14ac:dyDescent="0.2">
      <c r="A250" s="347">
        <f t="shared" ca="1" si="93"/>
        <v>0.01</v>
      </c>
      <c r="B250" s="304">
        <f t="shared" ca="1" si="94"/>
        <v>2.4599999999999915</v>
      </c>
      <c r="D250" s="306">
        <f t="shared" ca="1" si="95"/>
        <v>11.242711722827748</v>
      </c>
      <c r="E250" s="307">
        <f t="shared" ca="1" si="96"/>
        <v>39.219035101859248</v>
      </c>
      <c r="F250" s="304">
        <f t="shared" ca="1" si="97"/>
        <v>40.798667640052614</v>
      </c>
      <c r="G250" s="306">
        <f t="shared" ca="1" si="98"/>
        <v>35.369230065421178</v>
      </c>
      <c r="H250" s="307">
        <f t="shared" ca="1" si="99"/>
        <v>154.14575727886537</v>
      </c>
      <c r="I250" s="304">
        <f t="shared" ca="1" si="100"/>
        <v>158.15149990593062</v>
      </c>
      <c r="J250" s="306">
        <f t="shared" ca="1" si="101"/>
        <v>44.934752286683668</v>
      </c>
      <c r="K250" s="307">
        <f t="shared" ca="1" si="102"/>
        <v>210.16912837996941</v>
      </c>
      <c r="L250" s="304">
        <f t="shared" ca="1" si="87"/>
        <v>214.91904170422333</v>
      </c>
      <c r="M250" s="306">
        <f t="shared" ca="1" si="103"/>
        <v>1.3452473727905423</v>
      </c>
      <c r="N250" s="304">
        <f t="shared" ca="1" si="104"/>
        <v>77.076996861960168</v>
      </c>
      <c r="P250" s="310">
        <f t="shared" ca="1" si="105"/>
        <v>6</v>
      </c>
      <c r="Q250" s="304">
        <f t="shared" ca="1" si="106"/>
        <v>519.57000000000119</v>
      </c>
      <c r="R250" s="306">
        <f t="shared" ca="1" si="107"/>
        <v>0.26074797533971111</v>
      </c>
      <c r="S250" s="307">
        <f t="shared" ca="1" si="108"/>
        <v>8.4138890599843581</v>
      </c>
      <c r="T250" s="304">
        <f t="shared" ca="1" si="88"/>
        <v>82.540251678446552</v>
      </c>
      <c r="U250" s="311">
        <f t="shared" ca="1" si="89"/>
        <v>0</v>
      </c>
      <c r="V250" s="306">
        <f t="shared" ca="1" si="90"/>
        <v>1.199522016057359</v>
      </c>
      <c r="W250" s="304">
        <f t="shared" ca="1" si="91"/>
        <v>96.821781275104343</v>
      </c>
      <c r="Y250" s="314" t="str">
        <f t="shared" ca="1" si="109"/>
        <v/>
      </c>
      <c r="Z250" s="315" t="str">
        <f t="shared" ca="1" si="110"/>
        <v/>
      </c>
      <c r="AA250" s="316" t="str">
        <f t="shared" ca="1" si="111"/>
        <v/>
      </c>
      <c r="AC250" s="310" t="e">
        <f t="shared" ca="1" si="112"/>
        <v>#N/A</v>
      </c>
      <c r="AD250" s="323" t="e">
        <f t="shared" ca="1" si="113"/>
        <v>#N/A</v>
      </c>
      <c r="AE250" s="324">
        <f t="shared" ca="1" si="92"/>
        <v>210.16912837996941</v>
      </c>
      <c r="AG250" s="306">
        <f t="shared" ca="1" si="114"/>
        <v>40.739707899986193</v>
      </c>
      <c r="AH250" s="304">
        <f t="shared" ca="1" si="115"/>
        <v>50.301539239887624</v>
      </c>
    </row>
    <row r="251" spans="1:34" x14ac:dyDescent="0.2">
      <c r="A251" s="347">
        <f t="shared" ca="1" si="93"/>
        <v>0.01</v>
      </c>
      <c r="B251" s="304">
        <f t="shared" ca="1" si="94"/>
        <v>2.4699999999999913</v>
      </c>
      <c r="D251" s="306">
        <f t="shared" ca="1" si="95"/>
        <v>11.201316147312445</v>
      </c>
      <c r="E251" s="307">
        <f t="shared" ca="1" si="96"/>
        <v>39.007442643047803</v>
      </c>
      <c r="F251" s="304">
        <f t="shared" ca="1" si="97"/>
        <v>40.583864589054436</v>
      </c>
      <c r="G251" s="306">
        <f t="shared" ca="1" si="98"/>
        <v>35.4812432268943</v>
      </c>
      <c r="H251" s="307">
        <f t="shared" ca="1" si="99"/>
        <v>154.53583170529586</v>
      </c>
      <c r="I251" s="304">
        <f t="shared" ca="1" si="100"/>
        <v>158.55674662963276</v>
      </c>
      <c r="J251" s="306">
        <f t="shared" ca="1" si="101"/>
        <v>45.289004653145248</v>
      </c>
      <c r="K251" s="307">
        <f t="shared" ca="1" si="102"/>
        <v>211.71253632489021</v>
      </c>
      <c r="L251" s="304">
        <f t="shared" ca="1" si="87"/>
        <v>216.5024064060041</v>
      </c>
      <c r="M251" s="306">
        <f t="shared" ca="1" si="103"/>
        <v>1.3451090045006311</v>
      </c>
      <c r="N251" s="304">
        <f t="shared" ca="1" si="104"/>
        <v>77.069068942929817</v>
      </c>
      <c r="P251" s="310">
        <f t="shared" ca="1" si="105"/>
        <v>6</v>
      </c>
      <c r="Q251" s="304">
        <f t="shared" ca="1" si="106"/>
        <v>518.11000000000126</v>
      </c>
      <c r="R251" s="306">
        <f t="shared" ca="1" si="107"/>
        <v>0.26001526936362329</v>
      </c>
      <c r="S251" s="307">
        <f t="shared" ca="1" si="108"/>
        <v>8.4112889072907215</v>
      </c>
      <c r="T251" s="304">
        <f t="shared" ca="1" si="88"/>
        <v>82.514744180521987</v>
      </c>
      <c r="U251" s="311">
        <f t="shared" ca="1" si="89"/>
        <v>0</v>
      </c>
      <c r="V251" s="306">
        <f t="shared" ca="1" si="90"/>
        <v>1.1993368745689528</v>
      </c>
      <c r="W251" s="304">
        <f t="shared" ca="1" si="91"/>
        <v>97.303587683922828</v>
      </c>
      <c r="Y251" s="314" t="str">
        <f t="shared" ca="1" si="109"/>
        <v/>
      </c>
      <c r="Z251" s="315" t="str">
        <f t="shared" ca="1" si="110"/>
        <v/>
      </c>
      <c r="AA251" s="316" t="str">
        <f t="shared" ca="1" si="111"/>
        <v/>
      </c>
      <c r="AC251" s="310" t="e">
        <f t="shared" ca="1" si="112"/>
        <v>#N/A</v>
      </c>
      <c r="AD251" s="323" t="e">
        <f t="shared" ca="1" si="113"/>
        <v>#N/A</v>
      </c>
      <c r="AE251" s="324">
        <f t="shared" ca="1" si="92"/>
        <v>211.71253632489021</v>
      </c>
      <c r="AG251" s="306">
        <f t="shared" ca="1" si="114"/>
        <v>40.52452058555523</v>
      </c>
      <c r="AH251" s="304">
        <f t="shared" ca="1" si="115"/>
        <v>50.086047854061164</v>
      </c>
    </row>
    <row r="252" spans="1:34" x14ac:dyDescent="0.2">
      <c r="A252" s="347">
        <f t="shared" ca="1" si="93"/>
        <v>0.01</v>
      </c>
      <c r="B252" s="304">
        <f t="shared" ca="1" si="94"/>
        <v>2.4799999999999911</v>
      </c>
      <c r="D252" s="306">
        <f t="shared" ca="1" si="95"/>
        <v>11.159850544401484</v>
      </c>
      <c r="E252" s="307">
        <f t="shared" ca="1" si="96"/>
        <v>38.795872532636089</v>
      </c>
      <c r="F252" s="304">
        <f t="shared" ca="1" si="97"/>
        <v>40.369072193226408</v>
      </c>
      <c r="G252" s="306">
        <f t="shared" ca="1" si="98"/>
        <v>35.592841732338314</v>
      </c>
      <c r="H252" s="307">
        <f t="shared" ca="1" si="99"/>
        <v>154.92379043062223</v>
      </c>
      <c r="I252" s="304">
        <f t="shared" ca="1" si="100"/>
        <v>158.95984154488403</v>
      </c>
      <c r="J252" s="306">
        <f t="shared" ca="1" si="101"/>
        <v>45.644375077941412</v>
      </c>
      <c r="K252" s="307">
        <f t="shared" ca="1" si="102"/>
        <v>213.25983443556979</v>
      </c>
      <c r="L252" s="304">
        <f t="shared" ca="1" si="87"/>
        <v>218.08981168257824</v>
      </c>
      <c r="M252" s="306">
        <f t="shared" ca="1" si="103"/>
        <v>1.3449709038609781</v>
      </c>
      <c r="N252" s="304">
        <f t="shared" ca="1" si="104"/>
        <v>77.06115635912964</v>
      </c>
      <c r="P252" s="310">
        <f t="shared" ca="1" si="105"/>
        <v>6</v>
      </c>
      <c r="Q252" s="304">
        <f t="shared" ca="1" si="106"/>
        <v>516.65000000000123</v>
      </c>
      <c r="R252" s="306">
        <f t="shared" ca="1" si="107"/>
        <v>0.25928256338753541</v>
      </c>
      <c r="S252" s="307">
        <f t="shared" ca="1" si="108"/>
        <v>8.4086960816568457</v>
      </c>
      <c r="T252" s="304">
        <f t="shared" ca="1" si="88"/>
        <v>82.489308561053662</v>
      </c>
      <c r="U252" s="311">
        <f t="shared" ca="1" si="89"/>
        <v>0</v>
      </c>
      <c r="V252" s="306">
        <f t="shared" ca="1" si="90"/>
        <v>1.199151294811091</v>
      </c>
      <c r="W252" s="304">
        <f t="shared" ca="1" si="91"/>
        <v>97.783828653885152</v>
      </c>
      <c r="Y252" s="314" t="str">
        <f t="shared" ca="1" si="109"/>
        <v/>
      </c>
      <c r="Z252" s="315" t="str">
        <f t="shared" ca="1" si="110"/>
        <v/>
      </c>
      <c r="AA252" s="316" t="str">
        <f t="shared" ca="1" si="111"/>
        <v/>
      </c>
      <c r="AC252" s="310" t="e">
        <f t="shared" ca="1" si="112"/>
        <v>#N/A</v>
      </c>
      <c r="AD252" s="323" t="e">
        <f t="shared" ca="1" si="113"/>
        <v>#N/A</v>
      </c>
      <c r="AE252" s="324">
        <f t="shared" ca="1" si="92"/>
        <v>213.25983443556979</v>
      </c>
      <c r="AG252" s="306">
        <f t="shared" ca="1" si="114"/>
        <v>40.309339942717912</v>
      </c>
      <c r="AH252" s="304">
        <f t="shared" ca="1" si="115"/>
        <v>49.870563550377547</v>
      </c>
    </row>
    <row r="253" spans="1:34" x14ac:dyDescent="0.2">
      <c r="A253" s="347">
        <f t="shared" ca="1" si="93"/>
        <v>0.01</v>
      </c>
      <c r="B253" s="304">
        <f t="shared" ca="1" si="94"/>
        <v>2.4899999999999909</v>
      </c>
      <c r="D253" s="306">
        <f t="shared" ca="1" si="95"/>
        <v>11.118315897385557</v>
      </c>
      <c r="E253" s="307">
        <f t="shared" ca="1" si="96"/>
        <v>38.58432757241814</v>
      </c>
      <c r="F253" s="304">
        <f t="shared" ca="1" si="97"/>
        <v>40.154293451755855</v>
      </c>
      <c r="G253" s="306">
        <f t="shared" ca="1" si="98"/>
        <v>35.704024891312173</v>
      </c>
      <c r="H253" s="307">
        <f t="shared" ca="1" si="99"/>
        <v>155.3096337063464</v>
      </c>
      <c r="I253" s="304">
        <f t="shared" ca="1" si="100"/>
        <v>159.36078474781343</v>
      </c>
      <c r="J253" s="306">
        <f t="shared" ca="1" si="101"/>
        <v>46.000859411059665</v>
      </c>
      <c r="K253" s="307">
        <f t="shared" ca="1" si="102"/>
        <v>214.81100155625464</v>
      </c>
      <c r="L253" s="304">
        <f t="shared" ca="1" si="87"/>
        <v>219.68123601290418</v>
      </c>
      <c r="M253" s="306">
        <f t="shared" ca="1" si="103"/>
        <v>1.3448330678197424</v>
      </c>
      <c r="N253" s="304">
        <f t="shared" ca="1" si="104"/>
        <v>77.053258935702047</v>
      </c>
      <c r="P253" s="310">
        <f t="shared" ca="1" si="105"/>
        <v>6</v>
      </c>
      <c r="Q253" s="304">
        <f t="shared" ca="1" si="106"/>
        <v>515.19000000000131</v>
      </c>
      <c r="R253" s="306">
        <f t="shared" ca="1" si="107"/>
        <v>0.25854985741144754</v>
      </c>
      <c r="S253" s="307">
        <f t="shared" ca="1" si="108"/>
        <v>8.4061105830827305</v>
      </c>
      <c r="T253" s="304">
        <f t="shared" ca="1" si="88"/>
        <v>82.46394482004159</v>
      </c>
      <c r="U253" s="311">
        <f t="shared" ca="1" si="89"/>
        <v>0</v>
      </c>
      <c r="V253" s="306">
        <f t="shared" ca="1" si="90"/>
        <v>1.1989652795283465</v>
      </c>
      <c r="W253" s="304">
        <f t="shared" ca="1" si="91"/>
        <v>98.262484487765761</v>
      </c>
      <c r="Y253" s="314" t="str">
        <f t="shared" ca="1" si="109"/>
        <v/>
      </c>
      <c r="Z253" s="315" t="str">
        <f t="shared" ca="1" si="110"/>
        <v/>
      </c>
      <c r="AA253" s="316" t="str">
        <f t="shared" ca="1" si="111"/>
        <v/>
      </c>
      <c r="AC253" s="310" t="e">
        <f t="shared" ca="1" si="112"/>
        <v>#N/A</v>
      </c>
      <c r="AD253" s="323" t="e">
        <f t="shared" ca="1" si="113"/>
        <v>#N/A</v>
      </c>
      <c r="AE253" s="324">
        <f t="shared" ca="1" si="92"/>
        <v>214.81100155625464</v>
      </c>
      <c r="AG253" s="306">
        <f t="shared" ca="1" si="114"/>
        <v>40.094168909963244</v>
      </c>
      <c r="AH253" s="304">
        <f t="shared" ca="1" si="115"/>
        <v>49.655089261631254</v>
      </c>
    </row>
    <row r="254" spans="1:34" x14ac:dyDescent="0.2">
      <c r="A254" s="347">
        <f t="shared" ca="1" si="93"/>
        <v>0.01</v>
      </c>
      <c r="B254" s="304">
        <f t="shared" ca="1" si="94"/>
        <v>2.4999999999999907</v>
      </c>
      <c r="D254" s="306">
        <f t="shared" ca="1" si="95"/>
        <v>11.076713183338406</v>
      </c>
      <c r="E254" s="307">
        <f t="shared" ca="1" si="96"/>
        <v>38.372810548990799</v>
      </c>
      <c r="F254" s="304">
        <f t="shared" ca="1" si="97"/>
        <v>39.939531348961552</v>
      </c>
      <c r="G254" s="306">
        <f t="shared" ca="1" si="98"/>
        <v>35.814792023145557</v>
      </c>
      <c r="H254" s="307">
        <f t="shared" ca="1" si="99"/>
        <v>155.69336181183633</v>
      </c>
      <c r="I254" s="304">
        <f t="shared" ca="1" si="100"/>
        <v>159.75957636377402</v>
      </c>
      <c r="J254" s="306">
        <f t="shared" ca="1" si="101"/>
        <v>46.358453495631956</v>
      </c>
      <c r="K254" s="307">
        <f t="shared" ca="1" si="102"/>
        <v>216.36601653384554</v>
      </c>
      <c r="L254" s="304">
        <f t="shared" ca="1" si="87"/>
        <v>221.27665787703634</v>
      </c>
      <c r="M254" s="306">
        <f t="shared" ca="1" si="103"/>
        <v>1.3446954933570199</v>
      </c>
      <c r="N254" s="304">
        <f t="shared" ca="1" si="104"/>
        <v>77.045376499619266</v>
      </c>
      <c r="P254" s="310">
        <f t="shared" ca="1" si="105"/>
        <v>6</v>
      </c>
      <c r="Q254" s="304">
        <f t="shared" ca="1" si="106"/>
        <v>513.73000000000138</v>
      </c>
      <c r="R254" s="306">
        <f t="shared" ca="1" si="107"/>
        <v>0.25781715143535971</v>
      </c>
      <c r="S254" s="307">
        <f t="shared" ca="1" si="108"/>
        <v>8.403532411568376</v>
      </c>
      <c r="T254" s="304">
        <f t="shared" ca="1" si="88"/>
        <v>82.438652957485772</v>
      </c>
      <c r="U254" s="311">
        <f t="shared" ca="1" si="89"/>
        <v>0</v>
      </c>
      <c r="V254" s="306">
        <f t="shared" ca="1" si="90"/>
        <v>1.1987788314638557</v>
      </c>
      <c r="W254" s="304">
        <f t="shared" ca="1" si="91"/>
        <v>98.739535652987541</v>
      </c>
      <c r="Y254" s="314" t="str">
        <f t="shared" ca="1" si="109"/>
        <v/>
      </c>
      <c r="Z254" s="315" t="str">
        <f t="shared" ca="1" si="110"/>
        <v/>
      </c>
      <c r="AA254" s="316" t="str">
        <f t="shared" ca="1" si="111"/>
        <v/>
      </c>
      <c r="AC254" s="310" t="e">
        <f t="shared" ca="1" si="112"/>
        <v>#N/A</v>
      </c>
      <c r="AD254" s="323" t="e">
        <f t="shared" ca="1" si="113"/>
        <v>#N/A</v>
      </c>
      <c r="AE254" s="324">
        <f t="shared" ca="1" si="92"/>
        <v>216.36601653384554</v>
      </c>
      <c r="AG254" s="306">
        <f t="shared" ca="1" si="114"/>
        <v>39.8790104097164</v>
      </c>
      <c r="AH254" s="304">
        <f t="shared" ca="1" si="115"/>
        <v>49.439627904605857</v>
      </c>
    </row>
    <row r="255" spans="1:34" x14ac:dyDescent="0.2">
      <c r="A255" s="347">
        <f t="shared" ca="1" si="93"/>
        <v>0.01</v>
      </c>
      <c r="B255" s="304">
        <f t="shared" ca="1" si="94"/>
        <v>2.5099999999999905</v>
      </c>
      <c r="D255" s="306">
        <f t="shared" ca="1" si="95"/>
        <v>11.027268750444447</v>
      </c>
      <c r="E255" s="307">
        <f t="shared" ca="1" si="96"/>
        <v>38.127526546287456</v>
      </c>
      <c r="F255" s="304">
        <f t="shared" ca="1" si="97"/>
        <v>39.690161710836897</v>
      </c>
      <c r="G255" s="306">
        <f t="shared" ca="1" si="98"/>
        <v>35.925064710649998</v>
      </c>
      <c r="H255" s="307">
        <f t="shared" ca="1" si="99"/>
        <v>156.0746370772992</v>
      </c>
      <c r="I255" s="304">
        <f t="shared" ca="1" si="100"/>
        <v>160.15586974343165</v>
      </c>
      <c r="J255" s="306">
        <f t="shared" ca="1" si="101"/>
        <v>46.717152779300932</v>
      </c>
      <c r="K255" s="307">
        <f t="shared" ca="1" si="102"/>
        <v>217.92485652829123</v>
      </c>
      <c r="L255" s="304">
        <f t="shared" ca="1" si="87"/>
        <v>222.87605402259089</v>
      </c>
      <c r="M255" s="306">
        <f t="shared" ca="1" si="103"/>
        <v>1.3445581771869777</v>
      </c>
      <c r="N255" s="304">
        <f t="shared" ca="1" si="104"/>
        <v>77.037508862616946</v>
      </c>
      <c r="P255" s="310">
        <f t="shared" ca="1" si="105"/>
        <v>7</v>
      </c>
      <c r="Q255" s="304">
        <f t="shared" ca="1" si="106"/>
        <v>511.97872340425727</v>
      </c>
      <c r="R255" s="306">
        <f t="shared" ca="1" si="107"/>
        <v>0.25693826730694563</v>
      </c>
      <c r="S255" s="307">
        <f t="shared" ca="1" si="108"/>
        <v>8.4009630288953066</v>
      </c>
      <c r="T255" s="304">
        <f t="shared" ca="1" si="88"/>
        <v>82.413447313462967</v>
      </c>
      <c r="U255" s="311">
        <f t="shared" ca="1" si="89"/>
        <v>0</v>
      </c>
      <c r="V255" s="306">
        <f t="shared" ca="1" si="90"/>
        <v>1.1985919535618459</v>
      </c>
      <c r="W255" s="304">
        <f t="shared" ca="1" si="91"/>
        <v>99.214533117015506</v>
      </c>
      <c r="Y255" s="314" t="str">
        <f t="shared" ca="1" si="109"/>
        <v/>
      </c>
      <c r="Z255" s="315" t="str">
        <f t="shared" ca="1" si="110"/>
        <v/>
      </c>
      <c r="AA255" s="316" t="str">
        <f t="shared" ca="1" si="111"/>
        <v/>
      </c>
      <c r="AC255" s="310" t="e">
        <f t="shared" ca="1" si="112"/>
        <v>#N/A</v>
      </c>
      <c r="AD255" s="323" t="e">
        <f t="shared" ca="1" si="113"/>
        <v>#N/A</v>
      </c>
      <c r="AE255" s="324">
        <f t="shared" ca="1" si="92"/>
        <v>217.92485652829123</v>
      </c>
      <c r="AG255" s="306">
        <f t="shared" ca="1" si="114"/>
        <v>39.629186972967162</v>
      </c>
      <c r="AH255" s="304">
        <f t="shared" ca="1" si="115"/>
        <v>49.189502004701602</v>
      </c>
    </row>
    <row r="256" spans="1:34" x14ac:dyDescent="0.2">
      <c r="A256" s="347">
        <f t="shared" ca="1" si="93"/>
        <v>0.01</v>
      </c>
      <c r="B256" s="304">
        <f t="shared" ca="1" si="94"/>
        <v>2.5199999999999902</v>
      </c>
      <c r="D256" s="306">
        <f t="shared" ca="1" si="95"/>
        <v>10.969972131247149</v>
      </c>
      <c r="E256" s="307">
        <f t="shared" ca="1" si="96"/>
        <v>37.848492278927537</v>
      </c>
      <c r="F256" s="304">
        <f t="shared" ca="1" si="97"/>
        <v>39.406200734762244</v>
      </c>
      <c r="G256" s="306">
        <f t="shared" ca="1" si="98"/>
        <v>36.034764431962472</v>
      </c>
      <c r="H256" s="307">
        <f t="shared" ca="1" si="99"/>
        <v>156.45312200008848</v>
      </c>
      <c r="I256" s="304">
        <f t="shared" ca="1" si="100"/>
        <v>160.54931837675798</v>
      </c>
      <c r="J256" s="306">
        <f t="shared" ca="1" si="101"/>
        <v>47.076951925013994</v>
      </c>
      <c r="K256" s="307">
        <f t="shared" ca="1" si="102"/>
        <v>219.48749532367816</v>
      </c>
      <c r="L256" s="304">
        <f t="shared" ca="1" si="87"/>
        <v>224.4793977317556</v>
      </c>
      <c r="M256" s="306">
        <f t="shared" ca="1" si="103"/>
        <v>1.3444211157623869</v>
      </c>
      <c r="N256" s="304">
        <f t="shared" ca="1" si="104"/>
        <v>77.029655821453844</v>
      </c>
      <c r="P256" s="310">
        <f t="shared" ca="1" si="105"/>
        <v>7</v>
      </c>
      <c r="Q256" s="304">
        <f t="shared" ca="1" si="106"/>
        <v>509.93617021276793</v>
      </c>
      <c r="R256" s="306">
        <f t="shared" ca="1" si="107"/>
        <v>0.25591320502620485</v>
      </c>
      <c r="S256" s="307">
        <f t="shared" ca="1" si="108"/>
        <v>8.3984038968450445</v>
      </c>
      <c r="T256" s="304">
        <f t="shared" ca="1" si="88"/>
        <v>82.388342228049893</v>
      </c>
      <c r="U256" s="311">
        <f t="shared" ca="1" si="89"/>
        <v>0</v>
      </c>
      <c r="V256" s="306">
        <f t="shared" ca="1" si="90"/>
        <v>1.198404649169897</v>
      </c>
      <c r="W256" s="304">
        <f t="shared" ca="1" si="91"/>
        <v>99.687024224713497</v>
      </c>
      <c r="Y256" s="314" t="str">
        <f t="shared" ca="1" si="109"/>
        <v/>
      </c>
      <c r="Z256" s="315" t="str">
        <f t="shared" ca="1" si="110"/>
        <v/>
      </c>
      <c r="AA256" s="316" t="str">
        <f t="shared" ca="1" si="111"/>
        <v/>
      </c>
      <c r="AC256" s="310" t="e">
        <f t="shared" ca="1" si="112"/>
        <v>#N/A</v>
      </c>
      <c r="AD256" s="323" t="e">
        <f t="shared" ca="1" si="113"/>
        <v>#N/A</v>
      </c>
      <c r="AE256" s="324">
        <f t="shared" ca="1" si="92"/>
        <v>219.48749532367816</v>
      </c>
      <c r="AG256" s="306">
        <f t="shared" ca="1" si="114"/>
        <v>39.344712529988847</v>
      </c>
      <c r="AH256" s="304">
        <f t="shared" ca="1" si="115"/>
        <v>48.904725485999151</v>
      </c>
    </row>
    <row r="257" spans="1:34" x14ac:dyDescent="0.2">
      <c r="A257" s="347">
        <f t="shared" ca="1" si="93"/>
        <v>0.01</v>
      </c>
      <c r="B257" s="304">
        <f t="shared" ca="1" si="94"/>
        <v>2.52999999999999</v>
      </c>
      <c r="D257" s="306">
        <f t="shared" ca="1" si="95"/>
        <v>10.912601733776306</v>
      </c>
      <c r="E257" s="307">
        <f t="shared" ca="1" si="96"/>
        <v>37.569541320894935</v>
      </c>
      <c r="F257" s="304">
        <f t="shared" ca="1" si="97"/>
        <v>39.122312197292857</v>
      </c>
      <c r="G257" s="306">
        <f t="shared" ca="1" si="98"/>
        <v>36.143890449300237</v>
      </c>
      <c r="H257" s="307">
        <f t="shared" ca="1" si="99"/>
        <v>156.82881741329743</v>
      </c>
      <c r="I257" s="304">
        <f t="shared" ca="1" si="100"/>
        <v>160.93992291555378</v>
      </c>
      <c r="J257" s="306">
        <f t="shared" ca="1" si="101"/>
        <v>47.437845199420309</v>
      </c>
      <c r="K257" s="307">
        <f t="shared" ca="1" si="102"/>
        <v>221.05390502074508</v>
      </c>
      <c r="L257" s="304">
        <f t="shared" ca="1" si="87"/>
        <v>226.08666055759403</v>
      </c>
      <c r="M257" s="306">
        <f t="shared" ca="1" si="103"/>
        <v>1.3442843055739768</v>
      </c>
      <c r="N257" s="304">
        <f t="shared" ca="1" si="104"/>
        <v>77.021817175063561</v>
      </c>
      <c r="P257" s="310">
        <f t="shared" ca="1" si="105"/>
        <v>7</v>
      </c>
      <c r="Q257" s="304">
        <f t="shared" ca="1" si="106"/>
        <v>507.8936170212786</v>
      </c>
      <c r="R257" s="306">
        <f t="shared" ca="1" si="107"/>
        <v>0.25488814274546401</v>
      </c>
      <c r="S257" s="307">
        <f t="shared" ca="1" si="108"/>
        <v>8.3958550154175899</v>
      </c>
      <c r="T257" s="304">
        <f t="shared" ca="1" si="88"/>
        <v>82.363337701246564</v>
      </c>
      <c r="U257" s="311">
        <f t="shared" ca="1" si="89"/>
        <v>0</v>
      </c>
      <c r="V257" s="306">
        <f t="shared" ca="1" si="90"/>
        <v>1.1982169218357925</v>
      </c>
      <c r="W257" s="304">
        <f t="shared" ca="1" si="91"/>
        <v>100.15698468186901</v>
      </c>
      <c r="Y257" s="314" t="str">
        <f t="shared" ca="1" si="109"/>
        <v/>
      </c>
      <c r="Z257" s="315" t="str">
        <f t="shared" ca="1" si="110"/>
        <v/>
      </c>
      <c r="AA257" s="316" t="str">
        <f t="shared" ca="1" si="111"/>
        <v/>
      </c>
      <c r="AC257" s="310" t="e">
        <f t="shared" ca="1" si="112"/>
        <v>#N/A</v>
      </c>
      <c r="AD257" s="323" t="e">
        <f t="shared" ca="1" si="113"/>
        <v>#N/A</v>
      </c>
      <c r="AE257" s="324">
        <f t="shared" ca="1" si="92"/>
        <v>221.05390502074508</v>
      </c>
      <c r="AG257" s="306">
        <f t="shared" ca="1" si="114"/>
        <v>39.060303263733047</v>
      </c>
      <c r="AH257" s="304">
        <f t="shared" ca="1" si="115"/>
        <v>48.620014524662665</v>
      </c>
    </row>
    <row r="258" spans="1:34" x14ac:dyDescent="0.2">
      <c r="A258" s="347">
        <f t="shared" ca="1" si="93"/>
        <v>0.01</v>
      </c>
      <c r="B258" s="304">
        <f t="shared" ca="1" si="94"/>
        <v>2.5399999999999898</v>
      </c>
      <c r="D258" s="306">
        <f t="shared" ca="1" si="95"/>
        <v>10.85515886397382</v>
      </c>
      <c r="E258" s="307">
        <f t="shared" ca="1" si="96"/>
        <v>37.290677495093703</v>
      </c>
      <c r="F258" s="304">
        <f t="shared" ca="1" si="97"/>
        <v>38.838500254324927</v>
      </c>
      <c r="G258" s="306">
        <f t="shared" ca="1" si="98"/>
        <v>36.252442037939979</v>
      </c>
      <c r="H258" s="307">
        <f t="shared" ca="1" si="99"/>
        <v>157.20172418824836</v>
      </c>
      <c r="I258" s="304">
        <f t="shared" ca="1" si="100"/>
        <v>161.32768405166021</v>
      </c>
      <c r="J258" s="306">
        <f t="shared" ca="1" si="101"/>
        <v>47.799826861856509</v>
      </c>
      <c r="K258" s="307">
        <f t="shared" ca="1" si="102"/>
        <v>222.6240577287528</v>
      </c>
      <c r="L258" s="304">
        <f t="shared" ca="1" si="87"/>
        <v>227.69781405985987</v>
      </c>
      <c r="M258" s="306">
        <f t="shared" ca="1" si="103"/>
        <v>1.3441477431497468</v>
      </c>
      <c r="N258" s="304">
        <f t="shared" ca="1" si="104"/>
        <v>77.013992724515106</v>
      </c>
      <c r="P258" s="310">
        <f t="shared" ca="1" si="105"/>
        <v>7</v>
      </c>
      <c r="Q258" s="304">
        <f t="shared" ca="1" si="106"/>
        <v>505.85106382978927</v>
      </c>
      <c r="R258" s="306">
        <f t="shared" ca="1" si="107"/>
        <v>0.25386308046472317</v>
      </c>
      <c r="S258" s="307">
        <f t="shared" ca="1" si="108"/>
        <v>8.3933163846129428</v>
      </c>
      <c r="T258" s="304">
        <f t="shared" ca="1" si="88"/>
        <v>82.33843373305298</v>
      </c>
      <c r="U258" s="311">
        <f t="shared" ca="1" si="89"/>
        <v>0</v>
      </c>
      <c r="V258" s="306">
        <f t="shared" ca="1" si="90"/>
        <v>1.1980287751046339</v>
      </c>
      <c r="W258" s="304">
        <f t="shared" ca="1" si="91"/>
        <v>100.62439046600963</v>
      </c>
      <c r="Y258" s="314" t="str">
        <f t="shared" ca="1" si="109"/>
        <v/>
      </c>
      <c r="Z258" s="315" t="str">
        <f t="shared" ca="1" si="110"/>
        <v/>
      </c>
      <c r="AA258" s="316" t="str">
        <f t="shared" ca="1" si="111"/>
        <v/>
      </c>
      <c r="AC258" s="310" t="e">
        <f t="shared" ca="1" si="112"/>
        <v>#N/A</v>
      </c>
      <c r="AD258" s="323" t="e">
        <f t="shared" ca="1" si="113"/>
        <v>#N/A</v>
      </c>
      <c r="AE258" s="324">
        <f t="shared" ca="1" si="92"/>
        <v>222.6240577287528</v>
      </c>
      <c r="AG258" s="306">
        <f t="shared" ca="1" si="114"/>
        <v>38.77596317825946</v>
      </c>
      <c r="AH258" s="304">
        <f t="shared" ca="1" si="115"/>
        <v>48.335373118027505</v>
      </c>
    </row>
    <row r="259" spans="1:34" x14ac:dyDescent="0.2">
      <c r="A259" s="347">
        <f t="shared" ca="1" si="93"/>
        <v>0.01</v>
      </c>
      <c r="B259" s="304">
        <f t="shared" ca="1" si="94"/>
        <v>2.5499999999999896</v>
      </c>
      <c r="D259" s="306">
        <f t="shared" ca="1" si="95"/>
        <v>10.797644817824231</v>
      </c>
      <c r="E259" s="307">
        <f t="shared" ca="1" si="96"/>
        <v>37.011904597705481</v>
      </c>
      <c r="F259" s="304">
        <f t="shared" ca="1" si="97"/>
        <v>38.554769037844572</v>
      </c>
      <c r="G259" s="306">
        <f t="shared" ca="1" si="98"/>
        <v>36.36041848611822</v>
      </c>
      <c r="H259" s="307">
        <f t="shared" ca="1" si="99"/>
        <v>157.57184323422541</v>
      </c>
      <c r="I259" s="304">
        <f t="shared" ca="1" si="100"/>
        <v>161.71260251667758</v>
      </c>
      <c r="J259" s="306">
        <f t="shared" ca="1" si="101"/>
        <v>48.162891164476797</v>
      </c>
      <c r="K259" s="307">
        <f t="shared" ca="1" si="102"/>
        <v>224.19792556586518</v>
      </c>
      <c r="L259" s="304">
        <f t="shared" ca="1" si="87"/>
        <v>229.31282980539589</v>
      </c>
      <c r="M259" s="306">
        <f t="shared" ca="1" si="103"/>
        <v>1.3440114250542943</v>
      </c>
      <c r="N259" s="304">
        <f t="shared" ca="1" si="104"/>
        <v>77.006182272974414</v>
      </c>
      <c r="P259" s="310">
        <f t="shared" ca="1" si="105"/>
        <v>7</v>
      </c>
      <c r="Q259" s="304">
        <f t="shared" ca="1" si="106"/>
        <v>503.80851063829999</v>
      </c>
      <c r="R259" s="306">
        <f t="shared" ca="1" si="107"/>
        <v>0.25283801818398238</v>
      </c>
      <c r="S259" s="307">
        <f t="shared" ca="1" si="108"/>
        <v>8.3907880044311032</v>
      </c>
      <c r="T259" s="304">
        <f t="shared" ca="1" si="88"/>
        <v>82.313630323469127</v>
      </c>
      <c r="U259" s="311">
        <f t="shared" ca="1" si="89"/>
        <v>0</v>
      </c>
      <c r="V259" s="306">
        <f t="shared" ca="1" si="90"/>
        <v>1.1978402125187864</v>
      </c>
      <c r="W259" s="304">
        <f t="shared" ca="1" si="91"/>
        <v>101.08921782631947</v>
      </c>
      <c r="Y259" s="314" t="str">
        <f t="shared" ca="1" si="109"/>
        <v/>
      </c>
      <c r="Z259" s="315" t="str">
        <f t="shared" ca="1" si="110"/>
        <v/>
      </c>
      <c r="AA259" s="316" t="str">
        <f t="shared" ca="1" si="111"/>
        <v/>
      </c>
      <c r="AC259" s="310" t="e">
        <f t="shared" ca="1" si="112"/>
        <v>#N/A</v>
      </c>
      <c r="AD259" s="323" t="e">
        <f t="shared" ca="1" si="113"/>
        <v>#N/A</v>
      </c>
      <c r="AE259" s="324">
        <f t="shared" ca="1" si="92"/>
        <v>224.19792556586518</v>
      </c>
      <c r="AG259" s="306">
        <f t="shared" ca="1" si="114"/>
        <v>38.491696249517879</v>
      </c>
      <c r="AH259" s="304">
        <f t="shared" ca="1" si="115"/>
        <v>48.050805235381027</v>
      </c>
    </row>
    <row r="260" spans="1:34" x14ac:dyDescent="0.2">
      <c r="A260" s="347">
        <f t="shared" ca="1" si="93"/>
        <v>0.01</v>
      </c>
      <c r="B260" s="304">
        <f t="shared" ca="1" si="94"/>
        <v>2.5599999999999894</v>
      </c>
      <c r="D260" s="306">
        <f t="shared" ca="1" si="95"/>
        <v>10.740060881394356</v>
      </c>
      <c r="E260" s="307">
        <f t="shared" ca="1" si="96"/>
        <v>36.733226398101287</v>
      </c>
      <c r="F260" s="304">
        <f t="shared" ca="1" si="97"/>
        <v>38.271122655995114</v>
      </c>
      <c r="G260" s="306">
        <f t="shared" ca="1" si="98"/>
        <v>36.467819094932167</v>
      </c>
      <c r="H260" s="307">
        <f t="shared" ca="1" si="99"/>
        <v>157.93917549820642</v>
      </c>
      <c r="I260" s="304">
        <f t="shared" ca="1" si="100"/>
        <v>162.09467908168347</v>
      </c>
      <c r="J260" s="306">
        <f t="shared" ca="1" si="101"/>
        <v>48.527032352382051</v>
      </c>
      <c r="K260" s="307">
        <f t="shared" ca="1" si="102"/>
        <v>225.77548065952735</v>
      </c>
      <c r="L260" s="304">
        <f t="shared" ref="L260:L323" ca="1" si="116">SQRT(pos_x^2+pos_z^2)</f>
        <v>230.93167936853044</v>
      </c>
      <c r="M260" s="306">
        <f t="shared" ca="1" si="103"/>
        <v>1.3438753478881531</v>
      </c>
      <c r="N260" s="304">
        <f t="shared" ca="1" si="104"/>
        <v>76.998385625666415</v>
      </c>
      <c r="P260" s="310">
        <f t="shared" ca="1" si="105"/>
        <v>7</v>
      </c>
      <c r="Q260" s="304">
        <f t="shared" ca="1" si="106"/>
        <v>501.76595744681066</v>
      </c>
      <c r="R260" s="306">
        <f t="shared" ca="1" si="107"/>
        <v>0.2518129559032416</v>
      </c>
      <c r="S260" s="307">
        <f t="shared" ca="1" si="108"/>
        <v>8.388269874872071</v>
      </c>
      <c r="T260" s="304">
        <f t="shared" ref="T260:T323" ca="1" si="117">m*g</f>
        <v>82.288927472495018</v>
      </c>
      <c r="U260" s="311">
        <f t="shared" ref="U260:U323" ca="1" si="118">IF(pos_xz&lt;L_rampe,Poids*COS(Beta),0)</f>
        <v>0</v>
      </c>
      <c r="V260" s="306">
        <f t="shared" ref="V260:V323" ca="1" si="119">Rho_moyen*(20000-Alt_rampe-pos_z)/(20000+Alt_rampe+pos_z)</f>
        <v>1.1976512376178221</v>
      </c>
      <c r="W260" s="304">
        <f t="shared" ref="W260:W323" ca="1" si="120">1/2*Rho*Sref*Cx*vit_xz^2</f>
        <v>101.5514432835335</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225.77548065952735</v>
      </c>
      <c r="AG260" s="306">
        <f t="shared" ca="1" si="114"/>
        <v>38.207506425268278</v>
      </c>
      <c r="AH260" s="304">
        <f t="shared" ca="1" si="115"/>
        <v>47.766314817881543</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10.682408330872249</v>
      </c>
      <c r="E261" s="307">
        <f t="shared" ref="E261:E324" ca="1" si="125">IF(AND(L260&lt;L_rampe,Poussee&lt;Poids*SIN(M260)),0,(-W260+Poussee)/m*SIN(M260)+U260/m*COS(M260)-Poids/m)</f>
        <v>36.454646638756515</v>
      </c>
      <c r="F261" s="304">
        <f t="shared" ref="F261:F324" ca="1" si="126">SQRT(acc_x^2+acc_z^2)</f>
        <v>37.987565193153543</v>
      </c>
      <c r="G261" s="306">
        <f t="shared" ref="G261:G324" ca="1" si="127">G260+acc_x*pas</f>
        <v>36.574643178240891</v>
      </c>
      <c r="H261" s="307">
        <f t="shared" ref="H261:H324" ca="1" si="128">H260+acc_z*pas</f>
        <v>158.30372196459399</v>
      </c>
      <c r="I261" s="304">
        <f t="shared" ref="I261:I324" ca="1" si="129">SQRT(vit_x^2+vit_z^2)</f>
        <v>162.47391455695012</v>
      </c>
      <c r="J261" s="306">
        <f t="shared" ref="J261:J324" ca="1" si="130">J260+0.5*(vit_x+G260)*pas*(K260&gt;=0)</f>
        <v>48.892244663747917</v>
      </c>
      <c r="K261" s="307">
        <f t="shared" ref="K261:K324" ca="1" si="131">K260+0.5*(vit_z+H260)*pas</f>
        <v>227.35669514684136</v>
      </c>
      <c r="L261" s="304">
        <f t="shared" ca="1" si="116"/>
        <v>232.5543343314709</v>
      </c>
      <c r="M261" s="306">
        <f t="shared" ref="M261:M324" ca="1" si="132">IF(AND(L260&gt;L_rampe,G261&gt;0),ATAN2(G261,H261),$M$4)</f>
        <v>1.3437395082871482</v>
      </c>
      <c r="N261" s="304">
        <f t="shared" ref="N261:N324" ca="1" si="133">DEGREES(Beta)</f>
        <v>76.990602589838105</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8.3857619959358463</v>
      </c>
      <c r="T261" s="304">
        <f t="shared" ca="1" si="117"/>
        <v>82.264325180130655</v>
      </c>
      <c r="U261" s="311">
        <f t="shared" ca="1" si="118"/>
        <v>0</v>
      </c>
      <c r="V261" s="306">
        <f t="shared" ca="1" si="119"/>
        <v>1.1974618539384632</v>
      </c>
      <c r="W261" s="304">
        <f t="shared" ca="1" si="120"/>
        <v>102.01104362981008</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227.35669514684136</v>
      </c>
      <c r="AG261" s="306">
        <f t="shared" ref="AG261:AG324" ca="1" si="143">IF(AND(L260&lt;L_rampe,Poussee&lt;Poids*SIN(M260)),0,(-W260+Poussee)/m-Poids*SIN(M260)/m)</f>
        <v>37.923397625004071</v>
      </c>
      <c r="AH261" s="304">
        <f t="shared" ref="AH261:AH324" ca="1" si="144">IF(AND(L260&lt;L_rampe,Poussee&lt;Poids*SIN(M260)), g*SIN(M260), (-W260+Poussee)/m)</f>
        <v>47.481905778480431</v>
      </c>
    </row>
    <row r="262" spans="1:34" x14ac:dyDescent="0.2">
      <c r="A262" s="347">
        <f t="shared" ca="1" si="122"/>
        <v>0.01</v>
      </c>
      <c r="B262" s="304">
        <f t="shared" ca="1" si="123"/>
        <v>2.579999999999989</v>
      </c>
      <c r="D262" s="306">
        <f t="shared" ca="1" si="124"/>
        <v>10.624688432605243</v>
      </c>
      <c r="E262" s="307">
        <f t="shared" ca="1" si="125"/>
        <v>36.176169035169046</v>
      </c>
      <c r="F262" s="304">
        <f t="shared" ca="1" si="126"/>
        <v>37.704100710016405</v>
      </c>
      <c r="G262" s="306">
        <f t="shared" ca="1" si="127"/>
        <v>36.680890062566945</v>
      </c>
      <c r="H262" s="307">
        <f t="shared" ca="1" si="128"/>
        <v>158.66548365494569</v>
      </c>
      <c r="I262" s="304">
        <f t="shared" ca="1" si="129"/>
        <v>162.850309791661</v>
      </c>
      <c r="J262" s="306">
        <f t="shared" ca="1" si="130"/>
        <v>49.258522329951958</v>
      </c>
      <c r="K262" s="307">
        <f t="shared" ca="1" si="131"/>
        <v>228.94154117493906</v>
      </c>
      <c r="L262" s="304">
        <f t="shared" ca="1" si="116"/>
        <v>234.18076628469447</v>
      </c>
      <c r="M262" s="306">
        <f t="shared" ca="1" si="132"/>
        <v>1.3436039029217617</v>
      </c>
      <c r="N262" s="304">
        <f t="shared" ca="1" si="133"/>
        <v>76.982832974722129</v>
      </c>
      <c r="P262" s="310">
        <f t="shared" ca="1" si="134"/>
        <v>7</v>
      </c>
      <c r="Q262" s="304">
        <f t="shared" ca="1" si="135"/>
        <v>497.68085106383205</v>
      </c>
      <c r="R262" s="306">
        <f t="shared" ca="1" si="136"/>
        <v>0.24976283134175997</v>
      </c>
      <c r="S262" s="307">
        <f t="shared" ca="1" si="137"/>
        <v>8.383264367622429</v>
      </c>
      <c r="T262" s="304">
        <f t="shared" ca="1" si="117"/>
        <v>82.239823446376036</v>
      </c>
      <c r="U262" s="311">
        <f t="shared" ca="1" si="118"/>
        <v>0</v>
      </c>
      <c r="V262" s="306">
        <f t="shared" ca="1" si="119"/>
        <v>1.1972720650145285</v>
      </c>
      <c r="W262" s="304">
        <f t="shared" ca="1" si="120"/>
        <v>102.46799592858196</v>
      </c>
      <c r="Y262" s="314" t="str">
        <f t="shared" ca="1" si="138"/>
        <v/>
      </c>
      <c r="Z262" s="315" t="str">
        <f t="shared" ca="1" si="139"/>
        <v/>
      </c>
      <c r="AA262" s="316" t="str">
        <f t="shared" ca="1" si="140"/>
        <v/>
      </c>
      <c r="AC262" s="310" t="e">
        <f t="shared" ca="1" si="141"/>
        <v>#N/A</v>
      </c>
      <c r="AD262" s="323" t="e">
        <f t="shared" ca="1" si="142"/>
        <v>#N/A</v>
      </c>
      <c r="AE262" s="324">
        <f t="shared" ca="1" si="121"/>
        <v>228.94154117493906</v>
      </c>
      <c r="AG262" s="306">
        <f t="shared" ca="1" si="143"/>
        <v>37.63937373987816</v>
      </c>
      <c r="AH262" s="304">
        <f t="shared" ca="1" si="144"/>
        <v>47.197582001847046</v>
      </c>
    </row>
    <row r="263" spans="1:34" x14ac:dyDescent="0.2">
      <c r="A263" s="347">
        <f t="shared" ca="1" si="122"/>
        <v>0.01</v>
      </c>
      <c r="B263" s="304">
        <f t="shared" ca="1" si="123"/>
        <v>2.5899999999999888</v>
      </c>
      <c r="D263" s="306">
        <f t="shared" ca="1" si="124"/>
        <v>10.566902443137272</v>
      </c>
      <c r="E263" s="307">
        <f t="shared" ca="1" si="125"/>
        <v>35.897797275780526</v>
      </c>
      <c r="F263" s="304">
        <f t="shared" ca="1" si="126"/>
        <v>37.42073324369548</v>
      </c>
      <c r="G263" s="306">
        <f t="shared" ca="1" si="127"/>
        <v>36.786559086998317</v>
      </c>
      <c r="H263" s="307">
        <f t="shared" ca="1" si="128"/>
        <v>159.02446162770349</v>
      </c>
      <c r="I263" s="304">
        <f t="shared" ca="1" si="129"/>
        <v>163.22386567362676</v>
      </c>
      <c r="J263" s="306">
        <f t="shared" ca="1" si="130"/>
        <v>49.625859575699785</v>
      </c>
      <c r="K263" s="307">
        <f t="shared" ca="1" si="131"/>
        <v>230.52999090135231</v>
      </c>
      <c r="L263" s="304">
        <f t="shared" ca="1" si="116"/>
        <v>235.81094682733593</v>
      </c>
      <c r="M263" s="306">
        <f t="shared" ca="1" si="132"/>
        <v>1.3434685284965122</v>
      </c>
      <c r="N263" s="304">
        <f t="shared" ca="1" si="133"/>
        <v>76.97507659150132</v>
      </c>
      <c r="P263" s="310">
        <f t="shared" ca="1" si="134"/>
        <v>7</v>
      </c>
      <c r="Q263" s="304">
        <f t="shared" ca="1" si="135"/>
        <v>495.63829787234272</v>
      </c>
      <c r="R263" s="306">
        <f t="shared" ca="1" si="136"/>
        <v>0.24873776906101916</v>
      </c>
      <c r="S263" s="307">
        <f t="shared" ca="1" si="137"/>
        <v>8.3807769899318192</v>
      </c>
      <c r="T263" s="304">
        <f t="shared" ca="1" si="117"/>
        <v>82.215422271231148</v>
      </c>
      <c r="U263" s="311">
        <f t="shared" ca="1" si="118"/>
        <v>0</v>
      </c>
      <c r="V263" s="306">
        <f t="shared" ca="1" si="119"/>
        <v>1.1970818743768785</v>
      </c>
      <c r="W263" s="304">
        <f t="shared" ca="1" si="120"/>
        <v>102.92227751438607</v>
      </c>
      <c r="Y263" s="314" t="str">
        <f t="shared" ca="1" si="138"/>
        <v/>
      </c>
      <c r="Z263" s="315" t="str">
        <f t="shared" ca="1" si="139"/>
        <v/>
      </c>
      <c r="AA263" s="316" t="str">
        <f t="shared" ca="1" si="140"/>
        <v/>
      </c>
      <c r="AC263" s="310" t="e">
        <f t="shared" ca="1" si="141"/>
        <v>#N/A</v>
      </c>
      <c r="AD263" s="323" t="e">
        <f t="shared" ca="1" si="142"/>
        <v>#N/A</v>
      </c>
      <c r="AE263" s="324">
        <f t="shared" ca="1" si="121"/>
        <v>230.52999090135231</v>
      </c>
      <c r="AG263" s="306">
        <f t="shared" ca="1" si="143"/>
        <v>37.355438632631959</v>
      </c>
      <c r="AH263" s="304">
        <f t="shared" ca="1" si="144"/>
        <v>46.913347344296696</v>
      </c>
    </row>
    <row r="264" spans="1:34" x14ac:dyDescent="0.2">
      <c r="A264" s="347">
        <f t="shared" ca="1" si="122"/>
        <v>0.01</v>
      </c>
      <c r="B264" s="304">
        <f t="shared" ca="1" si="123"/>
        <v>2.5999999999999885</v>
      </c>
      <c r="D264" s="306">
        <f t="shared" ca="1" si="124"/>
        <v>10.509051609245464</v>
      </c>
      <c r="E264" s="307">
        <f t="shared" ca="1" si="125"/>
        <v>35.619535021900731</v>
      </c>
      <c r="F264" s="304">
        <f t="shared" ca="1" si="126"/>
        <v>37.137466807823571</v>
      </c>
      <c r="G264" s="306">
        <f t="shared" ca="1" si="127"/>
        <v>36.891649603090769</v>
      </c>
      <c r="H264" s="307">
        <f t="shared" ca="1" si="128"/>
        <v>159.38065697792248</v>
      </c>
      <c r="I264" s="304">
        <f t="shared" ca="1" si="129"/>
        <v>163.59458312900037</v>
      </c>
      <c r="J264" s="306">
        <f t="shared" ca="1" si="130"/>
        <v>49.994250619150229</v>
      </c>
      <c r="K264" s="307">
        <f t="shared" ca="1" si="131"/>
        <v>232.12201649438043</v>
      </c>
      <c r="L264" s="304">
        <f t="shared" ca="1" si="116"/>
        <v>237.44484756757268</v>
      </c>
      <c r="M264" s="306">
        <f t="shared" ca="1" si="132"/>
        <v>1.3433333817493462</v>
      </c>
      <c r="N264" s="304">
        <f t="shared" ca="1" si="133"/>
        <v>76.967333253273793</v>
      </c>
      <c r="P264" s="310">
        <f t="shared" ca="1" si="134"/>
        <v>7</v>
      </c>
      <c r="Q264" s="304">
        <f t="shared" ca="1" si="135"/>
        <v>493.59574468085339</v>
      </c>
      <c r="R264" s="306">
        <f t="shared" ca="1" si="136"/>
        <v>0.24771270678027832</v>
      </c>
      <c r="S264" s="307">
        <f t="shared" ca="1" si="137"/>
        <v>8.3782998628640168</v>
      </c>
      <c r="T264" s="304">
        <f t="shared" ca="1" si="117"/>
        <v>82.191121654696005</v>
      </c>
      <c r="U264" s="311">
        <f t="shared" ca="1" si="118"/>
        <v>0</v>
      </c>
      <c r="V264" s="306">
        <f t="shared" ca="1" si="119"/>
        <v>1.1968912855533593</v>
      </c>
      <c r="W264" s="304">
        <f t="shared" ca="1" si="120"/>
        <v>103.37386599267163</v>
      </c>
      <c r="Y264" s="314" t="str">
        <f t="shared" ca="1" si="138"/>
        <v/>
      </c>
      <c r="Z264" s="315" t="str">
        <f t="shared" ca="1" si="139"/>
        <v/>
      </c>
      <c r="AA264" s="316" t="str">
        <f t="shared" ca="1" si="140"/>
        <v/>
      </c>
      <c r="AC264" s="310" t="e">
        <f t="shared" ca="1" si="141"/>
        <v>#N/A</v>
      </c>
      <c r="AD264" s="323" t="e">
        <f t="shared" ca="1" si="142"/>
        <v>#N/A</v>
      </c>
      <c r="AE264" s="324">
        <f t="shared" ca="1" si="121"/>
        <v>232.12201649438043</v>
      </c>
      <c r="AG264" s="306">
        <f t="shared" ca="1" si="143"/>
        <v>37.071596137527422</v>
      </c>
      <c r="AH264" s="304">
        <f t="shared" ca="1" si="144"/>
        <v>46.629205633721554</v>
      </c>
    </row>
    <row r="265" spans="1:34" x14ac:dyDescent="0.2">
      <c r="A265" s="347">
        <f t="shared" ca="1" si="122"/>
        <v>0.01</v>
      </c>
      <c r="B265" s="304">
        <f t="shared" ca="1" si="123"/>
        <v>2.6099999999999883</v>
      </c>
      <c r="D265" s="306">
        <f t="shared" ca="1" si="124"/>
        <v>10.451137167976029</v>
      </c>
      <c r="E265" s="307">
        <f t="shared" ca="1" si="125"/>
        <v>35.341385907635065</v>
      </c>
      <c r="F265" s="304">
        <f t="shared" ca="1" si="126"/>
        <v>36.854305392670696</v>
      </c>
      <c r="G265" s="306">
        <f t="shared" ca="1" si="127"/>
        <v>36.996160974770532</v>
      </c>
      <c r="H265" s="307">
        <f t="shared" ca="1" si="128"/>
        <v>159.73407083699882</v>
      </c>
      <c r="I265" s="304">
        <f t="shared" ca="1" si="129"/>
        <v>163.9624631219917</v>
      </c>
      <c r="J265" s="306">
        <f t="shared" ca="1" si="130"/>
        <v>50.363689672039534</v>
      </c>
      <c r="K265" s="307">
        <f t="shared" ca="1" si="131"/>
        <v>233.71759013345505</v>
      </c>
      <c r="L265" s="304">
        <f t="shared" ca="1" si="116"/>
        <v>239.08244012300693</v>
      </c>
      <c r="M265" s="306">
        <f t="shared" ca="1" si="132"/>
        <v>1.343198459451042</v>
      </c>
      <c r="N265" s="304">
        <f t="shared" ca="1" si="133"/>
        <v>76.959602775018752</v>
      </c>
      <c r="P265" s="310">
        <f t="shared" ca="1" si="134"/>
        <v>7</v>
      </c>
      <c r="Q265" s="304">
        <f t="shared" ca="1" si="135"/>
        <v>491.55319148936405</v>
      </c>
      <c r="R265" s="306">
        <f t="shared" ca="1" si="136"/>
        <v>0.24668764449953751</v>
      </c>
      <c r="S265" s="307">
        <f t="shared" ca="1" si="137"/>
        <v>8.375832986419022</v>
      </c>
      <c r="T265" s="304">
        <f t="shared" ca="1" si="117"/>
        <v>82.166921596770607</v>
      </c>
      <c r="U265" s="311">
        <f t="shared" ca="1" si="118"/>
        <v>0</v>
      </c>
      <c r="V265" s="306">
        <f t="shared" ca="1" si="119"/>
        <v>1.1967003020687514</v>
      </c>
      <c r="W265" s="304">
        <f t="shared" ca="1" si="120"/>
        <v>103.82273923958792</v>
      </c>
      <c r="Y265" s="314" t="str">
        <f t="shared" ca="1" si="138"/>
        <v/>
      </c>
      <c r="Z265" s="315" t="str">
        <f t="shared" ca="1" si="139"/>
        <v/>
      </c>
      <c r="AA265" s="316" t="str">
        <f t="shared" ca="1" si="140"/>
        <v/>
      </c>
      <c r="AC265" s="310" t="e">
        <f t="shared" ca="1" si="141"/>
        <v>#N/A</v>
      </c>
      <c r="AD265" s="323" t="e">
        <f t="shared" ca="1" si="142"/>
        <v>#N/A</v>
      </c>
      <c r="AE265" s="324">
        <f t="shared" ca="1" si="121"/>
        <v>233.71759013345505</v>
      </c>
      <c r="AG265" s="306">
        <f t="shared" ca="1" si="143"/>
        <v>36.787850060281833</v>
      </c>
      <c r="AH265" s="304">
        <f t="shared" ca="1" si="144"/>
        <v>46.345160669524454</v>
      </c>
    </row>
    <row r="266" spans="1:34" x14ac:dyDescent="0.2">
      <c r="A266" s="347">
        <f t="shared" ca="1" si="122"/>
        <v>0.01</v>
      </c>
      <c r="B266" s="304">
        <f t="shared" ca="1" si="123"/>
        <v>2.6199999999999881</v>
      </c>
      <c r="D266" s="306">
        <f t="shared" ca="1" si="124"/>
        <v>10.393160346679474</v>
      </c>
      <c r="E266" s="307">
        <f t="shared" ca="1" si="125"/>
        <v>35.063353539815054</v>
      </c>
      <c r="F266" s="304">
        <f t="shared" ca="1" si="126"/>
        <v>36.571252965271121</v>
      </c>
      <c r="G266" s="306">
        <f t="shared" ca="1" si="127"/>
        <v>37.10009257823733</v>
      </c>
      <c r="H266" s="307">
        <f t="shared" ca="1" si="128"/>
        <v>160.08470437239697</v>
      </c>
      <c r="I266" s="304">
        <f t="shared" ca="1" si="129"/>
        <v>164.32750665458144</v>
      </c>
      <c r="J266" s="306">
        <f t="shared" ca="1" si="130"/>
        <v>50.734170939804571</v>
      </c>
      <c r="K266" s="307">
        <f t="shared" ca="1" si="131"/>
        <v>235.31668400950201</v>
      </c>
      <c r="L266" s="304">
        <f t="shared" ca="1" si="116"/>
        <v>240.72369612104484</v>
      </c>
      <c r="M266" s="306">
        <f t="shared" ca="1" si="132"/>
        <v>1.3430637584046241</v>
      </c>
      <c r="N266" s="304">
        <f t="shared" ca="1" si="133"/>
        <v>76.951884973563011</v>
      </c>
      <c r="P266" s="310">
        <f t="shared" ca="1" si="134"/>
        <v>7</v>
      </c>
      <c r="Q266" s="304">
        <f t="shared" ca="1" si="135"/>
        <v>489.51063829787478</v>
      </c>
      <c r="R266" s="306">
        <f t="shared" ca="1" si="136"/>
        <v>0.24566258221879672</v>
      </c>
      <c r="S266" s="307">
        <f t="shared" ca="1" si="137"/>
        <v>8.3733763605968345</v>
      </c>
      <c r="T266" s="304">
        <f t="shared" ca="1" si="117"/>
        <v>82.142822097454953</v>
      </c>
      <c r="U266" s="311">
        <f t="shared" ca="1" si="118"/>
        <v>0</v>
      </c>
      <c r="V266" s="306">
        <f t="shared" ca="1" si="119"/>
        <v>1.1965089274447152</v>
      </c>
      <c r="W266" s="304">
        <f t="shared" ca="1" si="120"/>
        <v>104.26887540175086</v>
      </c>
      <c r="Y266" s="314" t="str">
        <f t="shared" ca="1" si="138"/>
        <v/>
      </c>
      <c r="Z266" s="315" t="str">
        <f t="shared" ca="1" si="139"/>
        <v/>
      </c>
      <c r="AA266" s="316" t="str">
        <f t="shared" ca="1" si="140"/>
        <v/>
      </c>
      <c r="AC266" s="310" t="e">
        <f t="shared" ca="1" si="141"/>
        <v>#N/A</v>
      </c>
      <c r="AD266" s="323" t="e">
        <f t="shared" ca="1" si="142"/>
        <v>#N/A</v>
      </c>
      <c r="AE266" s="324">
        <f t="shared" ca="1" si="121"/>
        <v>235.31668400950201</v>
      </c>
      <c r="AG266" s="306">
        <f t="shared" ca="1" si="143"/>
        <v>36.504204178005651</v>
      </c>
      <c r="AH266" s="304">
        <f t="shared" ca="1" si="144"/>
        <v>46.061216222555643</v>
      </c>
    </row>
    <row r="267" spans="1:34" x14ac:dyDescent="0.2">
      <c r="A267" s="347">
        <f t="shared" ca="1" si="122"/>
        <v>0.01</v>
      </c>
      <c r="B267" s="304">
        <f t="shared" ca="1" si="123"/>
        <v>2.6299999999999879</v>
      </c>
      <c r="D267" s="306">
        <f t="shared" ca="1" si="124"/>
        <v>10.335122363045206</v>
      </c>
      <c r="E267" s="307">
        <f t="shared" ca="1" si="125"/>
        <v>34.78544149793192</v>
      </c>
      <c r="F267" s="304">
        <f t="shared" ca="1" si="126"/>
        <v>36.288313469561537</v>
      </c>
      <c r="G267" s="306">
        <f t="shared" ca="1" si="127"/>
        <v>37.203443801867785</v>
      </c>
      <c r="H267" s="307">
        <f t="shared" ca="1" si="128"/>
        <v>160.43255878737628</v>
      </c>
      <c r="I267" s="304">
        <f t="shared" ca="1" si="129"/>
        <v>164.68971476623452</v>
      </c>
      <c r="J267" s="306">
        <f t="shared" ca="1" si="130"/>
        <v>51.105688621705099</v>
      </c>
      <c r="K267" s="307">
        <f t="shared" ca="1" si="131"/>
        <v>236.91927032530089</v>
      </c>
      <c r="L267" s="304">
        <f t="shared" ca="1" si="116"/>
        <v>242.36858719927315</v>
      </c>
      <c r="M267" s="306">
        <f t="shared" ca="1" si="132"/>
        <v>1.342929275444791</v>
      </c>
      <c r="N267" s="304">
        <f t="shared" ca="1" si="133"/>
        <v>76.944179667548141</v>
      </c>
      <c r="P267" s="310">
        <f t="shared" ca="1" si="134"/>
        <v>7</v>
      </c>
      <c r="Q267" s="304">
        <f t="shared" ca="1" si="135"/>
        <v>487.46808510638544</v>
      </c>
      <c r="R267" s="306">
        <f t="shared" ca="1" si="136"/>
        <v>0.24463751993805591</v>
      </c>
      <c r="S267" s="307">
        <f t="shared" ca="1" si="137"/>
        <v>8.3709299853974546</v>
      </c>
      <c r="T267" s="304">
        <f t="shared" ca="1" si="117"/>
        <v>82.118823156749031</v>
      </c>
      <c r="U267" s="311">
        <f t="shared" ca="1" si="118"/>
        <v>0</v>
      </c>
      <c r="V267" s="306">
        <f t="shared" ca="1" si="119"/>
        <v>1.196317165199738</v>
      </c>
      <c r="W267" s="304">
        <f t="shared" ca="1" si="120"/>
        <v>104.71225289598944</v>
      </c>
      <c r="Y267" s="314" t="str">
        <f t="shared" ca="1" si="138"/>
        <v/>
      </c>
      <c r="Z267" s="315" t="str">
        <f t="shared" ca="1" si="139"/>
        <v/>
      </c>
      <c r="AA267" s="316" t="str">
        <f t="shared" ca="1" si="140"/>
        <v/>
      </c>
      <c r="AC267" s="310" t="e">
        <f t="shared" ca="1" si="141"/>
        <v>#N/A</v>
      </c>
      <c r="AD267" s="323" t="e">
        <f t="shared" ca="1" si="142"/>
        <v>#N/A</v>
      </c>
      <c r="AE267" s="324">
        <f t="shared" ca="1" si="121"/>
        <v>236.91927032530089</v>
      </c>
      <c r="AG267" s="306">
        <f t="shared" ca="1" si="143"/>
        <v>36.220662239143067</v>
      </c>
      <c r="AH267" s="304">
        <f t="shared" ca="1" si="144"/>
        <v>45.777376035052356</v>
      </c>
    </row>
    <row r="268" spans="1:34" x14ac:dyDescent="0.2">
      <c r="A268" s="347">
        <f t="shared" ca="1" si="122"/>
        <v>0.01</v>
      </c>
      <c r="B268" s="304">
        <f t="shared" ca="1" si="123"/>
        <v>2.6399999999999877</v>
      </c>
      <c r="D268" s="306">
        <f t="shared" ca="1" si="124"/>
        <v>10.277024425135478</v>
      </c>
      <c r="E268" s="307">
        <f t="shared" ca="1" si="125"/>
        <v>34.507653334073161</v>
      </c>
      <c r="F268" s="304">
        <f t="shared" ca="1" si="126"/>
        <v>36.005490826530909</v>
      </c>
      <c r="G268" s="306">
        <f t="shared" ca="1" si="127"/>
        <v>37.306214046119138</v>
      </c>
      <c r="H268" s="307">
        <f t="shared" ca="1" si="128"/>
        <v>160.77763532071702</v>
      </c>
      <c r="I268" s="304">
        <f t="shared" ca="1" si="129"/>
        <v>165.04908853361272</v>
      </c>
      <c r="J268" s="306">
        <f t="shared" ca="1" si="130"/>
        <v>51.478236910945036</v>
      </c>
      <c r="K268" s="307">
        <f t="shared" ca="1" si="131"/>
        <v>238.52532129584137</v>
      </c>
      <c r="L268" s="304">
        <f t="shared" ca="1" si="116"/>
        <v>244.0170850058326</v>
      </c>
      <c r="M268" s="306">
        <f t="shared" ca="1" si="132"/>
        <v>1.3427950074373529</v>
      </c>
      <c r="N268" s="304">
        <f t="shared" ca="1" si="133"/>
        <v>76.936486677398307</v>
      </c>
      <c r="P268" s="310">
        <f t="shared" ca="1" si="134"/>
        <v>7</v>
      </c>
      <c r="Q268" s="304">
        <f t="shared" ca="1" si="135"/>
        <v>485.42553191489611</v>
      </c>
      <c r="R268" s="306">
        <f t="shared" ca="1" si="136"/>
        <v>0.24361245765731507</v>
      </c>
      <c r="S268" s="307">
        <f t="shared" ca="1" si="137"/>
        <v>8.3684938608208821</v>
      </c>
      <c r="T268" s="304">
        <f t="shared" ca="1" si="117"/>
        <v>82.094924774652853</v>
      </c>
      <c r="U268" s="311">
        <f t="shared" ca="1" si="118"/>
        <v>0</v>
      </c>
      <c r="V268" s="306">
        <f t="shared" ca="1" si="119"/>
        <v>1.1961250188490813</v>
      </c>
      <c r="W268" s="304">
        <f t="shared" ca="1" si="120"/>
        <v>105.15285040907133</v>
      </c>
      <c r="Y268" s="314" t="str">
        <f t="shared" ca="1" si="138"/>
        <v/>
      </c>
      <c r="Z268" s="315" t="str">
        <f t="shared" ca="1" si="139"/>
        <v/>
      </c>
      <c r="AA268" s="316" t="str">
        <f t="shared" ca="1" si="140"/>
        <v/>
      </c>
      <c r="AC268" s="310" t="e">
        <f t="shared" ca="1" si="141"/>
        <v>#N/A</v>
      </c>
      <c r="AD268" s="323" t="e">
        <f t="shared" ca="1" si="142"/>
        <v>#N/A</v>
      </c>
      <c r="AE268" s="324">
        <f t="shared" ca="1" si="121"/>
        <v>238.52532129584137</v>
      </c>
      <c r="AG268" s="306">
        <f t="shared" ca="1" si="143"/>
        <v>35.937227963415495</v>
      </c>
      <c r="AH268" s="304">
        <f t="shared" ca="1" si="144"/>
        <v>45.493643820581326</v>
      </c>
    </row>
    <row r="269" spans="1:34" x14ac:dyDescent="0.2">
      <c r="A269" s="347">
        <f t="shared" ca="1" si="122"/>
        <v>0.01</v>
      </c>
      <c r="B269" s="304">
        <f t="shared" ca="1" si="123"/>
        <v>2.6499999999999875</v>
      </c>
      <c r="D269" s="306">
        <f t="shared" ca="1" si="124"/>
        <v>10.218867731418792</v>
      </c>
      <c r="E269" s="307">
        <f t="shared" ca="1" si="125"/>
        <v>34.22999257286218</v>
      </c>
      <c r="F269" s="304">
        <f t="shared" ca="1" si="126"/>
        <v>35.722788934382379</v>
      </c>
      <c r="G269" s="306">
        <f t="shared" ca="1" si="127"/>
        <v>37.408402723433326</v>
      </c>
      <c r="H269" s="307">
        <f t="shared" ca="1" si="128"/>
        <v>161.11993524644564</v>
      </c>
      <c r="I269" s="304">
        <f t="shared" ca="1" si="129"/>
        <v>165.40562907028712</v>
      </c>
      <c r="J269" s="306">
        <f t="shared" ca="1" si="130"/>
        <v>51.851809994792795</v>
      </c>
      <c r="K269" s="307">
        <f t="shared" ca="1" si="131"/>
        <v>240.13480914867719</v>
      </c>
      <c r="L269" s="304">
        <f t="shared" ca="1" si="116"/>
        <v>245.66916119978859</v>
      </c>
      <c r="M269" s="306">
        <f t="shared" ca="1" si="132"/>
        <v>1.3426609512786796</v>
      </c>
      <c r="N269" s="304">
        <f t="shared" ca="1" si="133"/>
        <v>76.928805825288592</v>
      </c>
      <c r="P269" s="310">
        <f t="shared" ca="1" si="134"/>
        <v>7</v>
      </c>
      <c r="Q269" s="304">
        <f t="shared" ca="1" si="135"/>
        <v>483.38297872340678</v>
      </c>
      <c r="R269" s="306">
        <f t="shared" ca="1" si="136"/>
        <v>0.24258739537657426</v>
      </c>
      <c r="S269" s="307">
        <f t="shared" ca="1" si="137"/>
        <v>8.3660679868671171</v>
      </c>
      <c r="T269" s="304">
        <f t="shared" ca="1" si="117"/>
        <v>82.07112695116642</v>
      </c>
      <c r="U269" s="311">
        <f t="shared" ca="1" si="118"/>
        <v>0</v>
      </c>
      <c r="V269" s="306">
        <f t="shared" ca="1" si="119"/>
        <v>1.1959324919047316</v>
      </c>
      <c r="W269" s="304">
        <f t="shared" ca="1" si="120"/>
        <v>105.59064689740929</v>
      </c>
      <c r="Y269" s="314" t="str">
        <f t="shared" ca="1" si="138"/>
        <v/>
      </c>
      <c r="Z269" s="315" t="str">
        <f t="shared" ca="1" si="139"/>
        <v/>
      </c>
      <c r="AA269" s="316" t="str">
        <f t="shared" ca="1" si="140"/>
        <v/>
      </c>
      <c r="AC269" s="310" t="e">
        <f t="shared" ca="1" si="141"/>
        <v>#N/A</v>
      </c>
      <c r="AD269" s="323" t="e">
        <f t="shared" ca="1" si="142"/>
        <v>#N/A</v>
      </c>
      <c r="AE269" s="324">
        <f t="shared" ca="1" si="121"/>
        <v>240.13480914867719</v>
      </c>
      <c r="AG269" s="306">
        <f t="shared" ca="1" si="143"/>
        <v>35.653905041767942</v>
      </c>
      <c r="AH269" s="304">
        <f t="shared" ca="1" si="144"/>
        <v>45.210023263984155</v>
      </c>
    </row>
    <row r="270" spans="1:34" x14ac:dyDescent="0.2">
      <c r="A270" s="347">
        <f t="shared" ca="1" si="122"/>
        <v>0.01</v>
      </c>
      <c r="B270" s="304">
        <f t="shared" ca="1" si="123"/>
        <v>2.6599999999999873</v>
      </c>
      <c r="D270" s="306">
        <f t="shared" ca="1" si="124"/>
        <v>10.160653470802764</v>
      </c>
      <c r="E270" s="307">
        <f t="shared" ca="1" si="125"/>
        <v>33.952462711400756</v>
      </c>
      <c r="F270" s="304">
        <f t="shared" ca="1" si="126"/>
        <v>35.440211668707555</v>
      </c>
      <c r="G270" s="306">
        <f t="shared" ca="1" si="127"/>
        <v>37.510009258141352</v>
      </c>
      <c r="H270" s="307">
        <f t="shared" ca="1" si="128"/>
        <v>161.45945987355964</v>
      </c>
      <c r="I270" s="304">
        <f t="shared" ca="1" si="129"/>
        <v>165.75933752644966</v>
      </c>
      <c r="J270" s="306">
        <f t="shared" ca="1" si="130"/>
        <v>52.226402054700671</v>
      </c>
      <c r="K270" s="307">
        <f t="shared" ca="1" si="131"/>
        <v>241.74770612427722</v>
      </c>
      <c r="L270" s="304">
        <f t="shared" ca="1" si="116"/>
        <v>247.32478745149896</v>
      </c>
      <c r="M270" s="306">
        <f t="shared" ca="1" si="132"/>
        <v>1.3425271038951614</v>
      </c>
      <c r="N270" s="304">
        <f t="shared" ca="1" si="133"/>
        <v>76.921136935114134</v>
      </c>
      <c r="P270" s="310">
        <f t="shared" ca="1" si="134"/>
        <v>7</v>
      </c>
      <c r="Q270" s="304">
        <f t="shared" ca="1" si="135"/>
        <v>481.3404255319175</v>
      </c>
      <c r="R270" s="306">
        <f t="shared" ca="1" si="136"/>
        <v>0.24156233309583347</v>
      </c>
      <c r="S270" s="307">
        <f t="shared" ca="1" si="137"/>
        <v>8.3636523635361595</v>
      </c>
      <c r="T270" s="304">
        <f t="shared" ca="1" si="117"/>
        <v>82.047429686289732</v>
      </c>
      <c r="U270" s="311">
        <f t="shared" ca="1" si="118"/>
        <v>0</v>
      </c>
      <c r="V270" s="306">
        <f t="shared" ca="1" si="119"/>
        <v>1.1957395878753454</v>
      </c>
      <c r="W270" s="304">
        <f t="shared" ca="1" si="120"/>
        <v>106.02562158674664</v>
      </c>
      <c r="Y270" s="314" t="str">
        <f t="shared" ca="1" si="138"/>
        <v/>
      </c>
      <c r="Z270" s="315" t="str">
        <f t="shared" ca="1" si="139"/>
        <v/>
      </c>
      <c r="AA270" s="316" t="str">
        <f t="shared" ca="1" si="140"/>
        <v/>
      </c>
      <c r="AC270" s="310" t="e">
        <f t="shared" ca="1" si="141"/>
        <v>#N/A</v>
      </c>
      <c r="AD270" s="323" t="e">
        <f t="shared" ca="1" si="142"/>
        <v>#N/A</v>
      </c>
      <c r="AE270" s="324">
        <f t="shared" ca="1" si="121"/>
        <v>241.74770612427722</v>
      </c>
      <c r="AG270" s="306">
        <f t="shared" ca="1" si="143"/>
        <v>35.37069713631805</v>
      </c>
      <c r="AH270" s="304">
        <f t="shared" ca="1" si="144"/>
        <v>44.926518021325421</v>
      </c>
    </row>
    <row r="271" spans="1:34" x14ac:dyDescent="0.2">
      <c r="A271" s="347">
        <f t="shared" ca="1" si="122"/>
        <v>0.01</v>
      </c>
      <c r="B271" s="304">
        <f t="shared" ca="1" si="123"/>
        <v>2.6699999999999871</v>
      </c>
      <c r="D271" s="306">
        <f t="shared" ca="1" si="124"/>
        <v>10.102382822666362</v>
      </c>
      <c r="E271" s="307">
        <f t="shared" ca="1" si="125"/>
        <v>33.675067219214569</v>
      </c>
      <c r="F271" s="304">
        <f t="shared" ca="1" si="126"/>
        <v>35.157762882673921</v>
      </c>
      <c r="G271" s="306">
        <f t="shared" ca="1" si="127"/>
        <v>37.611033086368018</v>
      </c>
      <c r="H271" s="307">
        <f t="shared" ca="1" si="128"/>
        <v>161.79621054575179</v>
      </c>
      <c r="I271" s="304">
        <f t="shared" ca="1" si="129"/>
        <v>166.11021508862456</v>
      </c>
      <c r="J271" s="306">
        <f t="shared" ca="1" si="130"/>
        <v>52.602007266423215</v>
      </c>
      <c r="K271" s="307">
        <f t="shared" ca="1" si="131"/>
        <v>243.36398447637376</v>
      </c>
      <c r="L271" s="304">
        <f t="shared" ca="1" si="116"/>
        <v>248.98393544297898</v>
      </c>
      <c r="M271" s="306">
        <f t="shared" ca="1" si="132"/>
        <v>1.3423934622426774</v>
      </c>
      <c r="N271" s="304">
        <f t="shared" ca="1" si="133"/>
        <v>76.913479832459643</v>
      </c>
      <c r="P271" s="310">
        <f t="shared" ca="1" si="134"/>
        <v>7</v>
      </c>
      <c r="Q271" s="304">
        <f t="shared" ca="1" si="135"/>
        <v>479.29787234042817</v>
      </c>
      <c r="R271" s="306">
        <f t="shared" ca="1" si="136"/>
        <v>0.24053727081509266</v>
      </c>
      <c r="S271" s="307">
        <f t="shared" ca="1" si="137"/>
        <v>8.3612469908280094</v>
      </c>
      <c r="T271" s="304">
        <f t="shared" ca="1" si="117"/>
        <v>82.023832980022775</v>
      </c>
      <c r="U271" s="311">
        <f t="shared" ca="1" si="118"/>
        <v>0</v>
      </c>
      <c r="V271" s="306">
        <f t="shared" ca="1" si="119"/>
        <v>1.1955463102662016</v>
      </c>
      <c r="W271" s="304">
        <f t="shared" ca="1" si="120"/>
        <v>106.4577539718241</v>
      </c>
      <c r="Y271" s="314" t="str">
        <f t="shared" ca="1" si="138"/>
        <v/>
      </c>
      <c r="Z271" s="315" t="str">
        <f t="shared" ca="1" si="139"/>
        <v/>
      </c>
      <c r="AA271" s="316" t="str">
        <f t="shared" ca="1" si="140"/>
        <v/>
      </c>
      <c r="AC271" s="310" t="e">
        <f t="shared" ca="1" si="141"/>
        <v>#N/A</v>
      </c>
      <c r="AD271" s="323" t="e">
        <f t="shared" ca="1" si="142"/>
        <v>#N/A</v>
      </c>
      <c r="AE271" s="324">
        <f t="shared" ca="1" si="121"/>
        <v>243.36398447637376</v>
      </c>
      <c r="AG271" s="306">
        <f t="shared" ca="1" si="143"/>
        <v>35.087607880308077</v>
      </c>
      <c r="AH271" s="304">
        <f t="shared" ca="1" si="144"/>
        <v>44.643131719843694</v>
      </c>
    </row>
    <row r="272" spans="1:34" x14ac:dyDescent="0.2">
      <c r="A272" s="347">
        <f t="shared" ca="1" si="122"/>
        <v>0.01</v>
      </c>
      <c r="B272" s="304">
        <f t="shared" ca="1" si="123"/>
        <v>2.6799999999999868</v>
      </c>
      <c r="D272" s="306">
        <f t="shared" ca="1" si="124"/>
        <v>10.044056956891799</v>
      </c>
      <c r="E272" s="307">
        <f t="shared" ca="1" si="125"/>
        <v>33.397809538201621</v>
      </c>
      <c r="F272" s="304">
        <f t="shared" ca="1" si="126"/>
        <v>34.87544640722578</v>
      </c>
      <c r="G272" s="306">
        <f t="shared" ca="1" si="127"/>
        <v>37.711473655936935</v>
      </c>
      <c r="H272" s="307">
        <f t="shared" ca="1" si="128"/>
        <v>162.1301886411338</v>
      </c>
      <c r="I272" s="304">
        <f t="shared" ca="1" si="129"/>
        <v>166.45826297937887</v>
      </c>
      <c r="J272" s="306">
        <f t="shared" ca="1" si="130"/>
        <v>52.978619800134737</v>
      </c>
      <c r="K272" s="307">
        <f t="shared" ca="1" si="131"/>
        <v>244.9836164723082</v>
      </c>
      <c r="L272" s="304">
        <f t="shared" ca="1" si="116"/>
        <v>250.64657686826331</v>
      </c>
      <c r="M272" s="306">
        <f t="shared" ca="1" si="132"/>
        <v>1.3422600233060762</v>
      </c>
      <c r="N272" s="304">
        <f t="shared" ca="1" si="133"/>
        <v>76.905834344569683</v>
      </c>
      <c r="P272" s="310">
        <f t="shared" ca="1" si="134"/>
        <v>7</v>
      </c>
      <c r="Q272" s="304">
        <f t="shared" ca="1" si="135"/>
        <v>477.25531914893884</v>
      </c>
      <c r="R272" s="306">
        <f t="shared" ca="1" si="136"/>
        <v>0.23951220853435182</v>
      </c>
      <c r="S272" s="307">
        <f t="shared" ca="1" si="137"/>
        <v>8.3588518687426667</v>
      </c>
      <c r="T272" s="304">
        <f t="shared" ca="1" si="117"/>
        <v>82.000336832365562</v>
      </c>
      <c r="U272" s="311">
        <f t="shared" ca="1" si="118"/>
        <v>0</v>
      </c>
      <c r="V272" s="306">
        <f t="shared" ca="1" si="119"/>
        <v>1.1953526625791489</v>
      </c>
      <c r="W272" s="304">
        <f t="shared" ca="1" si="120"/>
        <v>106.88702381602641</v>
      </c>
      <c r="Y272" s="314" t="str">
        <f t="shared" ca="1" si="138"/>
        <v/>
      </c>
      <c r="Z272" s="315" t="str">
        <f t="shared" ca="1" si="139"/>
        <v/>
      </c>
      <c r="AA272" s="316" t="str">
        <f t="shared" ca="1" si="140"/>
        <v/>
      </c>
      <c r="AC272" s="310" t="e">
        <f t="shared" ca="1" si="141"/>
        <v>#N/A</v>
      </c>
      <c r="AD272" s="323" t="e">
        <f t="shared" ca="1" si="142"/>
        <v>#N/A</v>
      </c>
      <c r="AE272" s="324">
        <f t="shared" ca="1" si="121"/>
        <v>244.9836164723082</v>
      </c>
      <c r="AG272" s="306">
        <f t="shared" ca="1" si="143"/>
        <v>34.804640878059573</v>
      </c>
      <c r="AH272" s="304">
        <f t="shared" ca="1" si="144"/>
        <v>44.359867957905308</v>
      </c>
    </row>
    <row r="273" spans="1:34" x14ac:dyDescent="0.2">
      <c r="A273" s="347">
        <f t="shared" ca="1" si="122"/>
        <v>0.01</v>
      </c>
      <c r="B273" s="304">
        <f t="shared" ca="1" si="123"/>
        <v>2.6899999999999866</v>
      </c>
      <c r="D273" s="306">
        <f t="shared" ca="1" si="124"/>
        <v>9.9856770338958007</v>
      </c>
      <c r="E273" s="307">
        <f t="shared" ca="1" si="125"/>
        <v>33.120693082583564</v>
      </c>
      <c r="F273" s="304">
        <f t="shared" ca="1" si="126"/>
        <v>34.593266051299246</v>
      </c>
      <c r="G273" s="306">
        <f t="shared" ca="1" si="127"/>
        <v>37.811330426275894</v>
      </c>
      <c r="H273" s="307">
        <f t="shared" ca="1" si="128"/>
        <v>162.46139557195963</v>
      </c>
      <c r="I273" s="304">
        <f t="shared" ca="1" si="129"/>
        <v>166.80348245703314</v>
      </c>
      <c r="J273" s="306">
        <f t="shared" ca="1" si="130"/>
        <v>53.356233820545803</v>
      </c>
      <c r="K273" s="307">
        <f t="shared" ca="1" si="131"/>
        <v>246.60657439337368</v>
      </c>
      <c r="L273" s="304">
        <f t="shared" ca="1" si="116"/>
        <v>252.31268343376499</v>
      </c>
      <c r="M273" s="306">
        <f t="shared" ca="1" si="132"/>
        <v>1.3421267840986655</v>
      </c>
      <c r="N273" s="304">
        <f t="shared" ca="1" si="133"/>
        <v>76.898200300319374</v>
      </c>
      <c r="P273" s="310">
        <f t="shared" ca="1" si="134"/>
        <v>7</v>
      </c>
      <c r="Q273" s="304">
        <f t="shared" ca="1" si="135"/>
        <v>475.21276595744951</v>
      </c>
      <c r="R273" s="306">
        <f t="shared" ca="1" si="136"/>
        <v>0.238487146253611</v>
      </c>
      <c r="S273" s="307">
        <f t="shared" ca="1" si="137"/>
        <v>8.3564669972801298</v>
      </c>
      <c r="T273" s="304">
        <f t="shared" ca="1" si="117"/>
        <v>81.97694124331808</v>
      </c>
      <c r="U273" s="311">
        <f t="shared" ca="1" si="118"/>
        <v>0</v>
      </c>
      <c r="V273" s="306">
        <f t="shared" ca="1" si="119"/>
        <v>1.1951586483125574</v>
      </c>
      <c r="W273" s="304">
        <f t="shared" ca="1" si="120"/>
        <v>107.31341115101047</v>
      </c>
      <c r="Y273" s="314" t="str">
        <f t="shared" ca="1" si="138"/>
        <v/>
      </c>
      <c r="Z273" s="315" t="str">
        <f t="shared" ca="1" si="139"/>
        <v/>
      </c>
      <c r="AA273" s="316" t="str">
        <f t="shared" ca="1" si="140"/>
        <v/>
      </c>
      <c r="AC273" s="310" t="e">
        <f t="shared" ca="1" si="141"/>
        <v>#N/A</v>
      </c>
      <c r="AD273" s="323" t="e">
        <f t="shared" ca="1" si="142"/>
        <v>#N/A</v>
      </c>
      <c r="AE273" s="324">
        <f t="shared" ca="1" si="121"/>
        <v>246.60657439337368</v>
      </c>
      <c r="AG273" s="306">
        <f t="shared" ca="1" si="143"/>
        <v>34.521799704930856</v>
      </c>
      <c r="AH273" s="304">
        <f t="shared" ca="1" si="144"/>
        <v>44.076730304960947</v>
      </c>
    </row>
    <row r="274" spans="1:34" x14ac:dyDescent="0.2">
      <c r="A274" s="347">
        <f t="shared" ca="1" si="122"/>
        <v>0.01</v>
      </c>
      <c r="B274" s="304">
        <f t="shared" ca="1" si="123"/>
        <v>2.6999999999999864</v>
      </c>
      <c r="D274" s="306">
        <f t="shared" ca="1" si="124"/>
        <v>9.9272442046604787</v>
      </c>
      <c r="E274" s="307">
        <f t="shared" ca="1" si="125"/>
        <v>32.843721238859793</v>
      </c>
      <c r="F274" s="304">
        <f t="shared" ca="1" si="126"/>
        <v>34.311225602051799</v>
      </c>
      <c r="G274" s="306">
        <f t="shared" ca="1" si="127"/>
        <v>37.910602868322499</v>
      </c>
      <c r="H274" s="307">
        <f t="shared" ca="1" si="128"/>
        <v>162.78983278434822</v>
      </c>
      <c r="I274" s="304">
        <f t="shared" ca="1" si="129"/>
        <v>167.14587481537114</v>
      </c>
      <c r="J274" s="306">
        <f t="shared" ca="1" si="130"/>
        <v>53.734843487018793</v>
      </c>
      <c r="K274" s="307">
        <f t="shared" ca="1" si="131"/>
        <v>248.23283053515522</v>
      </c>
      <c r="L274" s="304">
        <f t="shared" ca="1" si="116"/>
        <v>253.98222685863178</v>
      </c>
      <c r="M274" s="306">
        <f t="shared" ca="1" si="132"/>
        <v>1.3419937416617116</v>
      </c>
      <c r="N274" s="304">
        <f t="shared" ca="1" si="133"/>
        <v>76.89057753018578</v>
      </c>
      <c r="P274" s="310">
        <f t="shared" ca="1" si="134"/>
        <v>7</v>
      </c>
      <c r="Q274" s="304">
        <f t="shared" ca="1" si="135"/>
        <v>473.17021276596023</v>
      </c>
      <c r="R274" s="306">
        <f t="shared" ca="1" si="136"/>
        <v>0.23746208397287022</v>
      </c>
      <c r="S274" s="307">
        <f t="shared" ca="1" si="137"/>
        <v>8.3540923764404003</v>
      </c>
      <c r="T274" s="304">
        <f t="shared" ca="1" si="117"/>
        <v>81.953646212880329</v>
      </c>
      <c r="U274" s="311">
        <f t="shared" ca="1" si="118"/>
        <v>0</v>
      </c>
      <c r="V274" s="306">
        <f t="shared" ca="1" si="119"/>
        <v>1.1949642709612673</v>
      </c>
      <c r="W274" s="304">
        <f t="shared" ca="1" si="120"/>
        <v>107.73689627631359</v>
      </c>
      <c r="Y274" s="314" t="str">
        <f t="shared" ca="1" si="138"/>
        <v/>
      </c>
      <c r="Z274" s="315" t="str">
        <f t="shared" ca="1" si="139"/>
        <v/>
      </c>
      <c r="AA274" s="316" t="str">
        <f t="shared" ca="1" si="140"/>
        <v/>
      </c>
      <c r="AC274" s="310" t="e">
        <f t="shared" ca="1" si="141"/>
        <v>#N/A</v>
      </c>
      <c r="AD274" s="323" t="e">
        <f t="shared" ca="1" si="142"/>
        <v>#N/A</v>
      </c>
      <c r="AE274" s="324">
        <f t="shared" ca="1" si="121"/>
        <v>248.23283053515522</v>
      </c>
      <c r="AG274" s="306">
        <f t="shared" ca="1" si="143"/>
        <v>34.239087907277174</v>
      </c>
      <c r="AH274" s="304">
        <f t="shared" ca="1" si="144"/>
        <v>43.793722301504864</v>
      </c>
    </row>
    <row r="275" spans="1:34" x14ac:dyDescent="0.2">
      <c r="A275" s="347">
        <f t="shared" ca="1" si="122"/>
        <v>0.01</v>
      </c>
      <c r="B275" s="304">
        <f t="shared" ca="1" si="123"/>
        <v>2.7099999999999862</v>
      </c>
      <c r="D275" s="306">
        <f t="shared" ca="1" si="124"/>
        <v>9.8687596107637692</v>
      </c>
      <c r="E275" s="307">
        <f t="shared" ca="1" si="125"/>
        <v>32.566897365764611</v>
      </c>
      <c r="F275" s="304">
        <f t="shared" ca="1" si="126"/>
        <v>34.029328825107442</v>
      </c>
      <c r="G275" s="306">
        <f t="shared" ca="1" si="127"/>
        <v>38.009290464430137</v>
      </c>
      <c r="H275" s="307">
        <f t="shared" ca="1" si="128"/>
        <v>163.11550175800588</v>
      </c>
      <c r="I275" s="304">
        <f t="shared" ca="1" si="129"/>
        <v>167.48544138334961</v>
      </c>
      <c r="J275" s="306">
        <f t="shared" ca="1" si="130"/>
        <v>54.114442953682556</v>
      </c>
      <c r="K275" s="307">
        <f t="shared" ca="1" si="131"/>
        <v>249.86235720786698</v>
      </c>
      <c r="L275" s="304">
        <f t="shared" ca="1" si="116"/>
        <v>255.65517887509941</v>
      </c>
      <c r="M275" s="306">
        <f t="shared" ca="1" si="132"/>
        <v>1.3418608930639475</v>
      </c>
      <c r="N275" s="304">
        <f t="shared" ca="1" si="133"/>
        <v>76.882965866219678</v>
      </c>
      <c r="P275" s="310">
        <f t="shared" ca="1" si="134"/>
        <v>7</v>
      </c>
      <c r="Q275" s="304">
        <f t="shared" ca="1" si="135"/>
        <v>471.1276595744709</v>
      </c>
      <c r="R275" s="306">
        <f t="shared" ca="1" si="136"/>
        <v>0.23643702169212941</v>
      </c>
      <c r="S275" s="307">
        <f t="shared" ca="1" si="137"/>
        <v>8.3517280062234782</v>
      </c>
      <c r="T275" s="304">
        <f t="shared" ca="1" si="117"/>
        <v>81.930451741052323</v>
      </c>
      <c r="U275" s="311">
        <f t="shared" ca="1" si="118"/>
        <v>0</v>
      </c>
      <c r="V275" s="306">
        <f t="shared" ca="1" si="119"/>
        <v>1.1947695340165421</v>
      </c>
      <c r="W275" s="304">
        <f t="shared" ca="1" si="120"/>
        <v>108.15745975894414</v>
      </c>
      <c r="Y275" s="314" t="str">
        <f t="shared" ca="1" si="138"/>
        <v/>
      </c>
      <c r="Z275" s="315" t="str">
        <f t="shared" ca="1" si="139"/>
        <v/>
      </c>
      <c r="AA275" s="316" t="str">
        <f t="shared" ca="1" si="140"/>
        <v/>
      </c>
      <c r="AC275" s="310" t="e">
        <f t="shared" ca="1" si="141"/>
        <v>#N/A</v>
      </c>
      <c r="AD275" s="323" t="e">
        <f t="shared" ca="1" si="142"/>
        <v>#N/A</v>
      </c>
      <c r="AE275" s="324">
        <f t="shared" ca="1" si="121"/>
        <v>249.86235720786698</v>
      </c>
      <c r="AG275" s="306">
        <f t="shared" ca="1" si="143"/>
        <v>33.956509002413668</v>
      </c>
      <c r="AH275" s="304">
        <f t="shared" ca="1" si="144"/>
        <v>43.510847459037038</v>
      </c>
    </row>
    <row r="276" spans="1:34" x14ac:dyDescent="0.2">
      <c r="A276" s="347">
        <f t="shared" ca="1" si="122"/>
        <v>0.01</v>
      </c>
      <c r="B276" s="304">
        <f t="shared" ca="1" si="123"/>
        <v>2.719999999999986</v>
      </c>
      <c r="D276" s="306">
        <f t="shared" ca="1" si="124"/>
        <v>9.810224384409473</v>
      </c>
      <c r="E276" s="307">
        <f t="shared" ca="1" si="125"/>
        <v>32.290224794226958</v>
      </c>
      <c r="F276" s="304">
        <f t="shared" ca="1" si="126"/>
        <v>33.747579464817498</v>
      </c>
      <c r="G276" s="306">
        <f t="shared" ca="1" si="127"/>
        <v>38.107392708274233</v>
      </c>
      <c r="H276" s="307">
        <f t="shared" ca="1" si="128"/>
        <v>163.43840400594814</v>
      </c>
      <c r="I276" s="304">
        <f t="shared" ca="1" si="129"/>
        <v>167.82218352480746</v>
      </c>
      <c r="J276" s="306">
        <f t="shared" ca="1" si="130"/>
        <v>54.495026369546075</v>
      </c>
      <c r="K276" s="307">
        <f t="shared" ca="1" si="131"/>
        <v>251.49512673668676</v>
      </c>
      <c r="L276" s="304">
        <f t="shared" ca="1" si="116"/>
        <v>257.33151122884203</v>
      </c>
      <c r="M276" s="306">
        <f t="shared" ca="1" si="132"/>
        <v>1.3417282354010913</v>
      </c>
      <c r="N276" s="304">
        <f t="shared" ca="1" si="133"/>
        <v>76.875365142017941</v>
      </c>
      <c r="P276" s="310">
        <f t="shared" ca="1" si="134"/>
        <v>7</v>
      </c>
      <c r="Q276" s="304">
        <f t="shared" ca="1" si="135"/>
        <v>469.08510638298156</v>
      </c>
      <c r="R276" s="306">
        <f t="shared" ca="1" si="136"/>
        <v>0.23541195941138857</v>
      </c>
      <c r="S276" s="307">
        <f t="shared" ca="1" si="137"/>
        <v>8.3493738866293636</v>
      </c>
      <c r="T276" s="304">
        <f t="shared" ca="1" si="117"/>
        <v>81.907357827834062</v>
      </c>
      <c r="U276" s="311">
        <f t="shared" ca="1" si="118"/>
        <v>0</v>
      </c>
      <c r="V276" s="306">
        <f t="shared" ca="1" si="119"/>
        <v>1.1945744409660204</v>
      </c>
      <c r="W276" s="304">
        <f t="shared" ca="1" si="120"/>
        <v>108.57508243295288</v>
      </c>
      <c r="Y276" s="314" t="str">
        <f t="shared" ca="1" si="138"/>
        <v/>
      </c>
      <c r="Z276" s="315" t="str">
        <f t="shared" ca="1" si="139"/>
        <v/>
      </c>
      <c r="AA276" s="316" t="str">
        <f t="shared" ca="1" si="140"/>
        <v/>
      </c>
      <c r="AC276" s="310" t="e">
        <f t="shared" ca="1" si="141"/>
        <v>#N/A</v>
      </c>
      <c r="AD276" s="323" t="e">
        <f t="shared" ca="1" si="142"/>
        <v>#N/A</v>
      </c>
      <c r="AE276" s="324">
        <f t="shared" ca="1" si="121"/>
        <v>251.49512673668676</v>
      </c>
      <c r="AG276" s="306">
        <f t="shared" ca="1" si="143"/>
        <v>33.674066478580954</v>
      </c>
      <c r="AH276" s="304">
        <f t="shared" ca="1" si="144"/>
        <v>43.228109260027843</v>
      </c>
    </row>
    <row r="277" spans="1:34" x14ac:dyDescent="0.2">
      <c r="A277" s="347">
        <f t="shared" ca="1" si="122"/>
        <v>0.01</v>
      </c>
      <c r="B277" s="304">
        <f t="shared" ca="1" si="123"/>
        <v>2.7299999999999858</v>
      </c>
      <c r="D277" s="306">
        <f t="shared" ca="1" si="124"/>
        <v>9.7516396484568606</v>
      </c>
      <c r="E277" s="307">
        <f t="shared" ca="1" si="125"/>
        <v>32.013706827333152</v>
      </c>
      <c r="F277" s="304">
        <f t="shared" ca="1" si="126"/>
        <v>33.465981244538355</v>
      </c>
      <c r="G277" s="306">
        <f t="shared" ca="1" si="127"/>
        <v>38.204909104758805</v>
      </c>
      <c r="H277" s="307">
        <f t="shared" ca="1" si="128"/>
        <v>163.75854107422148</v>
      </c>
      <c r="I277" s="304">
        <f t="shared" ca="1" si="129"/>
        <v>168.15610263817476</v>
      </c>
      <c r="J277" s="306">
        <f t="shared" ca="1" si="130"/>
        <v>54.87658787861124</v>
      </c>
      <c r="K277" s="307">
        <f t="shared" ca="1" si="131"/>
        <v>253.1311114620876</v>
      </c>
      <c r="L277" s="304">
        <f t="shared" ca="1" si="116"/>
        <v>259.01119567931954</v>
      </c>
      <c r="M277" s="306">
        <f t="shared" ca="1" si="132"/>
        <v>1.341595765795373</v>
      </c>
      <c r="N277" s="304">
        <f t="shared" ca="1" si="133"/>
        <v>76.867775192696527</v>
      </c>
      <c r="P277" s="310">
        <f t="shared" ca="1" si="134"/>
        <v>7</v>
      </c>
      <c r="Q277" s="304">
        <f t="shared" ca="1" si="135"/>
        <v>467.04255319149229</v>
      </c>
      <c r="R277" s="306">
        <f t="shared" ca="1" si="136"/>
        <v>0.23438689713064778</v>
      </c>
      <c r="S277" s="307">
        <f t="shared" ca="1" si="137"/>
        <v>8.3470300176580565</v>
      </c>
      <c r="T277" s="304">
        <f t="shared" ca="1" si="117"/>
        <v>81.884364473225546</v>
      </c>
      <c r="U277" s="311">
        <f t="shared" ca="1" si="118"/>
        <v>0</v>
      </c>
      <c r="V277" s="306">
        <f t="shared" ca="1" si="119"/>
        <v>1.1943789952936643</v>
      </c>
      <c r="W277" s="304">
        <f t="shared" ca="1" si="120"/>
        <v>108.98974539898597</v>
      </c>
      <c r="Y277" s="314" t="str">
        <f t="shared" ca="1" si="138"/>
        <v/>
      </c>
      <c r="Z277" s="315" t="str">
        <f t="shared" ca="1" si="139"/>
        <v/>
      </c>
      <c r="AA277" s="316" t="str">
        <f t="shared" ca="1" si="140"/>
        <v/>
      </c>
      <c r="AC277" s="310" t="e">
        <f t="shared" ca="1" si="141"/>
        <v>#N/A</v>
      </c>
      <c r="AD277" s="323" t="e">
        <f t="shared" ca="1" si="142"/>
        <v>#N/A</v>
      </c>
      <c r="AE277" s="324">
        <f t="shared" ca="1" si="121"/>
        <v>253.1311114620876</v>
      </c>
      <c r="AG277" s="306">
        <f t="shared" ca="1" si="143"/>
        <v>33.391763794913402</v>
      </c>
      <c r="AH277" s="304">
        <f t="shared" ca="1" si="144"/>
        <v>42.94551115788552</v>
      </c>
    </row>
    <row r="278" spans="1:34" x14ac:dyDescent="0.2">
      <c r="A278" s="347">
        <f t="shared" ca="1" si="122"/>
        <v>0.01</v>
      </c>
      <c r="B278" s="304">
        <f t="shared" ca="1" si="123"/>
        <v>2.7399999999999856</v>
      </c>
      <c r="D278" s="306">
        <f t="shared" ca="1" si="124"/>
        <v>9.6930065164499393</v>
      </c>
      <c r="E278" s="307">
        <f t="shared" ca="1" si="125"/>
        <v>31.737346740292274</v>
      </c>
      <c r="F278" s="304">
        <f t="shared" ca="1" si="126"/>
        <v>33.184537866926547</v>
      </c>
      <c r="G278" s="306">
        <f t="shared" ca="1" si="127"/>
        <v>38.301839169923305</v>
      </c>
      <c r="H278" s="307">
        <f t="shared" ca="1" si="128"/>
        <v>164.0759145416244</v>
      </c>
      <c r="I278" s="304">
        <f t="shared" ca="1" si="129"/>
        <v>168.4872001561813</v>
      </c>
      <c r="J278" s="306">
        <f t="shared" ca="1" si="130"/>
        <v>55.259121619984647</v>
      </c>
      <c r="K278" s="307">
        <f t="shared" ca="1" si="131"/>
        <v>254.77028374016683</v>
      </c>
      <c r="L278" s="304">
        <f t="shared" ca="1" si="116"/>
        <v>260.69420400012228</v>
      </c>
      <c r="M278" s="306">
        <f t="shared" ca="1" si="132"/>
        <v>1.3414634813950699</v>
      </c>
      <c r="N278" s="304">
        <f t="shared" ca="1" si="133"/>
        <v>76.860195854863733</v>
      </c>
      <c r="P278" s="310">
        <f t="shared" ca="1" si="134"/>
        <v>7</v>
      </c>
      <c r="Q278" s="304">
        <f t="shared" ca="1" si="135"/>
        <v>465.00000000000296</v>
      </c>
      <c r="R278" s="306">
        <f t="shared" ca="1" si="136"/>
        <v>0.23336183484990697</v>
      </c>
      <c r="S278" s="307">
        <f t="shared" ca="1" si="137"/>
        <v>8.3446963993095569</v>
      </c>
      <c r="T278" s="304">
        <f t="shared" ca="1" si="117"/>
        <v>81.86147167722676</v>
      </c>
      <c r="U278" s="311">
        <f t="shared" ca="1" si="118"/>
        <v>0</v>
      </c>
      <c r="V278" s="306">
        <f t="shared" ca="1" si="119"/>
        <v>1.194183200479717</v>
      </c>
      <c r="W278" s="304">
        <f t="shared" ca="1" si="120"/>
        <v>109.40143002382055</v>
      </c>
      <c r="Y278" s="314" t="str">
        <f t="shared" ca="1" si="138"/>
        <v/>
      </c>
      <c r="Z278" s="315" t="str">
        <f t="shared" ca="1" si="139"/>
        <v/>
      </c>
      <c r="AA278" s="316" t="str">
        <f t="shared" ca="1" si="140"/>
        <v/>
      </c>
      <c r="AC278" s="310" t="e">
        <f t="shared" ca="1" si="141"/>
        <v>#N/A</v>
      </c>
      <c r="AD278" s="323" t="e">
        <f t="shared" ca="1" si="142"/>
        <v>#N/A</v>
      </c>
      <c r="AE278" s="324">
        <f t="shared" ca="1" si="121"/>
        <v>254.77028374016683</v>
      </c>
      <c r="AG278" s="306">
        <f t="shared" ca="1" si="143"/>
        <v>33.109604381410151</v>
      </c>
      <c r="AH278" s="304">
        <f t="shared" ca="1" si="144"/>
        <v>42.663056576926323</v>
      </c>
    </row>
    <row r="279" spans="1:34" x14ac:dyDescent="0.2">
      <c r="A279" s="347">
        <f t="shared" ca="1" si="122"/>
        <v>0.01</v>
      </c>
      <c r="B279" s="304">
        <f t="shared" ca="1" si="123"/>
        <v>2.7499999999999853</v>
      </c>
      <c r="D279" s="306">
        <f t="shared" ca="1" si="124"/>
        <v>9.6343260926463525</v>
      </c>
      <c r="E279" s="307">
        <f t="shared" ca="1" si="125"/>
        <v>31.461147780404382</v>
      </c>
      <c r="F279" s="304">
        <f t="shared" ca="1" si="126"/>
        <v>32.903253014252101</v>
      </c>
      <c r="G279" s="306">
        <f t="shared" ca="1" si="127"/>
        <v>38.398182430849765</v>
      </c>
      <c r="H279" s="307">
        <f t="shared" ca="1" si="128"/>
        <v>164.39052601942845</v>
      </c>
      <c r="I279" s="304">
        <f t="shared" ca="1" si="129"/>
        <v>168.81547754556513</v>
      </c>
      <c r="J279" s="306">
        <f t="shared" ca="1" si="130"/>
        <v>55.642621727988512</v>
      </c>
      <c r="K279" s="307">
        <f t="shared" ca="1" si="131"/>
        <v>256.41261594297208</v>
      </c>
      <c r="L279" s="304">
        <f t="shared" ca="1" si="116"/>
        <v>262.3805079793126</v>
      </c>
      <c r="M279" s="306">
        <f t="shared" ca="1" si="132"/>
        <v>1.34133137937405</v>
      </c>
      <c r="N279" s="304">
        <f t="shared" ca="1" si="133"/>
        <v>76.852626966594144</v>
      </c>
      <c r="P279" s="310">
        <f t="shared" ca="1" si="134"/>
        <v>7</v>
      </c>
      <c r="Q279" s="304">
        <f t="shared" ca="1" si="135"/>
        <v>462.95744680851362</v>
      </c>
      <c r="R279" s="306">
        <f t="shared" ca="1" si="136"/>
        <v>0.23233677256916616</v>
      </c>
      <c r="S279" s="307">
        <f t="shared" ca="1" si="137"/>
        <v>8.3423730315838647</v>
      </c>
      <c r="T279" s="304">
        <f t="shared" ca="1" si="117"/>
        <v>81.838679439837719</v>
      </c>
      <c r="U279" s="311">
        <f t="shared" ca="1" si="118"/>
        <v>0</v>
      </c>
      <c r="V279" s="306">
        <f t="shared" ca="1" si="119"/>
        <v>1.1939870600006517</v>
      </c>
      <c r="W279" s="304">
        <f t="shared" ca="1" si="120"/>
        <v>109.81011793988171</v>
      </c>
      <c r="Y279" s="314" t="str">
        <f t="shared" ca="1" si="138"/>
        <v/>
      </c>
      <c r="Z279" s="315" t="str">
        <f t="shared" ca="1" si="139"/>
        <v/>
      </c>
      <c r="AA279" s="316" t="str">
        <f t="shared" ca="1" si="140"/>
        <v/>
      </c>
      <c r="AC279" s="310" t="e">
        <f t="shared" ca="1" si="141"/>
        <v>#N/A</v>
      </c>
      <c r="AD279" s="323" t="e">
        <f t="shared" ca="1" si="142"/>
        <v>#N/A</v>
      </c>
      <c r="AE279" s="324">
        <f t="shared" ca="1" si="121"/>
        <v>256.41261594297208</v>
      </c>
      <c r="AG279" s="306">
        <f t="shared" ca="1" si="143"/>
        <v>32.827591638908629</v>
      </c>
      <c r="AH279" s="304">
        <f t="shared" ca="1" si="144"/>
        <v>42.380748912347265</v>
      </c>
    </row>
    <row r="280" spans="1:34" x14ac:dyDescent="0.2">
      <c r="A280" s="347">
        <f t="shared" ca="1" si="122"/>
        <v>0.01</v>
      </c>
      <c r="B280" s="304">
        <f t="shared" ca="1" si="123"/>
        <v>2.7599999999999851</v>
      </c>
      <c r="D280" s="306">
        <f t="shared" ca="1" si="124"/>
        <v>9.5755994720460009</v>
      </c>
      <c r="E280" s="307">
        <f t="shared" ca="1" si="125"/>
        <v>31.185113167031396</v>
      </c>
      <c r="F280" s="304">
        <f t="shared" ca="1" si="126"/>
        <v>32.622130348731098</v>
      </c>
      <c r="G280" s="306">
        <f t="shared" ca="1" si="127"/>
        <v>38.493938425570228</v>
      </c>
      <c r="H280" s="307">
        <f t="shared" ca="1" si="128"/>
        <v>164.70237715109877</v>
      </c>
      <c r="I280" s="304">
        <f t="shared" ca="1" si="129"/>
        <v>169.1409363067805</v>
      </c>
      <c r="J280" s="306">
        <f t="shared" ca="1" si="130"/>
        <v>56.027082332270609</v>
      </c>
      <c r="K280" s="307">
        <f t="shared" ca="1" si="131"/>
        <v>258.05808045882469</v>
      </c>
      <c r="L280" s="304">
        <f t="shared" ca="1" si="116"/>
        <v>264.0700794197636</v>
      </c>
      <c r="M280" s="306">
        <f t="shared" ca="1" si="132"/>
        <v>1.3411994569313259</v>
      </c>
      <c r="N280" s="304">
        <f t="shared" ca="1" si="133"/>
        <v>76.845068367403002</v>
      </c>
      <c r="P280" s="310">
        <f t="shared" ca="1" si="134"/>
        <v>7</v>
      </c>
      <c r="Q280" s="304">
        <f t="shared" ca="1" si="135"/>
        <v>460.91489361702429</v>
      </c>
      <c r="R280" s="306">
        <f t="shared" ca="1" si="136"/>
        <v>0.23131171028842534</v>
      </c>
      <c r="S280" s="307">
        <f t="shared" ca="1" si="137"/>
        <v>8.3400599144809799</v>
      </c>
      <c r="T280" s="304">
        <f t="shared" ca="1" si="117"/>
        <v>81.815987761058423</v>
      </c>
      <c r="U280" s="311">
        <f t="shared" ca="1" si="118"/>
        <v>0</v>
      </c>
      <c r="V280" s="306">
        <f t="shared" ca="1" si="119"/>
        <v>1.1937905773291277</v>
      </c>
      <c r="W280" s="304">
        <f t="shared" ca="1" si="120"/>
        <v>110.21579104474242</v>
      </c>
      <c r="Y280" s="314" t="str">
        <f t="shared" ca="1" si="138"/>
        <v/>
      </c>
      <c r="Z280" s="315" t="str">
        <f t="shared" ca="1" si="139"/>
        <v/>
      </c>
      <c r="AA280" s="316" t="str">
        <f t="shared" ca="1" si="140"/>
        <v/>
      </c>
      <c r="AC280" s="310" t="e">
        <f t="shared" ca="1" si="141"/>
        <v>#N/A</v>
      </c>
      <c r="AD280" s="323" t="e">
        <f t="shared" ca="1" si="142"/>
        <v>#N/A</v>
      </c>
      <c r="AE280" s="324">
        <f t="shared" ca="1" si="121"/>
        <v>258.05808045882469</v>
      </c>
      <c r="AG280" s="306">
        <f t="shared" ca="1" si="143"/>
        <v>32.545728939060801</v>
      </c>
      <c r="AH280" s="304">
        <f t="shared" ca="1" si="144"/>
        <v>42.098591530201567</v>
      </c>
    </row>
    <row r="281" spans="1:34" x14ac:dyDescent="0.2">
      <c r="A281" s="347">
        <f t="shared" ca="1" si="122"/>
        <v>0.01</v>
      </c>
      <c r="B281" s="304">
        <f t="shared" ca="1" si="123"/>
        <v>2.7699999999999849</v>
      </c>
      <c r="D281" s="306">
        <f t="shared" ca="1" si="124"/>
        <v>9.5168277404192114</v>
      </c>
      <c r="E281" s="307">
        <f t="shared" ca="1" si="125"/>
        <v>30.909246091570722</v>
      </c>
      <c r="F281" s="304">
        <f t="shared" ca="1" si="126"/>
        <v>32.341173512878171</v>
      </c>
      <c r="G281" s="306">
        <f t="shared" ca="1" si="127"/>
        <v>38.589106702974419</v>
      </c>
      <c r="H281" s="307">
        <f t="shared" ca="1" si="128"/>
        <v>165.01146961201448</v>
      </c>
      <c r="I281" s="304">
        <f t="shared" ca="1" si="129"/>
        <v>169.46357797370595</v>
      </c>
      <c r="J281" s="306">
        <f t="shared" ca="1" si="130"/>
        <v>56.412497557913333</v>
      </c>
      <c r="K281" s="307">
        <f t="shared" ca="1" si="131"/>
        <v>259.70664969264027</v>
      </c>
      <c r="L281" s="304">
        <f t="shared" ca="1" si="116"/>
        <v>265.76289013949508</v>
      </c>
      <c r="M281" s="306">
        <f t="shared" ca="1" si="132"/>
        <v>1.3410677112906133</v>
      </c>
      <c r="N281" s="304">
        <f t="shared" ca="1" si="133"/>
        <v>76.837519898220918</v>
      </c>
      <c r="P281" s="310">
        <f t="shared" ca="1" si="134"/>
        <v>7</v>
      </c>
      <c r="Q281" s="304">
        <f t="shared" ca="1" si="135"/>
        <v>458.87234042553501</v>
      </c>
      <c r="R281" s="306">
        <f t="shared" ca="1" si="136"/>
        <v>0.23028664800768453</v>
      </c>
      <c r="S281" s="307">
        <f t="shared" ca="1" si="137"/>
        <v>8.3377570480009027</v>
      </c>
      <c r="T281" s="304">
        <f t="shared" ca="1" si="117"/>
        <v>81.793396640888858</v>
      </c>
      <c r="U281" s="311">
        <f t="shared" ca="1" si="118"/>
        <v>0</v>
      </c>
      <c r="V281" s="306">
        <f t="shared" ca="1" si="119"/>
        <v>1.1935937559339427</v>
      </c>
      <c r="W281" s="304">
        <f t="shared" ca="1" si="120"/>
        <v>110.61843150060562</v>
      </c>
      <c r="Y281" s="314" t="str">
        <f t="shared" ca="1" si="138"/>
        <v/>
      </c>
      <c r="Z281" s="315" t="str">
        <f t="shared" ca="1" si="139"/>
        <v/>
      </c>
      <c r="AA281" s="316" t="str">
        <f t="shared" ca="1" si="140"/>
        <v/>
      </c>
      <c r="AC281" s="310" t="e">
        <f t="shared" ca="1" si="141"/>
        <v>#N/A</v>
      </c>
      <c r="AD281" s="323" t="e">
        <f t="shared" ca="1" si="142"/>
        <v>#N/A</v>
      </c>
      <c r="AE281" s="324">
        <f t="shared" ca="1" si="121"/>
        <v>259.70664969264027</v>
      </c>
      <c r="AG281" s="306">
        <f t="shared" ca="1" si="143"/>
        <v>32.264019624311949</v>
      </c>
      <c r="AH281" s="304">
        <f t="shared" ca="1" si="144"/>
        <v>41.816587767376603</v>
      </c>
    </row>
    <row r="282" spans="1:34" x14ac:dyDescent="0.2">
      <c r="A282" s="347">
        <f t="shared" ca="1" si="122"/>
        <v>0.01</v>
      </c>
      <c r="B282" s="304">
        <f t="shared" ca="1" si="123"/>
        <v>2.7799999999999847</v>
      </c>
      <c r="D282" s="306">
        <f t="shared" ca="1" si="124"/>
        <v>9.4580119743347968</v>
      </c>
      <c r="E282" s="307">
        <f t="shared" ca="1" si="125"/>
        <v>30.633549717431521</v>
      </c>
      <c r="F282" s="304">
        <f t="shared" ca="1" si="126"/>
        <v>32.060386129880115</v>
      </c>
      <c r="G282" s="306">
        <f t="shared" ca="1" si="127"/>
        <v>38.683686822717767</v>
      </c>
      <c r="H282" s="307">
        <f t="shared" ca="1" si="128"/>
        <v>165.31780510918878</v>
      </c>
      <c r="I282" s="304">
        <f t="shared" ca="1" si="129"/>
        <v>169.78340411335211</v>
      </c>
      <c r="J282" s="306">
        <f t="shared" ca="1" si="130"/>
        <v>56.798861525541795</v>
      </c>
      <c r="K282" s="307">
        <f t="shared" ca="1" si="131"/>
        <v>261.35829606624628</v>
      </c>
      <c r="L282" s="304">
        <f t="shared" ca="1" si="116"/>
        <v>267.45891197200615</v>
      </c>
      <c r="M282" s="306">
        <f t="shared" ca="1" si="132"/>
        <v>1.3409361396999007</v>
      </c>
      <c r="N282" s="304">
        <f t="shared" ca="1" si="133"/>
        <v>76.829981401369267</v>
      </c>
      <c r="P282" s="310">
        <f t="shared" ca="1" si="134"/>
        <v>7</v>
      </c>
      <c r="Q282" s="304">
        <f t="shared" ca="1" si="135"/>
        <v>456.82978723404568</v>
      </c>
      <c r="R282" s="306">
        <f t="shared" ca="1" si="136"/>
        <v>0.22926158572694372</v>
      </c>
      <c r="S282" s="307">
        <f t="shared" ca="1" si="137"/>
        <v>8.3354644321436329</v>
      </c>
      <c r="T282" s="304">
        <f t="shared" ca="1" si="117"/>
        <v>81.770906079329038</v>
      </c>
      <c r="U282" s="311">
        <f t="shared" ca="1" si="118"/>
        <v>0</v>
      </c>
      <c r="V282" s="306">
        <f t="shared" ca="1" si="119"/>
        <v>1.1933965992799891</v>
      </c>
      <c r="W282" s="304">
        <f t="shared" ca="1" si="120"/>
        <v>111.01802173376983</v>
      </c>
      <c r="Y282" s="314" t="str">
        <f t="shared" ca="1" si="138"/>
        <v/>
      </c>
      <c r="Z282" s="315" t="str">
        <f t="shared" ca="1" si="139"/>
        <v/>
      </c>
      <c r="AA282" s="316" t="str">
        <f t="shared" ca="1" si="140"/>
        <v/>
      </c>
      <c r="AC282" s="310" t="e">
        <f t="shared" ca="1" si="141"/>
        <v>#N/A</v>
      </c>
      <c r="AD282" s="323" t="e">
        <f t="shared" ca="1" si="142"/>
        <v>#N/A</v>
      </c>
      <c r="AE282" s="324">
        <f t="shared" ca="1" si="121"/>
        <v>261.35829606624628</v>
      </c>
      <c r="AG282" s="306">
        <f t="shared" ca="1" si="143"/>
        <v>31.982467007882068</v>
      </c>
      <c r="AH282" s="304">
        <f t="shared" ca="1" si="144"/>
        <v>41.534740931574568</v>
      </c>
    </row>
    <row r="283" spans="1:34" x14ac:dyDescent="0.2">
      <c r="A283" s="347">
        <f t="shared" ca="1" si="122"/>
        <v>0.01</v>
      </c>
      <c r="B283" s="304">
        <f t="shared" ca="1" si="123"/>
        <v>2.7899999999999845</v>
      </c>
      <c r="D283" s="306">
        <f t="shared" ca="1" si="124"/>
        <v>9.3991532411876655</v>
      </c>
      <c r="E283" s="307">
        <f t="shared" ca="1" si="125"/>
        <v>30.358027180013622</v>
      </c>
      <c r="F283" s="304">
        <f t="shared" ca="1" si="126"/>
        <v>31.779771803991519</v>
      </c>
      <c r="G283" s="306">
        <f t="shared" ca="1" si="127"/>
        <v>38.777678355129645</v>
      </c>
      <c r="H283" s="307">
        <f t="shared" ca="1" si="128"/>
        <v>165.62138538098893</v>
      </c>
      <c r="I283" s="304">
        <f t="shared" ca="1" si="129"/>
        <v>170.10041632556911</v>
      </c>
      <c r="J283" s="306">
        <f t="shared" ca="1" si="130"/>
        <v>57.186168351431036</v>
      </c>
      <c r="K283" s="307">
        <f t="shared" ca="1" si="131"/>
        <v>263.01299201869716</v>
      </c>
      <c r="L283" s="304">
        <f t="shared" ca="1" si="116"/>
        <v>269.15811676660519</v>
      </c>
      <c r="M283" s="306">
        <f t="shared" ca="1" si="132"/>
        <v>1.3408047394310254</v>
      </c>
      <c r="N283" s="304">
        <f t="shared" ca="1" si="133"/>
        <v>76.822452720535821</v>
      </c>
      <c r="P283" s="310">
        <f t="shared" ca="1" si="134"/>
        <v>7</v>
      </c>
      <c r="Q283" s="304">
        <f t="shared" ca="1" si="135"/>
        <v>454.78723404255635</v>
      </c>
      <c r="R283" s="306">
        <f t="shared" ca="1" si="136"/>
        <v>0.2282365234462029</v>
      </c>
      <c r="S283" s="307">
        <f t="shared" ca="1" si="137"/>
        <v>8.3331820669091705</v>
      </c>
      <c r="T283" s="304">
        <f t="shared" ca="1" si="117"/>
        <v>81.748516076378962</v>
      </c>
      <c r="U283" s="311">
        <f t="shared" ca="1" si="118"/>
        <v>0</v>
      </c>
      <c r="V283" s="306">
        <f t="shared" ca="1" si="119"/>
        <v>1.1931991108282063</v>
      </c>
      <c r="W283" s="304">
        <f t="shared" ca="1" si="120"/>
        <v>111.41454443407672</v>
      </c>
      <c r="Y283" s="314" t="str">
        <f t="shared" ca="1" si="138"/>
        <v/>
      </c>
      <c r="Z283" s="315" t="str">
        <f t="shared" ca="1" si="139"/>
        <v/>
      </c>
      <c r="AA283" s="316" t="str">
        <f t="shared" ca="1" si="140"/>
        <v/>
      </c>
      <c r="AC283" s="310" t="e">
        <f t="shared" ca="1" si="141"/>
        <v>#N/A</v>
      </c>
      <c r="AD283" s="323" t="e">
        <f t="shared" ca="1" si="142"/>
        <v>#N/A</v>
      </c>
      <c r="AE283" s="324">
        <f t="shared" ca="1" si="121"/>
        <v>263.01299201869716</v>
      </c>
      <c r="AG283" s="306">
        <f t="shared" ca="1" si="143"/>
        <v>31.701074373749744</v>
      </c>
      <c r="AH283" s="304">
        <f t="shared" ca="1" si="144"/>
        <v>41.253054301295577</v>
      </c>
    </row>
    <row r="284" spans="1:34" x14ac:dyDescent="0.2">
      <c r="A284" s="347">
        <f t="shared" ca="1" si="122"/>
        <v>0.01</v>
      </c>
      <c r="B284" s="304">
        <f t="shared" ca="1" si="123"/>
        <v>2.7999999999999843</v>
      </c>
      <c r="D284" s="306">
        <f t="shared" ca="1" si="124"/>
        <v>9.3402525992262575</v>
      </c>
      <c r="E284" s="307">
        <f t="shared" ca="1" si="125"/>
        <v>30.082681586689176</v>
      </c>
      <c r="F284" s="304">
        <f t="shared" ca="1" si="126"/>
        <v>31.499334120953744</v>
      </c>
      <c r="G284" s="306">
        <f t="shared" ca="1" si="127"/>
        <v>38.871080881121905</v>
      </c>
      <c r="H284" s="307">
        <f t="shared" ca="1" si="128"/>
        <v>165.92221219685581</v>
      </c>
      <c r="I284" s="304">
        <f t="shared" ca="1" si="129"/>
        <v>170.41461624275416</v>
      </c>
      <c r="J284" s="306">
        <f t="shared" ca="1" si="130"/>
        <v>57.574412147612293</v>
      </c>
      <c r="K284" s="307">
        <f t="shared" ca="1" si="131"/>
        <v>264.67071000658638</v>
      </c>
      <c r="L284" s="304">
        <f t="shared" ca="1" si="116"/>
        <v>270.8604763887372</v>
      </c>
      <c r="M284" s="306">
        <f t="shared" ca="1" si="132"/>
        <v>1.340673507779256</v>
      </c>
      <c r="N284" s="304">
        <f t="shared" ca="1" si="133"/>
        <v>76.814933700750913</v>
      </c>
      <c r="P284" s="310">
        <f t="shared" ca="1" si="134"/>
        <v>7</v>
      </c>
      <c r="Q284" s="304">
        <f t="shared" ca="1" si="135"/>
        <v>452.74468085106707</v>
      </c>
      <c r="R284" s="306">
        <f t="shared" ca="1" si="136"/>
        <v>0.22721146116546212</v>
      </c>
      <c r="S284" s="307">
        <f t="shared" ca="1" si="137"/>
        <v>8.3309099522975156</v>
      </c>
      <c r="T284" s="304">
        <f t="shared" ca="1" si="117"/>
        <v>81.726226632038632</v>
      </c>
      <c r="U284" s="311">
        <f t="shared" ca="1" si="118"/>
        <v>0</v>
      </c>
      <c r="V284" s="306">
        <f t="shared" ca="1" si="119"/>
        <v>1.1930012940355386</v>
      </c>
      <c r="W284" s="304">
        <f t="shared" ca="1" si="120"/>
        <v>111.80798255434297</v>
      </c>
      <c r="Y284" s="314" t="str">
        <f t="shared" ca="1" si="138"/>
        <v/>
      </c>
      <c r="Z284" s="315" t="str">
        <f t="shared" ca="1" si="139"/>
        <v/>
      </c>
      <c r="AA284" s="316" t="str">
        <f t="shared" ca="1" si="140"/>
        <v/>
      </c>
      <c r="AC284" s="310" t="e">
        <f t="shared" ca="1" si="141"/>
        <v>#N/A</v>
      </c>
      <c r="AD284" s="323" t="e">
        <f t="shared" ca="1" si="142"/>
        <v>#N/A</v>
      </c>
      <c r="AE284" s="324">
        <f t="shared" ca="1" si="121"/>
        <v>264.67071000658638</v>
      </c>
      <c r="AG284" s="306">
        <f t="shared" ca="1" si="143"/>
        <v>31.419844976638721</v>
      </c>
      <c r="AH284" s="304">
        <f t="shared" ca="1" si="144"/>
        <v>40.971531125823489</v>
      </c>
    </row>
    <row r="285" spans="1:34" x14ac:dyDescent="0.2">
      <c r="A285" s="347">
        <f t="shared" ca="1" si="122"/>
        <v>0.01</v>
      </c>
      <c r="B285" s="304">
        <f t="shared" ca="1" si="123"/>
        <v>2.8099999999999841</v>
      </c>
      <c r="D285" s="306">
        <f t="shared" ca="1" si="124"/>
        <v>9.2813110975797528</v>
      </c>
      <c r="E285" s="307">
        <f t="shared" ca="1" si="125"/>
        <v>29.807516016786749</v>
      </c>
      <c r="F285" s="304">
        <f t="shared" ca="1" si="126"/>
        <v>31.219076648438143</v>
      </c>
      <c r="G285" s="306">
        <f t="shared" ca="1" si="127"/>
        <v>38.963893992097702</v>
      </c>
      <c r="H285" s="307">
        <f t="shared" ca="1" si="128"/>
        <v>166.22028735702366</v>
      </c>
      <c r="I285" s="304">
        <f t="shared" ca="1" si="129"/>
        <v>170.72600552955882</v>
      </c>
      <c r="J285" s="306">
        <f t="shared" ca="1" si="130"/>
        <v>57.963587021978391</v>
      </c>
      <c r="K285" s="307">
        <f t="shared" ca="1" si="131"/>
        <v>266.33142250435577</v>
      </c>
      <c r="L285" s="304">
        <f t="shared" ca="1" si="116"/>
        <v>272.5659627203076</v>
      </c>
      <c r="M285" s="306">
        <f t="shared" ca="1" si="132"/>
        <v>1.3405424420628846</v>
      </c>
      <c r="N285" s="304">
        <f t="shared" ca="1" si="133"/>
        <v>76.807424188363967</v>
      </c>
      <c r="P285" s="310">
        <f t="shared" ca="1" si="134"/>
        <v>7</v>
      </c>
      <c r="Q285" s="304">
        <f t="shared" ca="1" si="135"/>
        <v>450.70212765957774</v>
      </c>
      <c r="R285" s="306">
        <f t="shared" ca="1" si="136"/>
        <v>0.22618639888472128</v>
      </c>
      <c r="S285" s="307">
        <f t="shared" ca="1" si="137"/>
        <v>8.3286480883086682</v>
      </c>
      <c r="T285" s="304">
        <f t="shared" ca="1" si="117"/>
        <v>81.704037746308046</v>
      </c>
      <c r="U285" s="311">
        <f t="shared" ca="1" si="118"/>
        <v>0</v>
      </c>
      <c r="V285" s="306">
        <f t="shared" ca="1" si="119"/>
        <v>1.1928031523548905</v>
      </c>
      <c r="W285" s="304">
        <f t="shared" ca="1" si="120"/>
        <v>112.19831930977529</v>
      </c>
      <c r="Y285" s="314" t="str">
        <f t="shared" ca="1" si="138"/>
        <v/>
      </c>
      <c r="Z285" s="315" t="str">
        <f t="shared" ca="1" si="139"/>
        <v/>
      </c>
      <c r="AA285" s="316" t="str">
        <f t="shared" ca="1" si="140"/>
        <v/>
      </c>
      <c r="AC285" s="310" t="e">
        <f t="shared" ca="1" si="141"/>
        <v>#N/A</v>
      </c>
      <c r="AD285" s="323" t="e">
        <f t="shared" ca="1" si="142"/>
        <v>#N/A</v>
      </c>
      <c r="AE285" s="324">
        <f t="shared" ca="1" si="121"/>
        <v>266.33142250435577</v>
      </c>
      <c r="AG285" s="306">
        <f t="shared" ca="1" si="143"/>
        <v>31.13878204200676</v>
      </c>
      <c r="AH285" s="304">
        <f t="shared" ca="1" si="144"/>
        <v>40.690174625214034</v>
      </c>
    </row>
    <row r="286" spans="1:34" x14ac:dyDescent="0.2">
      <c r="A286" s="347">
        <f t="shared" ca="1" si="122"/>
        <v>0.01</v>
      </c>
      <c r="B286" s="304">
        <f t="shared" ca="1" si="123"/>
        <v>2.8199999999999839</v>
      </c>
      <c r="D286" s="306">
        <f t="shared" ca="1" si="124"/>
        <v>9.222329776284937</v>
      </c>
      <c r="E286" s="307">
        <f t="shared" ca="1" si="125"/>
        <v>29.532533521578081</v>
      </c>
      <c r="F286" s="304">
        <f t="shared" ca="1" si="126"/>
        <v>30.939002936515017</v>
      </c>
      <c r="G286" s="306">
        <f t="shared" ca="1" si="127"/>
        <v>39.056117289860552</v>
      </c>
      <c r="H286" s="307">
        <f t="shared" ca="1" si="128"/>
        <v>166.51561269223944</v>
      </c>
      <c r="I286" s="304">
        <f t="shared" ca="1" si="129"/>
        <v>171.03458588259639</v>
      </c>
      <c r="J286" s="306">
        <f t="shared" ca="1" si="130"/>
        <v>58.353687078388184</v>
      </c>
      <c r="K286" s="307">
        <f t="shared" ca="1" si="131"/>
        <v>267.99510200460207</v>
      </c>
      <c r="L286" s="304">
        <f t="shared" ca="1" si="116"/>
        <v>274.27454766000352</v>
      </c>
      <c r="M286" s="306">
        <f t="shared" ca="1" si="132"/>
        <v>1.3404115396228244</v>
      </c>
      <c r="N286" s="304">
        <f t="shared" ca="1" si="133"/>
        <v>76.799924031020552</v>
      </c>
      <c r="P286" s="310">
        <f t="shared" ca="1" si="134"/>
        <v>7</v>
      </c>
      <c r="Q286" s="304">
        <f t="shared" ca="1" si="135"/>
        <v>448.65957446808841</v>
      </c>
      <c r="R286" s="306">
        <f t="shared" ca="1" si="136"/>
        <v>0.22516133660398047</v>
      </c>
      <c r="S286" s="307">
        <f t="shared" ca="1" si="137"/>
        <v>8.3263964749426282</v>
      </c>
      <c r="T286" s="304">
        <f t="shared" ca="1" si="117"/>
        <v>81.681949419187191</v>
      </c>
      <c r="U286" s="311">
        <f t="shared" ca="1" si="118"/>
        <v>0</v>
      </c>
      <c r="V286" s="306">
        <f t="shared" ca="1" si="119"/>
        <v>1.1926046892350819</v>
      </c>
      <c r="W286" s="304">
        <f t="shared" ca="1" si="120"/>
        <v>112.58553817736906</v>
      </c>
      <c r="Y286" s="314" t="str">
        <f t="shared" ca="1" si="138"/>
        <v/>
      </c>
      <c r="Z286" s="315" t="str">
        <f t="shared" ca="1" si="139"/>
        <v/>
      </c>
      <c r="AA286" s="316" t="str">
        <f t="shared" ca="1" si="140"/>
        <v/>
      </c>
      <c r="AC286" s="310" t="e">
        <f t="shared" ca="1" si="141"/>
        <v>#N/A</v>
      </c>
      <c r="AD286" s="323" t="e">
        <f t="shared" ca="1" si="142"/>
        <v>#N/A</v>
      </c>
      <c r="AE286" s="324">
        <f t="shared" ca="1" si="121"/>
        <v>267.99510200460207</v>
      </c>
      <c r="AG286" s="306">
        <f t="shared" ca="1" si="143"/>
        <v>30.857888766037178</v>
      </c>
      <c r="AH286" s="304">
        <f t="shared" ca="1" si="144"/>
        <v>40.40898799028561</v>
      </c>
    </row>
    <row r="287" spans="1:34" x14ac:dyDescent="0.2">
      <c r="A287" s="347">
        <f t="shared" ca="1" si="122"/>
        <v>0.01</v>
      </c>
      <c r="B287" s="304">
        <f t="shared" ca="1" si="123"/>
        <v>2.8299999999999836</v>
      </c>
      <c r="D287" s="306">
        <f t="shared" ca="1" si="124"/>
        <v>9.1633096663129727</v>
      </c>
      <c r="E287" s="307">
        <f t="shared" ca="1" si="125"/>
        <v>29.257737124267358</v>
      </c>
      <c r="F287" s="304">
        <f t="shared" ca="1" si="126"/>
        <v>30.659116518149656</v>
      </c>
      <c r="G287" s="306">
        <f t="shared" ca="1" si="127"/>
        <v>39.147750386523683</v>
      </c>
      <c r="H287" s="307">
        <f t="shared" ca="1" si="128"/>
        <v>166.80819006348213</v>
      </c>
      <c r="I287" s="304">
        <f t="shared" ca="1" si="129"/>
        <v>171.34035903014896</v>
      </c>
      <c r="J287" s="306">
        <f t="shared" ca="1" si="130"/>
        <v>58.744706416770107</v>
      </c>
      <c r="K287" s="307">
        <f t="shared" ca="1" si="131"/>
        <v>269.66172101838066</v>
      </c>
      <c r="L287" s="304">
        <f t="shared" ca="1" si="116"/>
        <v>275.98620312361174</v>
      </c>
      <c r="M287" s="306">
        <f t="shared" ca="1" si="132"/>
        <v>1.3402807978222149</v>
      </c>
      <c r="N287" s="304">
        <f t="shared" ca="1" si="133"/>
        <v>76.792433077639686</v>
      </c>
      <c r="P287" s="310">
        <f t="shared" ca="1" si="134"/>
        <v>7</v>
      </c>
      <c r="Q287" s="304">
        <f t="shared" ca="1" si="135"/>
        <v>446.61702127659908</v>
      </c>
      <c r="R287" s="306">
        <f t="shared" ca="1" si="136"/>
        <v>0.22413627432323965</v>
      </c>
      <c r="S287" s="307">
        <f t="shared" ca="1" si="137"/>
        <v>8.3241551121993957</v>
      </c>
      <c r="T287" s="304">
        <f t="shared" ca="1" si="117"/>
        <v>81.659961650676081</v>
      </c>
      <c r="U287" s="311">
        <f t="shared" ca="1" si="118"/>
        <v>0</v>
      </c>
      <c r="V287" s="306">
        <f t="shared" ca="1" si="119"/>
        <v>1.1924059081208072</v>
      </c>
      <c r="W287" s="304">
        <f t="shared" ca="1" si="120"/>
        <v>112.96962289529114</v>
      </c>
      <c r="Y287" s="314" t="str">
        <f t="shared" ca="1" si="138"/>
        <v/>
      </c>
      <c r="Z287" s="315" t="str">
        <f t="shared" ca="1" si="139"/>
        <v/>
      </c>
      <c r="AA287" s="316" t="str">
        <f t="shared" ca="1" si="140"/>
        <v/>
      </c>
      <c r="AC287" s="310" t="e">
        <f t="shared" ca="1" si="141"/>
        <v>#N/A</v>
      </c>
      <c r="AD287" s="323" t="e">
        <f t="shared" ca="1" si="142"/>
        <v>#N/A</v>
      </c>
      <c r="AE287" s="324">
        <f t="shared" ca="1" si="121"/>
        <v>269.66172101838066</v>
      </c>
      <c r="AG287" s="306">
        <f t="shared" ca="1" si="143"/>
        <v>30.577168315632729</v>
      </c>
      <c r="AH287" s="304">
        <f t="shared" ca="1" si="144"/>
        <v>40.127974382612472</v>
      </c>
    </row>
    <row r="288" spans="1:34" x14ac:dyDescent="0.2">
      <c r="A288" s="347">
        <f t="shared" ca="1" si="122"/>
        <v>0.01</v>
      </c>
      <c r="B288" s="304">
        <f t="shared" ca="1" si="123"/>
        <v>2.8399999999999834</v>
      </c>
      <c r="D288" s="306">
        <f t="shared" ca="1" si="124"/>
        <v>9.1042517895958781</v>
      </c>
      <c r="E288" s="307">
        <f t="shared" ca="1" si="125"/>
        <v>28.983129819983084</v>
      </c>
      <c r="F288" s="304">
        <f t="shared" ca="1" si="126"/>
        <v>30.379420909726907</v>
      </c>
      <c r="G288" s="306">
        <f t="shared" ca="1" si="127"/>
        <v>39.23879290441964</v>
      </c>
      <c r="H288" s="307">
        <f t="shared" ca="1" si="128"/>
        <v>167.09802136168196</v>
      </c>
      <c r="I288" s="304">
        <f t="shared" ca="1" si="129"/>
        <v>171.64332673187459</v>
      </c>
      <c r="J288" s="306">
        <f t="shared" ca="1" si="130"/>
        <v>59.136639133224826</v>
      </c>
      <c r="K288" s="307">
        <f t="shared" ca="1" si="131"/>
        <v>271.33125207550648</v>
      </c>
      <c r="L288" s="304">
        <f t="shared" ca="1" si="116"/>
        <v>277.70090104433456</v>
      </c>
      <c r="M288" s="306">
        <f t="shared" ca="1" si="132"/>
        <v>1.3401502140460342</v>
      </c>
      <c r="N288" s="304">
        <f t="shared" ca="1" si="133"/>
        <v>76.784951178391651</v>
      </c>
      <c r="P288" s="310">
        <f t="shared" ca="1" si="134"/>
        <v>7</v>
      </c>
      <c r="Q288" s="304">
        <f t="shared" ca="1" si="135"/>
        <v>444.57446808510974</v>
      </c>
      <c r="R288" s="306">
        <f t="shared" ca="1" si="136"/>
        <v>0.22311121204249884</v>
      </c>
      <c r="S288" s="307">
        <f t="shared" ca="1" si="137"/>
        <v>8.3219240000789707</v>
      </c>
      <c r="T288" s="304">
        <f t="shared" ca="1" si="117"/>
        <v>81.638074440774702</v>
      </c>
      <c r="U288" s="311">
        <f t="shared" ca="1" si="118"/>
        <v>0</v>
      </c>
      <c r="V288" s="306">
        <f t="shared" ca="1" si="119"/>
        <v>1.1922068124525897</v>
      </c>
      <c r="W288" s="304">
        <f t="shared" ca="1" si="120"/>
        <v>113.35055746224651</v>
      </c>
      <c r="Y288" s="314" t="str">
        <f t="shared" ca="1" si="138"/>
        <v/>
      </c>
      <c r="Z288" s="315" t="str">
        <f t="shared" ca="1" si="139"/>
        <v/>
      </c>
      <c r="AA288" s="316" t="str">
        <f t="shared" ca="1" si="140"/>
        <v/>
      </c>
      <c r="AC288" s="310" t="e">
        <f t="shared" ca="1" si="141"/>
        <v>#N/A</v>
      </c>
      <c r="AD288" s="323" t="e">
        <f t="shared" ca="1" si="142"/>
        <v>#N/A</v>
      </c>
      <c r="AE288" s="324">
        <f t="shared" ca="1" si="121"/>
        <v>271.33125207550648</v>
      </c>
      <c r="AG288" s="306">
        <f t="shared" ca="1" si="143"/>
        <v>30.296623828411995</v>
      </c>
      <c r="AH288" s="304">
        <f t="shared" ca="1" si="144"/>
        <v>39.847136934520414</v>
      </c>
    </row>
    <row r="289" spans="1:34" x14ac:dyDescent="0.2">
      <c r="A289" s="347">
        <f t="shared" ca="1" si="122"/>
        <v>0.01</v>
      </c>
      <c r="B289" s="304">
        <f t="shared" ca="1" si="123"/>
        <v>2.8499999999999832</v>
      </c>
      <c r="D289" s="306">
        <f t="shared" ca="1" si="124"/>
        <v>9.0451571590528452</v>
      </c>
      <c r="E289" s="307">
        <f t="shared" ca="1" si="125"/>
        <v>28.708714575772397</v>
      </c>
      <c r="F289" s="304">
        <f t="shared" ca="1" si="126"/>
        <v>30.099919611605799</v>
      </c>
      <c r="G289" s="306">
        <f t="shared" ca="1" si="127"/>
        <v>39.329244476010167</v>
      </c>
      <c r="H289" s="307">
        <f t="shared" ca="1" si="128"/>
        <v>167.3851085074397</v>
      </c>
      <c r="I289" s="304">
        <f t="shared" ca="1" si="129"/>
        <v>171.94349077851462</v>
      </c>
      <c r="J289" s="306">
        <f t="shared" ca="1" si="130"/>
        <v>59.529479320126974</v>
      </c>
      <c r="K289" s="307">
        <f t="shared" ca="1" si="131"/>
        <v>273.00366772485211</v>
      </c>
      <c r="L289" s="304">
        <f t="shared" ca="1" si="116"/>
        <v>279.41861337310172</v>
      </c>
      <c r="M289" s="306">
        <f t="shared" ca="1" si="132"/>
        <v>1.340019785700717</v>
      </c>
      <c r="N289" s="304">
        <f t="shared" ca="1" si="133"/>
        <v>76.777478184676113</v>
      </c>
      <c r="P289" s="310">
        <f t="shared" ca="1" si="134"/>
        <v>7</v>
      </c>
      <c r="Q289" s="304">
        <f t="shared" ca="1" si="135"/>
        <v>442.53191489362047</v>
      </c>
      <c r="R289" s="306">
        <f t="shared" ca="1" si="136"/>
        <v>0.22208614976175803</v>
      </c>
      <c r="S289" s="307">
        <f t="shared" ca="1" si="137"/>
        <v>8.3197031385813531</v>
      </c>
      <c r="T289" s="304">
        <f t="shared" ca="1" si="117"/>
        <v>81.616287789483081</v>
      </c>
      <c r="U289" s="311">
        <f t="shared" ca="1" si="118"/>
        <v>0</v>
      </c>
      <c r="V289" s="306">
        <f t="shared" ca="1" si="119"/>
        <v>1.1920074056667425</v>
      </c>
      <c r="W289" s="304">
        <f t="shared" ca="1" si="120"/>
        <v>113.72832613683005</v>
      </c>
      <c r="Y289" s="314" t="str">
        <f t="shared" ca="1" si="138"/>
        <v/>
      </c>
      <c r="Z289" s="315" t="str">
        <f t="shared" ca="1" si="139"/>
        <v/>
      </c>
      <c r="AA289" s="316" t="str">
        <f t="shared" ca="1" si="140"/>
        <v/>
      </c>
      <c r="AC289" s="310" t="e">
        <f t="shared" ca="1" si="141"/>
        <v>#N/A</v>
      </c>
      <c r="AD289" s="323" t="e">
        <f t="shared" ca="1" si="142"/>
        <v>#N/A</v>
      </c>
      <c r="AE289" s="324">
        <f t="shared" ca="1" si="121"/>
        <v>273.00366772485211</v>
      </c>
      <c r="AG289" s="306">
        <f t="shared" ca="1" si="143"/>
        <v>30.016258412708183</v>
      </c>
      <c r="AH289" s="304">
        <f t="shared" ca="1" si="144"/>
        <v>39.566478749084887</v>
      </c>
    </row>
    <row r="290" spans="1:34" x14ac:dyDescent="0.2">
      <c r="A290" s="347">
        <f t="shared" ca="1" si="122"/>
        <v>0.01</v>
      </c>
      <c r="B290" s="304">
        <f t="shared" ca="1" si="123"/>
        <v>2.859999999999983</v>
      </c>
      <c r="D290" s="306">
        <f t="shared" ca="1" si="124"/>
        <v>8.9860267786164041</v>
      </c>
      <c r="E290" s="307">
        <f t="shared" ca="1" si="125"/>
        <v>28.434494330597794</v>
      </c>
      <c r="F290" s="304">
        <f t="shared" ca="1" si="126"/>
        <v>29.820616108705888</v>
      </c>
      <c r="G290" s="306">
        <f t="shared" ca="1" si="127"/>
        <v>39.419104743796332</v>
      </c>
      <c r="H290" s="307">
        <f t="shared" ca="1" si="128"/>
        <v>167.66945345074566</v>
      </c>
      <c r="I290" s="304">
        <f t="shared" ca="1" si="129"/>
        <v>172.24085299160055</v>
      </c>
      <c r="J290" s="306">
        <f t="shared" ca="1" si="130"/>
        <v>59.923221066226006</v>
      </c>
      <c r="K290" s="307">
        <f t="shared" ca="1" si="131"/>
        <v>274.67894053464306</v>
      </c>
      <c r="L290" s="304">
        <f t="shared" ca="1" si="116"/>
        <v>281.13931207887981</v>
      </c>
      <c r="M290" s="306">
        <f t="shared" ca="1" si="132"/>
        <v>1.3398895102137811</v>
      </c>
      <c r="N290" s="304">
        <f t="shared" ca="1" si="133"/>
        <v>76.770013949100672</v>
      </c>
      <c r="P290" s="310">
        <f t="shared" ca="1" si="134"/>
        <v>7</v>
      </c>
      <c r="Q290" s="304">
        <f t="shared" ca="1" si="135"/>
        <v>440.48936170213113</v>
      </c>
      <c r="R290" s="306">
        <f t="shared" ca="1" si="136"/>
        <v>0.22106108748101722</v>
      </c>
      <c r="S290" s="307">
        <f t="shared" ca="1" si="137"/>
        <v>8.317492527706543</v>
      </c>
      <c r="T290" s="304">
        <f t="shared" ca="1" si="117"/>
        <v>81.594601696801192</v>
      </c>
      <c r="U290" s="311">
        <f t="shared" ca="1" si="118"/>
        <v>0</v>
      </c>
      <c r="V290" s="306">
        <f t="shared" ca="1" si="119"/>
        <v>1.1918076911953248</v>
      </c>
      <c r="W290" s="304">
        <f t="shared" ca="1" si="120"/>
        <v>114.10291343686211</v>
      </c>
      <c r="Y290" s="314" t="str">
        <f t="shared" ca="1" si="138"/>
        <v/>
      </c>
      <c r="Z290" s="315" t="str">
        <f t="shared" ca="1" si="139"/>
        <v/>
      </c>
      <c r="AA290" s="316" t="str">
        <f t="shared" ca="1" si="140"/>
        <v/>
      </c>
      <c r="AC290" s="310" t="e">
        <f t="shared" ca="1" si="141"/>
        <v>#N/A</v>
      </c>
      <c r="AD290" s="323" t="e">
        <f t="shared" ca="1" si="142"/>
        <v>#N/A</v>
      </c>
      <c r="AE290" s="324">
        <f t="shared" ca="1" si="121"/>
        <v>274.67894053464306</v>
      </c>
      <c r="AG290" s="306">
        <f t="shared" ca="1" si="143"/>
        <v>29.736075147570293</v>
      </c>
      <c r="AH290" s="304">
        <f t="shared" ca="1" si="144"/>
        <v>39.286002900131471</v>
      </c>
    </row>
    <row r="291" spans="1:34" x14ac:dyDescent="0.2">
      <c r="A291" s="347">
        <f t="shared" ca="1" si="122"/>
        <v>0.01</v>
      </c>
      <c r="B291" s="304">
        <f t="shared" ca="1" si="123"/>
        <v>2.8699999999999828</v>
      </c>
      <c r="D291" s="306">
        <f t="shared" ca="1" si="124"/>
        <v>8.9268616432583592</v>
      </c>
      <c r="E291" s="307">
        <f t="shared" ca="1" si="125"/>
        <v>28.160471995336508</v>
      </c>
      <c r="F291" s="304">
        <f t="shared" ca="1" si="126"/>
        <v>29.541513871127339</v>
      </c>
      <c r="G291" s="306">
        <f t="shared" ca="1" si="127"/>
        <v>39.508373360228916</v>
      </c>
      <c r="H291" s="307">
        <f t="shared" ca="1" si="128"/>
        <v>167.95105817069904</v>
      </c>
      <c r="I291" s="304">
        <f t="shared" ca="1" si="129"/>
        <v>172.53541522316158</v>
      </c>
      <c r="J291" s="306">
        <f t="shared" ca="1" si="130"/>
        <v>60.31785845674613</v>
      </c>
      <c r="K291" s="307">
        <f t="shared" ca="1" si="131"/>
        <v>276.3570430927503</v>
      </c>
      <c r="L291" s="304">
        <f t="shared" ca="1" si="116"/>
        <v>282.86296914897912</v>
      </c>
      <c r="M291" s="306">
        <f t="shared" ca="1" si="132"/>
        <v>1.3397593850334577</v>
      </c>
      <c r="N291" s="304">
        <f t="shared" ca="1" si="133"/>
        <v>76.762558325459764</v>
      </c>
      <c r="P291" s="310">
        <f t="shared" ca="1" si="134"/>
        <v>7</v>
      </c>
      <c r="Q291" s="304">
        <f t="shared" ca="1" si="135"/>
        <v>438.44680851064186</v>
      </c>
      <c r="R291" s="306">
        <f t="shared" ca="1" si="136"/>
        <v>0.22003602520027643</v>
      </c>
      <c r="S291" s="307">
        <f t="shared" ca="1" si="137"/>
        <v>8.3152921674545404</v>
      </c>
      <c r="T291" s="304">
        <f t="shared" ca="1" si="117"/>
        <v>81.573016162729047</v>
      </c>
      <c r="U291" s="311">
        <f t="shared" ca="1" si="118"/>
        <v>0</v>
      </c>
      <c r="V291" s="306">
        <f t="shared" ca="1" si="119"/>
        <v>1.1916076724661009</v>
      </c>
      <c r="W291" s="304">
        <f t="shared" ca="1" si="120"/>
        <v>114.47430413870966</v>
      </c>
      <c r="Y291" s="314" t="str">
        <f t="shared" ca="1" si="138"/>
        <v/>
      </c>
      <c r="Z291" s="315" t="str">
        <f t="shared" ca="1" si="139"/>
        <v/>
      </c>
      <c r="AA291" s="316" t="str">
        <f t="shared" ca="1" si="140"/>
        <v/>
      </c>
      <c r="AC291" s="310" t="e">
        <f t="shared" ca="1" si="141"/>
        <v>#N/A</v>
      </c>
      <c r="AD291" s="323" t="e">
        <f t="shared" ca="1" si="142"/>
        <v>#N/A</v>
      </c>
      <c r="AE291" s="324">
        <f t="shared" ca="1" si="121"/>
        <v>276.3570430927503</v>
      </c>
      <c r="AG291" s="306">
        <f t="shared" ca="1" si="143"/>
        <v>29.45607708276674</v>
      </c>
      <c r="AH291" s="304">
        <f t="shared" ca="1" si="144"/>
        <v>39.005712432238838</v>
      </c>
    </row>
    <row r="292" spans="1:34" x14ac:dyDescent="0.2">
      <c r="A292" s="347">
        <f t="shared" ca="1" si="122"/>
        <v>0.01</v>
      </c>
      <c r="B292" s="304">
        <f t="shared" ca="1" si="123"/>
        <v>2.8799999999999826</v>
      </c>
      <c r="D292" s="306">
        <f t="shared" ca="1" si="124"/>
        <v>8.8676627390156302</v>
      </c>
      <c r="E292" s="307">
        <f t="shared" ca="1" si="125"/>
        <v>27.886650452782021</v>
      </c>
      <c r="F292" s="304">
        <f t="shared" ca="1" si="126"/>
        <v>29.262616354806244</v>
      </c>
      <c r="G292" s="306">
        <f t="shared" ca="1" si="127"/>
        <v>39.597049987619073</v>
      </c>
      <c r="H292" s="307">
        <f t="shared" ca="1" si="128"/>
        <v>168.22992467522687</v>
      </c>
      <c r="I292" s="304">
        <f t="shared" ca="1" si="129"/>
        <v>172.82717935543155</v>
      </c>
      <c r="J292" s="306">
        <f t="shared" ca="1" si="130"/>
        <v>60.713385573485368</v>
      </c>
      <c r="K292" s="307">
        <f t="shared" ca="1" si="131"/>
        <v>278.03794800697995</v>
      </c>
      <c r="L292" s="304">
        <f t="shared" ca="1" si="116"/>
        <v>284.5895565893569</v>
      </c>
      <c r="M292" s="306">
        <f t="shared" ca="1" si="132"/>
        <v>1.3396294076283306</v>
      </c>
      <c r="N292" s="304">
        <f t="shared" ca="1" si="133"/>
        <v>76.75511116871391</v>
      </c>
      <c r="P292" s="310">
        <f t="shared" ca="1" si="134"/>
        <v>7</v>
      </c>
      <c r="Q292" s="304">
        <f t="shared" ca="1" si="135"/>
        <v>436.40425531915253</v>
      </c>
      <c r="R292" s="306">
        <f t="shared" ca="1" si="136"/>
        <v>0.21901096291953562</v>
      </c>
      <c r="S292" s="307">
        <f t="shared" ca="1" si="137"/>
        <v>8.3131020578253452</v>
      </c>
      <c r="T292" s="304">
        <f t="shared" ca="1" si="117"/>
        <v>81.551531187266647</v>
      </c>
      <c r="U292" s="311">
        <f t="shared" ca="1" si="118"/>
        <v>0</v>
      </c>
      <c r="V292" s="306">
        <f t="shared" ca="1" si="119"/>
        <v>1.1914073529025009</v>
      </c>
      <c r="W292" s="304">
        <f t="shared" ca="1" si="120"/>
        <v>114.84248327659209</v>
      </c>
      <c r="Y292" s="314" t="str">
        <f t="shared" ca="1" si="138"/>
        <v/>
      </c>
      <c r="Z292" s="315" t="str">
        <f t="shared" ca="1" si="139"/>
        <v/>
      </c>
      <c r="AA292" s="316" t="str">
        <f t="shared" ca="1" si="140"/>
        <v/>
      </c>
      <c r="AC292" s="310" t="e">
        <f t="shared" ca="1" si="141"/>
        <v>#N/A</v>
      </c>
      <c r="AD292" s="323" t="e">
        <f t="shared" ca="1" si="142"/>
        <v>#N/A</v>
      </c>
      <c r="AE292" s="324">
        <f t="shared" ca="1" si="121"/>
        <v>278.03794800697995</v>
      </c>
      <c r="AG292" s="306">
        <f t="shared" ca="1" si="143"/>
        <v>29.176267238791191</v>
      </c>
      <c r="AH292" s="304">
        <f t="shared" ca="1" si="144"/>
        <v>38.725610360743929</v>
      </c>
    </row>
    <row r="293" spans="1:34" x14ac:dyDescent="0.2">
      <c r="A293" s="347">
        <f t="shared" ca="1" si="122"/>
        <v>0.01</v>
      </c>
      <c r="B293" s="304">
        <f t="shared" ca="1" si="123"/>
        <v>2.8899999999999824</v>
      </c>
      <c r="D293" s="306">
        <f t="shared" ca="1" si="124"/>
        <v>8.8084310430159096</v>
      </c>
      <c r="E293" s="307">
        <f t="shared" ca="1" si="125"/>
        <v>27.613032557648332</v>
      </c>
      <c r="F293" s="304">
        <f t="shared" ca="1" si="126"/>
        <v>28.983927002207846</v>
      </c>
      <c r="G293" s="306">
        <f t="shared" ca="1" si="127"/>
        <v>39.685134298049235</v>
      </c>
      <c r="H293" s="307">
        <f t="shared" ca="1" si="128"/>
        <v>168.50605500080334</v>
      </c>
      <c r="I293" s="304">
        <f t="shared" ca="1" si="129"/>
        <v>173.11614730055646</v>
      </c>
      <c r="J293" s="306">
        <f t="shared" ca="1" si="130"/>
        <v>61.109796494913709</v>
      </c>
      <c r="K293" s="307">
        <f t="shared" ca="1" si="131"/>
        <v>279.72162790536009</v>
      </c>
      <c r="L293" s="304">
        <f t="shared" ca="1" si="116"/>
        <v>286.31904642491827</v>
      </c>
      <c r="M293" s="306">
        <f t="shared" ca="1" si="132"/>
        <v>1.339499575486979</v>
      </c>
      <c r="N293" s="304">
        <f t="shared" ca="1" si="133"/>
        <v>76.747672334969323</v>
      </c>
      <c r="P293" s="310">
        <f t="shared" ca="1" si="134"/>
        <v>7</v>
      </c>
      <c r="Q293" s="304">
        <f t="shared" ca="1" si="135"/>
        <v>434.36170212766319</v>
      </c>
      <c r="R293" s="306">
        <f t="shared" ca="1" si="136"/>
        <v>0.21798590063879481</v>
      </c>
      <c r="S293" s="307">
        <f t="shared" ca="1" si="137"/>
        <v>8.3109221988189574</v>
      </c>
      <c r="T293" s="304">
        <f t="shared" ca="1" si="117"/>
        <v>81.530146770413978</v>
      </c>
      <c r="U293" s="311">
        <f t="shared" ca="1" si="118"/>
        <v>0</v>
      </c>
      <c r="V293" s="306">
        <f t="shared" ca="1" si="119"/>
        <v>1.1912067359235781</v>
      </c>
      <c r="W293" s="304">
        <f t="shared" ca="1" si="120"/>
        <v>115.20743614187248</v>
      </c>
      <c r="Y293" s="314" t="str">
        <f t="shared" ca="1" si="138"/>
        <v/>
      </c>
      <c r="Z293" s="315" t="str">
        <f t="shared" ca="1" si="139"/>
        <v/>
      </c>
      <c r="AA293" s="316" t="str">
        <f t="shared" ca="1" si="140"/>
        <v/>
      </c>
      <c r="AC293" s="310" t="e">
        <f t="shared" ca="1" si="141"/>
        <v>#N/A</v>
      </c>
      <c r="AD293" s="323" t="e">
        <f t="shared" ca="1" si="142"/>
        <v>#N/A</v>
      </c>
      <c r="AE293" s="324">
        <f t="shared" ca="1" si="121"/>
        <v>279.72162790536009</v>
      </c>
      <c r="AG293" s="306">
        <f t="shared" ca="1" si="143"/>
        <v>28.896648606870922</v>
      </c>
      <c r="AH293" s="304">
        <f t="shared" ca="1" si="144"/>
        <v>38.445699671749679</v>
      </c>
    </row>
    <row r="294" spans="1:34" x14ac:dyDescent="0.2">
      <c r="A294" s="347">
        <f t="shared" ca="1" si="122"/>
        <v>0.01</v>
      </c>
      <c r="B294" s="304">
        <f t="shared" ca="1" si="123"/>
        <v>2.8999999999999821</v>
      </c>
      <c r="D294" s="306">
        <f t="shared" ca="1" si="124"/>
        <v>8.7491675235032229</v>
      </c>
      <c r="E294" s="307">
        <f t="shared" ca="1" si="125"/>
        <v>27.339621136576241</v>
      </c>
      <c r="F294" s="304">
        <f t="shared" ca="1" si="126"/>
        <v>28.705449243059231</v>
      </c>
      <c r="G294" s="306">
        <f t="shared" ca="1" si="127"/>
        <v>39.772625973284264</v>
      </c>
      <c r="H294" s="307">
        <f t="shared" ca="1" si="128"/>
        <v>168.77945121216911</v>
      </c>
      <c r="I294" s="304">
        <f t="shared" ca="1" si="129"/>
        <v>173.4023210003019</v>
      </c>
      <c r="J294" s="306">
        <f t="shared" ca="1" si="130"/>
        <v>61.507085296270375</v>
      </c>
      <c r="K294" s="307">
        <f t="shared" ca="1" si="131"/>
        <v>281.40805543642495</v>
      </c>
      <c r="L294" s="304">
        <f t="shared" ca="1" si="116"/>
        <v>288.05141069981363</v>
      </c>
      <c r="M294" s="306">
        <f t="shared" ca="1" si="132"/>
        <v>1.3393698861176282</v>
      </c>
      <c r="N294" s="304">
        <f t="shared" ca="1" si="133"/>
        <v>76.740241681457803</v>
      </c>
      <c r="P294" s="310">
        <f t="shared" ca="1" si="134"/>
        <v>7</v>
      </c>
      <c r="Q294" s="304">
        <f t="shared" ca="1" si="135"/>
        <v>432.31914893617386</v>
      </c>
      <c r="R294" s="306">
        <f t="shared" ca="1" si="136"/>
        <v>0.21696083835805396</v>
      </c>
      <c r="S294" s="307">
        <f t="shared" ca="1" si="137"/>
        <v>8.3087525904353772</v>
      </c>
      <c r="T294" s="304">
        <f t="shared" ca="1" si="117"/>
        <v>81.508862912171054</v>
      </c>
      <c r="U294" s="311">
        <f t="shared" ca="1" si="118"/>
        <v>0</v>
      </c>
      <c r="V294" s="306">
        <f t="shared" ca="1" si="119"/>
        <v>1.1910058249439721</v>
      </c>
      <c r="W294" s="304">
        <f t="shared" ca="1" si="120"/>
        <v>115.56914828233479</v>
      </c>
      <c r="Y294" s="314" t="str">
        <f t="shared" ca="1" si="138"/>
        <v/>
      </c>
      <c r="Z294" s="315" t="str">
        <f t="shared" ca="1" si="139"/>
        <v/>
      </c>
      <c r="AA294" s="316" t="str">
        <f t="shared" ca="1" si="140"/>
        <v/>
      </c>
      <c r="AC294" s="310" t="e">
        <f t="shared" ca="1" si="141"/>
        <v>#N/A</v>
      </c>
      <c r="AD294" s="323" t="e">
        <f t="shared" ca="1" si="142"/>
        <v>#N/A</v>
      </c>
      <c r="AE294" s="324">
        <f t="shared" ca="1" si="121"/>
        <v>281.40805543642495</v>
      </c>
      <c r="AG294" s="306">
        <f t="shared" ca="1" si="143"/>
        <v>28.617224148977314</v>
      </c>
      <c r="AH294" s="304">
        <f t="shared" ca="1" si="144"/>
        <v>38.165983322134856</v>
      </c>
    </row>
    <row r="295" spans="1:34" x14ac:dyDescent="0.2">
      <c r="A295" s="347">
        <f t="shared" ca="1" si="122"/>
        <v>0.01</v>
      </c>
      <c r="B295" s="304">
        <f t="shared" ca="1" si="123"/>
        <v>2.9099999999999819</v>
      </c>
      <c r="D295" s="306">
        <f t="shared" ca="1" si="124"/>
        <v>8.6898731398633142</v>
      </c>
      <c r="E295" s="307">
        <f t="shared" ca="1" si="125"/>
        <v>27.066418988142232</v>
      </c>
      <c r="F295" s="304">
        <f t="shared" ca="1" si="126"/>
        <v>28.42718649512442</v>
      </c>
      <c r="G295" s="306">
        <f t="shared" ca="1" si="127"/>
        <v>39.859524704682897</v>
      </c>
      <c r="H295" s="307">
        <f t="shared" ca="1" si="128"/>
        <v>169.05011540205052</v>
      </c>
      <c r="I295" s="304">
        <f t="shared" ca="1" si="129"/>
        <v>173.6857024257605</v>
      </c>
      <c r="J295" s="306">
        <f t="shared" ca="1" si="130"/>
        <v>61.905246049660214</v>
      </c>
      <c r="K295" s="307">
        <f t="shared" ca="1" si="131"/>
        <v>283.09720326949605</v>
      </c>
      <c r="L295" s="304">
        <f t="shared" ca="1" si="116"/>
        <v>289.78662147773372</v>
      </c>
      <c r="M295" s="306">
        <f t="shared" ca="1" si="132"/>
        <v>1.3392403370478054</v>
      </c>
      <c r="N295" s="304">
        <f t="shared" ca="1" si="133"/>
        <v>76.732819066517109</v>
      </c>
      <c r="P295" s="310">
        <f t="shared" ca="1" si="134"/>
        <v>7</v>
      </c>
      <c r="Q295" s="304">
        <f t="shared" ca="1" si="135"/>
        <v>430.27659574468453</v>
      </c>
      <c r="R295" s="306">
        <f t="shared" ca="1" si="136"/>
        <v>0.21593577607731315</v>
      </c>
      <c r="S295" s="307">
        <f t="shared" ca="1" si="137"/>
        <v>8.3065932326746044</v>
      </c>
      <c r="T295" s="304">
        <f t="shared" ca="1" si="117"/>
        <v>81.487679612537875</v>
      </c>
      <c r="U295" s="311">
        <f t="shared" ca="1" si="118"/>
        <v>0</v>
      </c>
      <c r="V295" s="306">
        <f t="shared" ca="1" si="119"/>
        <v>1.1908046233738672</v>
      </c>
      <c r="W295" s="304">
        <f t="shared" ca="1" si="120"/>
        <v>115.92760550144605</v>
      </c>
      <c r="Y295" s="314" t="str">
        <f t="shared" ca="1" si="138"/>
        <v/>
      </c>
      <c r="Z295" s="315" t="str">
        <f t="shared" ca="1" si="139"/>
        <v/>
      </c>
      <c r="AA295" s="316" t="str">
        <f t="shared" ca="1" si="140"/>
        <v/>
      </c>
      <c r="AC295" s="310" t="e">
        <f t="shared" ca="1" si="141"/>
        <v>#N/A</v>
      </c>
      <c r="AD295" s="323" t="e">
        <f t="shared" ca="1" si="142"/>
        <v>#N/A</v>
      </c>
      <c r="AE295" s="324">
        <f t="shared" ca="1" si="121"/>
        <v>283.09720326949605</v>
      </c>
      <c r="AG295" s="306">
        <f t="shared" ca="1" si="143"/>
        <v>28.337996797838695</v>
      </c>
      <c r="AH295" s="304">
        <f t="shared" ca="1" si="144"/>
        <v>37.886464239566287</v>
      </c>
    </row>
    <row r="296" spans="1:34" x14ac:dyDescent="0.2">
      <c r="A296" s="347">
        <f t="shared" ca="1" si="122"/>
        <v>0.01</v>
      </c>
      <c r="B296" s="304">
        <f t="shared" ca="1" si="123"/>
        <v>2.9199999999999817</v>
      </c>
      <c r="D296" s="306">
        <f t="shared" ca="1" si="124"/>
        <v>8.6305488426489827</v>
      </c>
      <c r="E296" s="307">
        <f t="shared" ca="1" si="125"/>
        <v>26.793428882869598</v>
      </c>
      <c r="F296" s="304">
        <f t="shared" ca="1" si="126"/>
        <v>28.149142165024148</v>
      </c>
      <c r="G296" s="306">
        <f t="shared" ca="1" si="127"/>
        <v>39.945830193109387</v>
      </c>
      <c r="H296" s="307">
        <f t="shared" ca="1" si="128"/>
        <v>169.31804969087921</v>
      </c>
      <c r="I296" s="304">
        <f t="shared" ca="1" si="129"/>
        <v>173.96629357705984</v>
      </c>
      <c r="J296" s="306">
        <f t="shared" ca="1" si="130"/>
        <v>62.304272824149173</v>
      </c>
      <c r="K296" s="307">
        <f t="shared" ca="1" si="131"/>
        <v>284.78904409496067</v>
      </c>
      <c r="L296" s="304">
        <f t="shared" ca="1" si="116"/>
        <v>291.52465084220142</v>
      </c>
      <c r="M296" s="306">
        <f t="shared" ca="1" si="132"/>
        <v>1.3391109258240006</v>
      </c>
      <c r="N296" s="304">
        <f t="shared" ca="1" si="133"/>
        <v>76.725404349571477</v>
      </c>
      <c r="P296" s="310">
        <f t="shared" ca="1" si="134"/>
        <v>7</v>
      </c>
      <c r="Q296" s="304">
        <f t="shared" ca="1" si="135"/>
        <v>428.23404255319525</v>
      </c>
      <c r="R296" s="306">
        <f t="shared" ca="1" si="136"/>
        <v>0.21491071379657237</v>
      </c>
      <c r="S296" s="307">
        <f t="shared" ca="1" si="137"/>
        <v>8.304444125536639</v>
      </c>
      <c r="T296" s="304">
        <f t="shared" ca="1" si="117"/>
        <v>81.466596871514426</v>
      </c>
      <c r="U296" s="311">
        <f t="shared" ca="1" si="118"/>
        <v>0</v>
      </c>
      <c r="V296" s="306">
        <f t="shared" ca="1" si="119"/>
        <v>1.1906031346189541</v>
      </c>
      <c r="W296" s="304">
        <f t="shared" ca="1" si="120"/>
        <v>116.28279385760536</v>
      </c>
      <c r="Y296" s="314" t="str">
        <f t="shared" ca="1" si="138"/>
        <v/>
      </c>
      <c r="Z296" s="315" t="str">
        <f t="shared" ca="1" si="139"/>
        <v/>
      </c>
      <c r="AA296" s="316" t="str">
        <f t="shared" ca="1" si="140"/>
        <v/>
      </c>
      <c r="AC296" s="310" t="e">
        <f t="shared" ca="1" si="141"/>
        <v>#N/A</v>
      </c>
      <c r="AD296" s="323" t="e">
        <f t="shared" ca="1" si="142"/>
        <v>#N/A</v>
      </c>
      <c r="AE296" s="324">
        <f t="shared" ca="1" si="121"/>
        <v>284.78904409496067</v>
      </c>
      <c r="AG296" s="306">
        <f t="shared" ca="1" si="143"/>
        <v>28.058969456955523</v>
      </c>
      <c r="AH296" s="304">
        <f t="shared" ca="1" si="144"/>
        <v>37.607145322513411</v>
      </c>
    </row>
    <row r="297" spans="1:34" x14ac:dyDescent="0.2">
      <c r="A297" s="347">
        <f t="shared" ca="1" si="122"/>
        <v>0.01</v>
      </c>
      <c r="B297" s="304">
        <f t="shared" ca="1" si="123"/>
        <v>2.9299999999999815</v>
      </c>
      <c r="D297" s="306">
        <f t="shared" ca="1" si="124"/>
        <v>8.5711955736052801</v>
      </c>
      <c r="E297" s="307">
        <f t="shared" ca="1" si="125"/>
        <v>26.520653563241815</v>
      </c>
      <c r="F297" s="304">
        <f t="shared" ca="1" si="126"/>
        <v>27.871319649103118</v>
      </c>
      <c r="G297" s="306">
        <f t="shared" ca="1" si="127"/>
        <v>40.031542148845439</v>
      </c>
      <c r="H297" s="307">
        <f t="shared" ca="1" si="128"/>
        <v>169.58325622651162</v>
      </c>
      <c r="I297" s="304">
        <f t="shared" ca="1" si="129"/>
        <v>174.24409648307022</v>
      </c>
      <c r="J297" s="306">
        <f t="shared" ca="1" si="130"/>
        <v>62.704159685858947</v>
      </c>
      <c r="K297" s="307">
        <f t="shared" ca="1" si="131"/>
        <v>286.4835506245476</v>
      </c>
      <c r="L297" s="304">
        <f t="shared" ca="1" si="116"/>
        <v>293.26547089686062</v>
      </c>
      <c r="M297" s="306">
        <f t="shared" ca="1" si="132"/>
        <v>1.3389816500113343</v>
      </c>
      <c r="N297" s="304">
        <f t="shared" ca="1" si="133"/>
        <v>76.717997391112576</v>
      </c>
      <c r="P297" s="310">
        <f t="shared" ca="1" si="134"/>
        <v>7</v>
      </c>
      <c r="Q297" s="304">
        <f t="shared" ca="1" si="135"/>
        <v>426.19148936170592</v>
      </c>
      <c r="R297" s="306">
        <f t="shared" ca="1" si="136"/>
        <v>0.21388565151583155</v>
      </c>
      <c r="S297" s="307">
        <f t="shared" ca="1" si="137"/>
        <v>8.3023052690214811</v>
      </c>
      <c r="T297" s="304">
        <f t="shared" ca="1" si="117"/>
        <v>81.445614689100736</v>
      </c>
      <c r="U297" s="311">
        <f t="shared" ca="1" si="118"/>
        <v>0</v>
      </c>
      <c r="V297" s="306">
        <f t="shared" ca="1" si="119"/>
        <v>1.1904013620803922</v>
      </c>
      <c r="W297" s="304">
        <f t="shared" ca="1" si="120"/>
        <v>116.63469966337863</v>
      </c>
      <c r="Y297" s="314" t="str">
        <f t="shared" ca="1" si="138"/>
        <v/>
      </c>
      <c r="Z297" s="315" t="str">
        <f t="shared" ca="1" si="139"/>
        <v/>
      </c>
      <c r="AA297" s="316" t="str">
        <f t="shared" ca="1" si="140"/>
        <v/>
      </c>
      <c r="AC297" s="310" t="e">
        <f t="shared" ca="1" si="141"/>
        <v>#N/A</v>
      </c>
      <c r="AD297" s="323" t="e">
        <f t="shared" ca="1" si="142"/>
        <v>#N/A</v>
      </c>
      <c r="AE297" s="324">
        <f t="shared" ca="1" si="121"/>
        <v>286.4835506245476</v>
      </c>
      <c r="AG297" s="306">
        <f t="shared" ca="1" si="143"/>
        <v>27.780145000617633</v>
      </c>
      <c r="AH297" s="304">
        <f t="shared" ca="1" si="144"/>
        <v>37.328029440264942</v>
      </c>
    </row>
    <row r="298" spans="1:34" x14ac:dyDescent="0.2">
      <c r="A298" s="347">
        <f t="shared" ca="1" si="122"/>
        <v>0.01</v>
      </c>
      <c r="B298" s="304">
        <f t="shared" ca="1" si="123"/>
        <v>2.9399999999999813</v>
      </c>
      <c r="D298" s="306">
        <f t="shared" ca="1" si="124"/>
        <v>8.5118142656945892</v>
      </c>
      <c r="E298" s="307">
        <f t="shared" ca="1" si="125"/>
        <v>26.248095743718274</v>
      </c>
      <c r="F298" s="304">
        <f t="shared" ca="1" si="126"/>
        <v>27.593722334347774</v>
      </c>
      <c r="G298" s="306">
        <f t="shared" ca="1" si="127"/>
        <v>40.116660291502384</v>
      </c>
      <c r="H298" s="307">
        <f t="shared" ca="1" si="128"/>
        <v>169.84573718394881</v>
      </c>
      <c r="I298" s="304">
        <f t="shared" ca="1" si="129"/>
        <v>174.51911320111279</v>
      </c>
      <c r="J298" s="306">
        <f t="shared" ca="1" si="130"/>
        <v>63.104900698060689</v>
      </c>
      <c r="K298" s="307">
        <f t="shared" ca="1" si="131"/>
        <v>288.18069559159989</v>
      </c>
      <c r="L298" s="304">
        <f t="shared" ca="1" si="116"/>
        <v>295.00905376576236</v>
      </c>
      <c r="M298" s="306">
        <f t="shared" ca="1" si="132"/>
        <v>1.3388525071932291</v>
      </c>
      <c r="N298" s="304">
        <f t="shared" ca="1" si="133"/>
        <v>76.710598052680723</v>
      </c>
      <c r="P298" s="310">
        <f t="shared" ca="1" si="134"/>
        <v>7</v>
      </c>
      <c r="Q298" s="304">
        <f t="shared" ca="1" si="135"/>
        <v>424.14893617021659</v>
      </c>
      <c r="R298" s="306">
        <f t="shared" ca="1" si="136"/>
        <v>0.21286058923509071</v>
      </c>
      <c r="S298" s="307">
        <f t="shared" ca="1" si="137"/>
        <v>8.3001766631291307</v>
      </c>
      <c r="T298" s="304">
        <f t="shared" ca="1" si="117"/>
        <v>81.424733065296778</v>
      </c>
      <c r="U298" s="311">
        <f t="shared" ca="1" si="118"/>
        <v>0</v>
      </c>
      <c r="V298" s="306">
        <f t="shared" ca="1" si="119"/>
        <v>1.1901993091547713</v>
      </c>
      <c r="W298" s="304">
        <f t="shared" ca="1" si="120"/>
        <v>116.98330948472001</v>
      </c>
      <c r="Y298" s="314" t="str">
        <f t="shared" ca="1" si="138"/>
        <v/>
      </c>
      <c r="Z298" s="315" t="str">
        <f t="shared" ca="1" si="139"/>
        <v/>
      </c>
      <c r="AA298" s="316" t="str">
        <f t="shared" ca="1" si="140"/>
        <v/>
      </c>
      <c r="AC298" s="310" t="e">
        <f t="shared" ca="1" si="141"/>
        <v>#N/A</v>
      </c>
      <c r="AD298" s="323" t="e">
        <f t="shared" ca="1" si="142"/>
        <v>#N/A</v>
      </c>
      <c r="AE298" s="324">
        <f t="shared" ca="1" si="121"/>
        <v>288.18069559159989</v>
      </c>
      <c r="AG298" s="306">
        <f t="shared" ca="1" si="143"/>
        <v>27.501526273923876</v>
      </c>
      <c r="AH298" s="304">
        <f t="shared" ca="1" si="144"/>
        <v>37.049119432947876</v>
      </c>
    </row>
    <row r="299" spans="1:34" x14ac:dyDescent="0.2">
      <c r="A299" s="347">
        <f t="shared" ca="1" si="122"/>
        <v>0.01</v>
      </c>
      <c r="B299" s="304">
        <f t="shared" ca="1" si="123"/>
        <v>2.9499999999999811</v>
      </c>
      <c r="D299" s="306">
        <f t="shared" ca="1" si="124"/>
        <v>8.4524058431217135</v>
      </c>
      <c r="E299" s="307">
        <f t="shared" ca="1" si="125"/>
        <v>25.975758110752245</v>
      </c>
      <c r="F299" s="304">
        <f t="shared" ca="1" si="126"/>
        <v>27.316353599357821</v>
      </c>
      <c r="G299" s="306">
        <f t="shared" ca="1" si="127"/>
        <v>40.201184349933598</v>
      </c>
      <c r="H299" s="307">
        <f t="shared" ca="1" si="128"/>
        <v>170.10549476505633</v>
      </c>
      <c r="I299" s="304">
        <f t="shared" ca="1" si="129"/>
        <v>174.79134581666781</v>
      </c>
      <c r="J299" s="306">
        <f t="shared" ca="1" si="130"/>
        <v>63.506489921267871</v>
      </c>
      <c r="K299" s="307">
        <f t="shared" ca="1" si="131"/>
        <v>289.88045175134494</v>
      </c>
      <c r="L299" s="304">
        <f t="shared" ca="1" si="116"/>
        <v>296.75537159364768</v>
      </c>
      <c r="M299" s="306">
        <f t="shared" ca="1" si="132"/>
        <v>1.3387234949710882</v>
      </c>
      <c r="N299" s="304">
        <f t="shared" ca="1" si="133"/>
        <v>76.703206196846438</v>
      </c>
      <c r="P299" s="310">
        <f t="shared" ca="1" si="134"/>
        <v>7</v>
      </c>
      <c r="Q299" s="304">
        <f t="shared" ca="1" si="135"/>
        <v>422.10638297872731</v>
      </c>
      <c r="R299" s="306">
        <f t="shared" ca="1" si="136"/>
        <v>0.21183552695434993</v>
      </c>
      <c r="S299" s="307">
        <f t="shared" ca="1" si="137"/>
        <v>8.2980583078595878</v>
      </c>
      <c r="T299" s="304">
        <f t="shared" ca="1" si="117"/>
        <v>81.403952000102564</v>
      </c>
      <c r="U299" s="311">
        <f t="shared" ca="1" si="118"/>
        <v>0</v>
      </c>
      <c r="V299" s="306">
        <f t="shared" ca="1" si="119"/>
        <v>1.1899969792340748</v>
      </c>
      <c r="W299" s="304">
        <f t="shared" ca="1" si="120"/>
        <v>117.32861014017993</v>
      </c>
      <c r="Y299" s="314" t="str">
        <f t="shared" ca="1" si="138"/>
        <v/>
      </c>
      <c r="Z299" s="315" t="str">
        <f t="shared" ca="1" si="139"/>
        <v/>
      </c>
      <c r="AA299" s="316" t="str">
        <f t="shared" ca="1" si="140"/>
        <v/>
      </c>
      <c r="AC299" s="310" t="e">
        <f t="shared" ca="1" si="141"/>
        <v>#N/A</v>
      </c>
      <c r="AD299" s="323" t="e">
        <f t="shared" ca="1" si="142"/>
        <v>#N/A</v>
      </c>
      <c r="AE299" s="324">
        <f t="shared" ca="1" si="121"/>
        <v>289.88045175134494</v>
      </c>
      <c r="AG299" s="306">
        <f t="shared" ca="1" si="143"/>
        <v>27.223116092803885</v>
      </c>
      <c r="AH299" s="304">
        <f t="shared" ca="1" si="144"/>
        <v>36.770418111548693</v>
      </c>
    </row>
    <row r="300" spans="1:34" x14ac:dyDescent="0.2">
      <c r="A300" s="347">
        <f t="shared" ca="1" si="122"/>
        <v>0.01</v>
      </c>
      <c r="B300" s="304">
        <f t="shared" ca="1" si="123"/>
        <v>2.9599999999999809</v>
      </c>
      <c r="D300" s="306">
        <f t="shared" ca="1" si="124"/>
        <v>8.3929712213587653</v>
      </c>
      <c r="E300" s="307">
        <f t="shared" ca="1" si="125"/>
        <v>25.703643322810962</v>
      </c>
      <c r="F300" s="304">
        <f t="shared" ca="1" si="126"/>
        <v>27.039216815374683</v>
      </c>
      <c r="G300" s="306">
        <f t="shared" ca="1" si="127"/>
        <v>40.285114062147187</v>
      </c>
      <c r="H300" s="307">
        <f t="shared" ca="1" si="128"/>
        <v>170.36253119828444</v>
      </c>
      <c r="I300" s="304">
        <f t="shared" ca="1" si="129"/>
        <v>175.06079644308332</v>
      </c>
      <c r="J300" s="306">
        <f t="shared" ca="1" si="130"/>
        <v>63.908921413328272</v>
      </c>
      <c r="K300" s="307">
        <f t="shared" ca="1" si="131"/>
        <v>291.58279188116165</v>
      </c>
      <c r="L300" s="304">
        <f t="shared" ca="1" si="116"/>
        <v>298.50439654622812</v>
      </c>
      <c r="M300" s="306">
        <f t="shared" ca="1" si="132"/>
        <v>1.3385946109639779</v>
      </c>
      <c r="N300" s="304">
        <f t="shared" ca="1" si="133"/>
        <v>76.695821687192293</v>
      </c>
      <c r="P300" s="310">
        <f t="shared" ca="1" si="134"/>
        <v>7</v>
      </c>
      <c r="Q300" s="304">
        <f t="shared" ca="1" si="135"/>
        <v>420.06382978723798</v>
      </c>
      <c r="R300" s="306">
        <f t="shared" ca="1" si="136"/>
        <v>0.21081046467360912</v>
      </c>
      <c r="S300" s="307">
        <f t="shared" ca="1" si="137"/>
        <v>8.2959502032128523</v>
      </c>
      <c r="T300" s="304">
        <f t="shared" ca="1" si="117"/>
        <v>81.38327149351808</v>
      </c>
      <c r="U300" s="311">
        <f t="shared" ca="1" si="118"/>
        <v>0</v>
      </c>
      <c r="V300" s="306">
        <f t="shared" ca="1" si="119"/>
        <v>1.1897943757056411</v>
      </c>
      <c r="W300" s="304">
        <f t="shared" ca="1" si="120"/>
        <v>117.67058870010003</v>
      </c>
      <c r="Y300" s="314" t="str">
        <f t="shared" ca="1" si="138"/>
        <v/>
      </c>
      <c r="Z300" s="315" t="str">
        <f t="shared" ca="1" si="139"/>
        <v/>
      </c>
      <c r="AA300" s="316" t="str">
        <f t="shared" ca="1" si="140"/>
        <v/>
      </c>
      <c r="AC300" s="310" t="e">
        <f t="shared" ca="1" si="141"/>
        <v>#N/A</v>
      </c>
      <c r="AD300" s="323" t="e">
        <f t="shared" ca="1" si="142"/>
        <v>#N/A</v>
      </c>
      <c r="AE300" s="324">
        <f t="shared" ca="1" si="121"/>
        <v>291.58279188116165</v>
      </c>
      <c r="AG300" s="306">
        <f t="shared" ca="1" si="143"/>
        <v>26.944917244041918</v>
      </c>
      <c r="AH300" s="304">
        <f t="shared" ca="1" si="144"/>
        <v>36.491928257936607</v>
      </c>
    </row>
    <row r="301" spans="1:34" x14ac:dyDescent="0.2">
      <c r="A301" s="347">
        <f t="shared" ca="1" si="122"/>
        <v>0.01</v>
      </c>
      <c r="B301" s="304">
        <f t="shared" ca="1" si="123"/>
        <v>2.9699999999999807</v>
      </c>
      <c r="D301" s="306">
        <f t="shared" ca="1" si="124"/>
        <v>8.3335113071700846</v>
      </c>
      <c r="E301" s="307">
        <f t="shared" ca="1" si="125"/>
        <v>25.431754010398087</v>
      </c>
      <c r="F301" s="304">
        <f t="shared" ca="1" si="126"/>
        <v>26.762315347371025</v>
      </c>
      <c r="G301" s="306">
        <f t="shared" ca="1" si="127"/>
        <v>40.368449175218885</v>
      </c>
      <c r="H301" s="307">
        <f t="shared" ca="1" si="128"/>
        <v>170.61684873838843</v>
      </c>
      <c r="I301" s="304">
        <f t="shared" ca="1" si="129"/>
        <v>175.3274672212838</v>
      </c>
      <c r="J301" s="306">
        <f t="shared" ca="1" si="130"/>
        <v>64.312189229515099</v>
      </c>
      <c r="K301" s="307">
        <f t="shared" ca="1" si="131"/>
        <v>293.28768878084503</v>
      </c>
      <c r="L301" s="304">
        <f t="shared" ca="1" si="116"/>
        <v>300.25610081046273</v>
      </c>
      <c r="M301" s="306">
        <f t="shared" ca="1" si="132"/>
        <v>1.3384658528083155</v>
      </c>
      <c r="N301" s="304">
        <f t="shared" ca="1" si="133"/>
        <v>76.68844438829494</v>
      </c>
      <c r="P301" s="310">
        <f t="shared" ca="1" si="134"/>
        <v>7</v>
      </c>
      <c r="Q301" s="304">
        <f t="shared" ca="1" si="135"/>
        <v>418.02127659574865</v>
      </c>
      <c r="R301" s="306">
        <f t="shared" ca="1" si="136"/>
        <v>0.2097854023928683</v>
      </c>
      <c r="S301" s="307">
        <f t="shared" ca="1" si="137"/>
        <v>8.2938523491889242</v>
      </c>
      <c r="T301" s="304">
        <f t="shared" ca="1" si="117"/>
        <v>81.362691545543356</v>
      </c>
      <c r="U301" s="311">
        <f t="shared" ca="1" si="118"/>
        <v>0</v>
      </c>
      <c r="V301" s="306">
        <f t="shared" ca="1" si="119"/>
        <v>1.1895915019521297</v>
      </c>
      <c r="W301" s="304">
        <f t="shared" ca="1" si="120"/>
        <v>118.00923248579532</v>
      </c>
      <c r="Y301" s="314" t="str">
        <f t="shared" ca="1" si="138"/>
        <v/>
      </c>
      <c r="Z301" s="315" t="str">
        <f t="shared" ca="1" si="139"/>
        <v/>
      </c>
      <c r="AA301" s="316" t="str">
        <f t="shared" ca="1" si="140"/>
        <v/>
      </c>
      <c r="AC301" s="310" t="e">
        <f t="shared" ca="1" si="141"/>
        <v>#N/A</v>
      </c>
      <c r="AD301" s="323" t="e">
        <f t="shared" ca="1" si="142"/>
        <v>#N/A</v>
      </c>
      <c r="AE301" s="324">
        <f t="shared" ca="1" si="121"/>
        <v>293.28768878084503</v>
      </c>
      <c r="AG301" s="306">
        <f t="shared" ca="1" si="143"/>
        <v>26.666932485303029</v>
      </c>
      <c r="AH301" s="304">
        <f t="shared" ca="1" si="144"/>
        <v>36.213652624889157</v>
      </c>
    </row>
    <row r="302" spans="1:34" x14ac:dyDescent="0.2">
      <c r="A302" s="347">
        <f t="shared" ca="1" si="122"/>
        <v>0.01</v>
      </c>
      <c r="B302" s="304">
        <f t="shared" ca="1" si="123"/>
        <v>2.9799999999999804</v>
      </c>
      <c r="D302" s="306">
        <f t="shared" ca="1" si="124"/>
        <v>8.186468861405988</v>
      </c>
      <c r="E302" s="307">
        <f t="shared" ca="1" si="125"/>
        <v>24.79002918034957</v>
      </c>
      <c r="F302" s="304">
        <f t="shared" ca="1" si="126"/>
        <v>26.106777265326201</v>
      </c>
      <c r="G302" s="306">
        <f t="shared" ca="1" si="127"/>
        <v>40.450313863832946</v>
      </c>
      <c r="H302" s="307">
        <f t="shared" ca="1" si="128"/>
        <v>170.86474903019192</v>
      </c>
      <c r="I302" s="304">
        <f t="shared" ca="1" si="129"/>
        <v>175.58755751143948</v>
      </c>
      <c r="J302" s="306">
        <f t="shared" ca="1" si="130"/>
        <v>64.716283044710352</v>
      </c>
      <c r="K302" s="307">
        <f t="shared" ca="1" si="131"/>
        <v>294.9950967696879</v>
      </c>
      <c r="L302" s="304">
        <f t="shared" ca="1" si="116"/>
        <v>302.01043758334015</v>
      </c>
      <c r="M302" s="306">
        <f t="shared" ca="1" si="132"/>
        <v>1.3383372153716429</v>
      </c>
      <c r="N302" s="304">
        <f t="shared" ca="1" si="133"/>
        <v>76.68107400608622</v>
      </c>
      <c r="P302" s="310">
        <f t="shared" ca="1" si="134"/>
        <v>8</v>
      </c>
      <c r="Q302" s="304">
        <f t="shared" ca="1" si="135"/>
        <v>412.82608695653812</v>
      </c>
      <c r="R302" s="306">
        <f t="shared" ca="1" si="136"/>
        <v>0.20717817876577282</v>
      </c>
      <c r="S302" s="307">
        <f t="shared" ca="1" si="137"/>
        <v>8.2917805674012666</v>
      </c>
      <c r="T302" s="304">
        <f t="shared" ca="1" si="117"/>
        <v>81.342367366206432</v>
      </c>
      <c r="U302" s="311">
        <f t="shared" ca="1" si="118"/>
        <v>0</v>
      </c>
      <c r="V302" s="306">
        <f t="shared" ca="1" si="119"/>
        <v>1.1893883635527081</v>
      </c>
      <c r="W302" s="304">
        <f t="shared" ca="1" si="120"/>
        <v>118.33940333333345</v>
      </c>
      <c r="Y302" s="314" t="str">
        <f t="shared" ca="1" si="138"/>
        <v/>
      </c>
      <c r="Z302" s="315" t="str">
        <f t="shared" ca="1" si="139"/>
        <v/>
      </c>
      <c r="AA302" s="316" t="str">
        <f t="shared" ca="1" si="140"/>
        <v/>
      </c>
      <c r="AC302" s="310" t="e">
        <f t="shared" ca="1" si="141"/>
        <v>#N/A</v>
      </c>
      <c r="AD302" s="323" t="e">
        <f t="shared" ca="1" si="142"/>
        <v>#N/A</v>
      </c>
      <c r="AE302" s="324">
        <f t="shared" ca="1" si="121"/>
        <v>294.9950967696879</v>
      </c>
      <c r="AG302" s="306">
        <f t="shared" ca="1" si="143"/>
        <v>26.008883738021339</v>
      </c>
      <c r="AH302" s="304">
        <f t="shared" ca="1" si="144"/>
        <v>35.555313128979918</v>
      </c>
    </row>
    <row r="303" spans="1:34" x14ac:dyDescent="0.2">
      <c r="A303" s="347">
        <f t="shared" ca="1" si="122"/>
        <v>0.01</v>
      </c>
      <c r="B303" s="304">
        <f t="shared" ca="1" si="123"/>
        <v>2.9899999999999802</v>
      </c>
      <c r="D303" s="306">
        <f t="shared" ca="1" si="124"/>
        <v>7.9517648369492511</v>
      </c>
      <c r="E303" s="307">
        <f t="shared" ca="1" si="125"/>
        <v>23.7787703562974</v>
      </c>
      <c r="F303" s="304">
        <f t="shared" ca="1" si="126"/>
        <v>25.073102793225861</v>
      </c>
      <c r="G303" s="306">
        <f t="shared" ca="1" si="127"/>
        <v>40.529831512202442</v>
      </c>
      <c r="H303" s="307">
        <f t="shared" ca="1" si="128"/>
        <v>171.1025367337549</v>
      </c>
      <c r="I303" s="304">
        <f t="shared" ca="1" si="129"/>
        <v>175.83726942583436</v>
      </c>
      <c r="J303" s="306">
        <f t="shared" ca="1" si="130"/>
        <v>65.121183771590523</v>
      </c>
      <c r="K303" s="307">
        <f t="shared" ca="1" si="131"/>
        <v>296.70493319850766</v>
      </c>
      <c r="L303" s="304">
        <f t="shared" ca="1" si="116"/>
        <v>303.76732207422202</v>
      </c>
      <c r="M303" s="306">
        <f t="shared" ca="1" si="132"/>
        <v>1.3382086907791106</v>
      </c>
      <c r="N303" s="304">
        <f t="shared" ca="1" si="133"/>
        <v>76.673710089370488</v>
      </c>
      <c r="P303" s="310">
        <f t="shared" ca="1" si="134"/>
        <v>8</v>
      </c>
      <c r="Q303" s="304">
        <f t="shared" ca="1" si="135"/>
        <v>404.47826086958179</v>
      </c>
      <c r="R303" s="306">
        <f t="shared" ca="1" si="136"/>
        <v>0.20298879379231038</v>
      </c>
      <c r="S303" s="307">
        <f t="shared" ca="1" si="137"/>
        <v>8.289750679463344</v>
      </c>
      <c r="T303" s="304">
        <f t="shared" ca="1" si="117"/>
        <v>81.322454165535405</v>
      </c>
      <c r="U303" s="311">
        <f t="shared" ca="1" si="118"/>
        <v>0</v>
      </c>
      <c r="V303" s="306">
        <f t="shared" ca="1" si="119"/>
        <v>1.1891849704802411</v>
      </c>
      <c r="W303" s="304">
        <f t="shared" ca="1" si="120"/>
        <v>118.65594113390706</v>
      </c>
      <c r="Y303" s="314" t="str">
        <f t="shared" ca="1" si="138"/>
        <v/>
      </c>
      <c r="Z303" s="315" t="str">
        <f t="shared" ca="1" si="139"/>
        <v/>
      </c>
      <c r="AA303" s="316" t="str">
        <f t="shared" ca="1" si="140"/>
        <v/>
      </c>
      <c r="AC303" s="310" t="e">
        <f t="shared" ca="1" si="141"/>
        <v>#N/A</v>
      </c>
      <c r="AD303" s="323" t="e">
        <f t="shared" ca="1" si="142"/>
        <v>#N/A</v>
      </c>
      <c r="AE303" s="324">
        <f t="shared" ca="1" si="121"/>
        <v>296.70493319850766</v>
      </c>
      <c r="AG303" s="306">
        <f t="shared" ca="1" si="143"/>
        <v>24.971046210467705</v>
      </c>
      <c r="AH303" s="304">
        <f t="shared" ca="1" si="144"/>
        <v>34.517184967349607</v>
      </c>
    </row>
    <row r="304" spans="1:34" x14ac:dyDescent="0.2">
      <c r="A304" s="347">
        <f t="shared" ca="1" si="122"/>
        <v>0.01</v>
      </c>
      <c r="B304" s="304">
        <f t="shared" ca="1" si="123"/>
        <v>2.99999999999998</v>
      </c>
      <c r="D304" s="306">
        <f t="shared" ca="1" si="124"/>
        <v>7.7170200399019855</v>
      </c>
      <c r="E304" s="307">
        <f t="shared" ca="1" si="125"/>
        <v>22.768514530831808</v>
      </c>
      <c r="F304" s="304">
        <f t="shared" ca="1" si="126"/>
        <v>24.040749826845005</v>
      </c>
      <c r="G304" s="306">
        <f t="shared" ca="1" si="127"/>
        <v>40.607001712601459</v>
      </c>
      <c r="H304" s="307">
        <f t="shared" ca="1" si="128"/>
        <v>171.33022187906323</v>
      </c>
      <c r="I304" s="304">
        <f t="shared" ca="1" si="129"/>
        <v>176.07661263556912</v>
      </c>
      <c r="J304" s="306">
        <f t="shared" ca="1" si="130"/>
        <v>65.526867937714542</v>
      </c>
      <c r="K304" s="307">
        <f t="shared" ca="1" si="131"/>
        <v>298.41709699157173</v>
      </c>
      <c r="L304" s="304">
        <f t="shared" ca="1" si="116"/>
        <v>305.52665055376724</v>
      </c>
      <c r="M304" s="306">
        <f t="shared" ca="1" si="132"/>
        <v>1.3380802712121069</v>
      </c>
      <c r="N304" s="304">
        <f t="shared" ca="1" si="133"/>
        <v>76.66635219017428</v>
      </c>
      <c r="P304" s="310">
        <f t="shared" ca="1" si="134"/>
        <v>8</v>
      </c>
      <c r="Q304" s="304">
        <f t="shared" ca="1" si="135"/>
        <v>396.13043478262546</v>
      </c>
      <c r="R304" s="306">
        <f t="shared" ca="1" si="136"/>
        <v>0.19879940881884794</v>
      </c>
      <c r="S304" s="307">
        <f t="shared" ca="1" si="137"/>
        <v>8.2877626853751547</v>
      </c>
      <c r="T304" s="304">
        <f t="shared" ca="1" si="117"/>
        <v>81.302951943530275</v>
      </c>
      <c r="U304" s="311">
        <f t="shared" ca="1" si="118"/>
        <v>0</v>
      </c>
      <c r="V304" s="306">
        <f t="shared" ca="1" si="119"/>
        <v>1.1889813348924774</v>
      </c>
      <c r="W304" s="304">
        <f t="shared" ca="1" si="120"/>
        <v>118.95880721195654</v>
      </c>
      <c r="Y304" s="314" t="str">
        <f t="shared" ca="1" si="138"/>
        <v/>
      </c>
      <c r="Z304" s="315" t="str">
        <f t="shared" ca="1" si="139"/>
        <v/>
      </c>
      <c r="AA304" s="316" t="str">
        <f t="shared" ca="1" si="140"/>
        <v/>
      </c>
      <c r="AC304" s="310">
        <f t="shared" ca="1" si="141"/>
        <v>2.99999999999998</v>
      </c>
      <c r="AD304" s="323">
        <f t="shared" ca="1" si="142"/>
        <v>65.526867937714542</v>
      </c>
      <c r="AE304" s="324">
        <f t="shared" ca="1" si="121"/>
        <v>298.41709699157173</v>
      </c>
      <c r="AG304" s="306">
        <f t="shared" ca="1" si="143"/>
        <v>23.934175784350955</v>
      </c>
      <c r="AH304" s="304">
        <f t="shared" ca="1" si="144"/>
        <v>33.480024004350241</v>
      </c>
    </row>
    <row r="305" spans="1:34" x14ac:dyDescent="0.2">
      <c r="A305" s="347">
        <f t="shared" ca="1" si="122"/>
        <v>0.01</v>
      </c>
      <c r="B305" s="304">
        <f t="shared" ca="1" si="123"/>
        <v>3.0099999999999798</v>
      </c>
      <c r="D305" s="306">
        <f t="shared" ca="1" si="124"/>
        <v>7.4822402988984784</v>
      </c>
      <c r="E305" s="307">
        <f t="shared" ca="1" si="125"/>
        <v>21.759282057210477</v>
      </c>
      <c r="F305" s="304">
        <f t="shared" ca="1" si="126"/>
        <v>23.00978651651732</v>
      </c>
      <c r="G305" s="306">
        <f t="shared" ca="1" si="127"/>
        <v>40.681824115590445</v>
      </c>
      <c r="H305" s="307">
        <f t="shared" ca="1" si="128"/>
        <v>171.54781469963532</v>
      </c>
      <c r="I305" s="304">
        <f t="shared" ca="1" si="129"/>
        <v>176.30559702287462</v>
      </c>
      <c r="J305" s="306">
        <f t="shared" ca="1" si="130"/>
        <v>65.933312066855507</v>
      </c>
      <c r="K305" s="307">
        <f t="shared" ca="1" si="131"/>
        <v>300.13148717446524</v>
      </c>
      <c r="L305" s="304">
        <f t="shared" ca="1" si="116"/>
        <v>307.28831939021296</v>
      </c>
      <c r="M305" s="306">
        <f t="shared" ca="1" si="132"/>
        <v>1.3379519489053477</v>
      </c>
      <c r="N305" s="304">
        <f t="shared" ca="1" si="133"/>
        <v>76.658999863579595</v>
      </c>
      <c r="P305" s="310">
        <f t="shared" ca="1" si="134"/>
        <v>8</v>
      </c>
      <c r="Q305" s="304">
        <f t="shared" ca="1" si="135"/>
        <v>387.78260869566913</v>
      </c>
      <c r="R305" s="306">
        <f t="shared" ca="1" si="136"/>
        <v>0.1946100238453855</v>
      </c>
      <c r="S305" s="307">
        <f t="shared" ca="1" si="137"/>
        <v>8.2858165851367005</v>
      </c>
      <c r="T305" s="304">
        <f t="shared" ca="1" si="117"/>
        <v>81.283860700191042</v>
      </c>
      <c r="U305" s="311">
        <f t="shared" ca="1" si="118"/>
        <v>0</v>
      </c>
      <c r="V305" s="306">
        <f t="shared" ca="1" si="119"/>
        <v>1.1887774689271342</v>
      </c>
      <c r="W305" s="304">
        <f t="shared" ca="1" si="120"/>
        <v>119.24796578473583</v>
      </c>
      <c r="Y305" s="314" t="str">
        <f t="shared" ca="1" si="138"/>
        <v/>
      </c>
      <c r="Z305" s="315" t="str">
        <f t="shared" ca="1" si="139"/>
        <v/>
      </c>
      <c r="AA305" s="316" t="str">
        <f t="shared" ca="1" si="140"/>
        <v/>
      </c>
      <c r="AC305" s="310" t="e">
        <f t="shared" ca="1" si="141"/>
        <v>#N/A</v>
      </c>
      <c r="AD305" s="323" t="e">
        <f t="shared" ca="1" si="142"/>
        <v>#N/A</v>
      </c>
      <c r="AE305" s="324">
        <f t="shared" ca="1" si="121"/>
        <v>300.13148717446524</v>
      </c>
      <c r="AG305" s="306">
        <f t="shared" ca="1" si="143"/>
        <v>22.898293572737579</v>
      </c>
      <c r="AH305" s="304">
        <f t="shared" ca="1" si="144"/>
        <v>32.443851335779662</v>
      </c>
    </row>
    <row r="306" spans="1:34" x14ac:dyDescent="0.2">
      <c r="A306" s="347">
        <f t="shared" ca="1" si="122"/>
        <v>0.01</v>
      </c>
      <c r="B306" s="304">
        <f t="shared" ca="1" si="123"/>
        <v>3.0199999999999796</v>
      </c>
      <c r="D306" s="306">
        <f t="shared" ca="1" si="124"/>
        <v>7.2474313363800125</v>
      </c>
      <c r="E306" s="307">
        <f t="shared" ca="1" si="125"/>
        <v>20.751092944335007</v>
      </c>
      <c r="F306" s="304">
        <f t="shared" ca="1" si="126"/>
        <v>21.980289337494469</v>
      </c>
      <c r="G306" s="306">
        <f t="shared" ca="1" si="127"/>
        <v>40.754298428954243</v>
      </c>
      <c r="H306" s="307">
        <f t="shared" ca="1" si="128"/>
        <v>171.75532562907867</v>
      </c>
      <c r="I306" s="304">
        <f t="shared" ca="1" si="129"/>
        <v>176.52423267751968</v>
      </c>
      <c r="J306" s="306">
        <f t="shared" ca="1" si="130"/>
        <v>66.340492679578233</v>
      </c>
      <c r="K306" s="307">
        <f t="shared" ca="1" si="131"/>
        <v>301.84800287610881</v>
      </c>
      <c r="L306" s="304">
        <f t="shared" ca="1" si="116"/>
        <v>309.0522250514702</v>
      </c>
      <c r="M306" s="306">
        <f t="shared" ca="1" si="132"/>
        <v>1.3378237161440165</v>
      </c>
      <c r="N306" s="304">
        <f t="shared" ca="1" si="133"/>
        <v>76.651652667560001</v>
      </c>
      <c r="P306" s="310">
        <f t="shared" ca="1" si="134"/>
        <v>8</v>
      </c>
      <c r="Q306" s="304">
        <f t="shared" ca="1" si="135"/>
        <v>379.43478260871274</v>
      </c>
      <c r="R306" s="306">
        <f t="shared" ca="1" si="136"/>
        <v>0.19042063887192304</v>
      </c>
      <c r="S306" s="307">
        <f t="shared" ca="1" si="137"/>
        <v>8.2839123787479814</v>
      </c>
      <c r="T306" s="304">
        <f t="shared" ca="1" si="117"/>
        <v>81.265180435517706</v>
      </c>
      <c r="U306" s="311">
        <f t="shared" ca="1" si="118"/>
        <v>0</v>
      </c>
      <c r="V306" s="306">
        <f t="shared" ca="1" si="119"/>
        <v>1.1885733847016442</v>
      </c>
      <c r="W306" s="304">
        <f t="shared" ca="1" si="120"/>
        <v>119.52338394775394</v>
      </c>
      <c r="Y306" s="314" t="str">
        <f t="shared" ca="1" si="138"/>
        <v/>
      </c>
      <c r="Z306" s="315" t="str">
        <f t="shared" ca="1" si="139"/>
        <v/>
      </c>
      <c r="AA306" s="316" t="str">
        <f t="shared" ca="1" si="140"/>
        <v/>
      </c>
      <c r="AC306" s="310" t="e">
        <f t="shared" ca="1" si="141"/>
        <v>#N/A</v>
      </c>
      <c r="AD306" s="323" t="e">
        <f t="shared" ca="1" si="142"/>
        <v>#N/A</v>
      </c>
      <c r="AE306" s="324">
        <f t="shared" ca="1" si="121"/>
        <v>301.84800287610881</v>
      </c>
      <c r="AG306" s="306">
        <f t="shared" ca="1" si="143"/>
        <v>21.86342032945219</v>
      </c>
      <c r="AH306" s="304">
        <f t="shared" ca="1" si="144"/>
        <v>31.40868769827587</v>
      </c>
    </row>
    <row r="307" spans="1:34" x14ac:dyDescent="0.2">
      <c r="A307" s="347">
        <f t="shared" ca="1" si="122"/>
        <v>0.01</v>
      </c>
      <c r="B307" s="304">
        <f t="shared" ca="1" si="123"/>
        <v>3.0299999999999794</v>
      </c>
      <c r="D307" s="306">
        <f t="shared" ca="1" si="124"/>
        <v>7.0125987688494531</v>
      </c>
      <c r="E307" s="307">
        <f t="shared" ca="1" si="125"/>
        <v>19.743966857005219</v>
      </c>
      <c r="F307" s="304">
        <f t="shared" ca="1" si="126"/>
        <v>20.952345184809012</v>
      </c>
      <c r="G307" s="306">
        <f t="shared" ca="1" si="127"/>
        <v>40.824424416642735</v>
      </c>
      <c r="H307" s="307">
        <f t="shared" ca="1" si="128"/>
        <v>171.95276529764871</v>
      </c>
      <c r="I307" s="304">
        <f t="shared" ca="1" si="129"/>
        <v>176.73252989322151</v>
      </c>
      <c r="J307" s="306">
        <f t="shared" ca="1" si="130"/>
        <v>66.74838629380622</v>
      </c>
      <c r="K307" s="307">
        <f t="shared" ca="1" si="131"/>
        <v>303.56654333074243</v>
      </c>
      <c r="L307" s="304">
        <f t="shared" ca="1" si="116"/>
        <v>310.81826410718321</v>
      </c>
      <c r="M307" s="306">
        <f t="shared" ca="1" si="132"/>
        <v>1.3376955652609532</v>
      </c>
      <c r="N307" s="304">
        <f t="shared" ca="1" si="133"/>
        <v>76.644310162819608</v>
      </c>
      <c r="P307" s="310">
        <f t="shared" ca="1" si="134"/>
        <v>8</v>
      </c>
      <c r="Q307" s="304">
        <f t="shared" ca="1" si="135"/>
        <v>371.08695652175641</v>
      </c>
      <c r="R307" s="306">
        <f t="shared" ca="1" si="136"/>
        <v>0.1862312538984606</v>
      </c>
      <c r="S307" s="307">
        <f t="shared" ca="1" si="137"/>
        <v>8.2820500662089973</v>
      </c>
      <c r="T307" s="304">
        <f t="shared" ca="1" si="117"/>
        <v>81.246911149510268</v>
      </c>
      <c r="U307" s="311">
        <f t="shared" ca="1" si="118"/>
        <v>0</v>
      </c>
      <c r="V307" s="306">
        <f t="shared" ca="1" si="119"/>
        <v>1.1883690943129093</v>
      </c>
      <c r="W307" s="304">
        <f t="shared" ca="1" si="120"/>
        <v>119.7850316599398</v>
      </c>
      <c r="Y307" s="314" t="str">
        <f t="shared" ca="1" si="138"/>
        <v/>
      </c>
      <c r="Z307" s="315" t="str">
        <f t="shared" ca="1" si="139"/>
        <v/>
      </c>
      <c r="AA307" s="316" t="str">
        <f t="shared" ca="1" si="140"/>
        <v/>
      </c>
      <c r="AC307" s="310" t="e">
        <f t="shared" ca="1" si="141"/>
        <v>#N/A</v>
      </c>
      <c r="AD307" s="323" t="e">
        <f t="shared" ca="1" si="142"/>
        <v>#N/A</v>
      </c>
      <c r="AE307" s="324">
        <f t="shared" ca="1" si="121"/>
        <v>303.56654333074243</v>
      </c>
      <c r="AG307" s="306">
        <f t="shared" ca="1" si="143"/>
        <v>20.829576449370578</v>
      </c>
      <c r="AH307" s="304">
        <f t="shared" ca="1" si="144"/>
        <v>30.374553469603992</v>
      </c>
    </row>
    <row r="308" spans="1:34" x14ac:dyDescent="0.2">
      <c r="A308" s="347">
        <f t="shared" ca="1" si="122"/>
        <v>0.01</v>
      </c>
      <c r="B308" s="304">
        <f t="shared" ca="1" si="123"/>
        <v>3.0399999999999792</v>
      </c>
      <c r="D308" s="306">
        <f t="shared" ca="1" si="124"/>
        <v>6.7777481071241965</v>
      </c>
      <c r="E308" s="307">
        <f t="shared" ca="1" si="125"/>
        <v>18.737923116236125</v>
      </c>
      <c r="F308" s="304">
        <f t="shared" ca="1" si="126"/>
        <v>19.92605410294777</v>
      </c>
      <c r="G308" s="306">
        <f t="shared" ca="1" si="127"/>
        <v>40.892201897713974</v>
      </c>
      <c r="H308" s="307">
        <f t="shared" ca="1" si="128"/>
        <v>172.14014452881108</v>
      </c>
      <c r="I308" s="304">
        <f t="shared" ca="1" si="129"/>
        <v>176.9304991640598</v>
      </c>
      <c r="J308" s="306">
        <f t="shared" ca="1" si="130"/>
        <v>67.156969425378009</v>
      </c>
      <c r="K308" s="307">
        <f t="shared" ca="1" si="131"/>
        <v>305.28700787987475</v>
      </c>
      <c r="L308" s="304">
        <f t="shared" ca="1" si="116"/>
        <v>312.58633323075378</v>
      </c>
      <c r="M308" s="306">
        <f t="shared" ca="1" si="132"/>
        <v>1.3375674886338869</v>
      </c>
      <c r="N308" s="304">
        <f t="shared" ca="1" si="133"/>
        <v>76.636971912634422</v>
      </c>
      <c r="P308" s="310">
        <f t="shared" ca="1" si="134"/>
        <v>8</v>
      </c>
      <c r="Q308" s="304">
        <f t="shared" ca="1" si="135"/>
        <v>362.73913043480007</v>
      </c>
      <c r="R308" s="306">
        <f t="shared" ca="1" si="136"/>
        <v>0.18204186892499816</v>
      </c>
      <c r="S308" s="307">
        <f t="shared" ca="1" si="137"/>
        <v>8.2802296475197465</v>
      </c>
      <c r="T308" s="304">
        <f t="shared" ca="1" si="117"/>
        <v>81.229052842168713</v>
      </c>
      <c r="U308" s="311">
        <f t="shared" ca="1" si="118"/>
        <v>0</v>
      </c>
      <c r="V308" s="306">
        <f t="shared" ca="1" si="119"/>
        <v>1.1881646098370622</v>
      </c>
      <c r="W308" s="304">
        <f t="shared" ca="1" si="120"/>
        <v>120.03288172853949</v>
      </c>
      <c r="Y308" s="314" t="str">
        <f t="shared" ca="1" si="138"/>
        <v/>
      </c>
      <c r="Z308" s="315" t="str">
        <f t="shared" ca="1" si="139"/>
        <v/>
      </c>
      <c r="AA308" s="316" t="str">
        <f t="shared" ca="1" si="140"/>
        <v/>
      </c>
      <c r="AC308" s="310" t="e">
        <f t="shared" ca="1" si="141"/>
        <v>#N/A</v>
      </c>
      <c r="AD308" s="323" t="e">
        <f t="shared" ca="1" si="142"/>
        <v>#N/A</v>
      </c>
      <c r="AE308" s="324">
        <f t="shared" ca="1" si="121"/>
        <v>305.28700787987475</v>
      </c>
      <c r="AG308" s="306">
        <f t="shared" ca="1" si="143"/>
        <v>19.796781968773615</v>
      </c>
      <c r="AH308" s="304">
        <f t="shared" ca="1" si="144"/>
        <v>29.34146866900419</v>
      </c>
    </row>
    <row r="309" spans="1:34" x14ac:dyDescent="0.2">
      <c r="A309" s="347">
        <f t="shared" ca="1" si="122"/>
        <v>0.01</v>
      </c>
      <c r="B309" s="304">
        <f t="shared" ca="1" si="123"/>
        <v>3.049999999999979</v>
      </c>
      <c r="D309" s="306">
        <f t="shared" ca="1" si="124"/>
        <v>6.5428847565878243</v>
      </c>
      <c r="E309" s="307">
        <f t="shared" ca="1" si="125"/>
        <v>17.732980699636705</v>
      </c>
      <c r="F309" s="304">
        <f t="shared" ca="1" si="126"/>
        <v>18.901532885765569</v>
      </c>
      <c r="G309" s="306">
        <f t="shared" ca="1" si="127"/>
        <v>40.95763074527985</v>
      </c>
      <c r="H309" s="307">
        <f t="shared" ca="1" si="128"/>
        <v>172.31747433580745</v>
      </c>
      <c r="I309" s="304">
        <f t="shared" ca="1" si="129"/>
        <v>177.11815118089493</v>
      </c>
      <c r="J309" s="306">
        <f t="shared" ca="1" si="130"/>
        <v>67.566218588592974</v>
      </c>
      <c r="K309" s="307">
        <f t="shared" ca="1" si="131"/>
        <v>307.00929597419787</v>
      </c>
      <c r="L309" s="304">
        <f t="shared" ca="1" si="116"/>
        <v>314.35632920132872</v>
      </c>
      <c r="M309" s="306">
        <f t="shared" ca="1" si="132"/>
        <v>1.3374394786827111</v>
      </c>
      <c r="N309" s="304">
        <f t="shared" ca="1" si="133"/>
        <v>76.629637482696381</v>
      </c>
      <c r="P309" s="310">
        <f t="shared" ca="1" si="134"/>
        <v>8</v>
      </c>
      <c r="Q309" s="304">
        <f t="shared" ca="1" si="135"/>
        <v>354.39130434784374</v>
      </c>
      <c r="R309" s="306">
        <f t="shared" ca="1" si="136"/>
        <v>0.17785248395153572</v>
      </c>
      <c r="S309" s="307">
        <f t="shared" ca="1" si="137"/>
        <v>8.2784511226802309</v>
      </c>
      <c r="T309" s="304">
        <f t="shared" ca="1" si="117"/>
        <v>81.211605513493069</v>
      </c>
      <c r="U309" s="311">
        <f t="shared" ca="1" si="118"/>
        <v>0</v>
      </c>
      <c r="V309" s="306">
        <f t="shared" ca="1" si="119"/>
        <v>1.1879599433292276</v>
      </c>
      <c r="W309" s="304">
        <f t="shared" ca="1" si="120"/>
        <v>120.26690979375435</v>
      </c>
      <c r="Y309" s="314" t="str">
        <f t="shared" ca="1" si="138"/>
        <v/>
      </c>
      <c r="Z309" s="315" t="str">
        <f t="shared" ca="1" si="139"/>
        <v/>
      </c>
      <c r="AA309" s="316" t="str">
        <f t="shared" ca="1" si="140"/>
        <v/>
      </c>
      <c r="AC309" s="310" t="e">
        <f t="shared" ca="1" si="141"/>
        <v>#N/A</v>
      </c>
      <c r="AD309" s="323" t="e">
        <f t="shared" ca="1" si="142"/>
        <v>#N/A</v>
      </c>
      <c r="AE309" s="324">
        <f t="shared" ca="1" si="121"/>
        <v>307.00929597419787</v>
      </c>
      <c r="AG309" s="306">
        <f t="shared" ca="1" si="143"/>
        <v>18.765056565761178</v>
      </c>
      <c r="AH309" s="304">
        <f t="shared" ca="1" si="144"/>
        <v>28.309452957599678</v>
      </c>
    </row>
    <row r="310" spans="1:34" x14ac:dyDescent="0.2">
      <c r="A310" s="347">
        <f t="shared" ca="1" si="122"/>
        <v>0.01</v>
      </c>
      <c r="B310" s="304">
        <f t="shared" ca="1" si="123"/>
        <v>3.0599999999999787</v>
      </c>
      <c r="D310" s="306">
        <f t="shared" ca="1" si="124"/>
        <v>6.3080140174404979</v>
      </c>
      <c r="E310" s="307">
        <f t="shared" ca="1" si="125"/>
        <v>16.729158241849355</v>
      </c>
      <c r="F310" s="304">
        <f t="shared" ca="1" si="126"/>
        <v>17.878919886980366</v>
      </c>
      <c r="G310" s="306">
        <f t="shared" ca="1" si="127"/>
        <v>41.020710885454257</v>
      </c>
      <c r="H310" s="307">
        <f t="shared" ca="1" si="128"/>
        <v>172.48476591822595</v>
      </c>
      <c r="I310" s="304">
        <f t="shared" ca="1" si="129"/>
        <v>177.29549682779094</v>
      </c>
      <c r="J310" s="306">
        <f t="shared" ca="1" si="130"/>
        <v>67.97611029674664</v>
      </c>
      <c r="K310" s="307">
        <f t="shared" ca="1" si="131"/>
        <v>308.73330717546804</v>
      </c>
      <c r="L310" s="304">
        <f t="shared" ca="1" si="116"/>
        <v>316.12814890575208</v>
      </c>
      <c r="M310" s="306">
        <f t="shared" ca="1" si="132"/>
        <v>1.3373115278668009</v>
      </c>
      <c r="N310" s="304">
        <f t="shared" ca="1" si="133"/>
        <v>76.622306440959463</v>
      </c>
      <c r="P310" s="310">
        <f t="shared" ca="1" si="134"/>
        <v>8</v>
      </c>
      <c r="Q310" s="304">
        <f t="shared" ca="1" si="135"/>
        <v>346.04347826088735</v>
      </c>
      <c r="R310" s="306">
        <f t="shared" ca="1" si="136"/>
        <v>0.17366309897807322</v>
      </c>
      <c r="S310" s="307">
        <f t="shared" ca="1" si="137"/>
        <v>8.2767144916904503</v>
      </c>
      <c r="T310" s="304">
        <f t="shared" ca="1" si="117"/>
        <v>81.194569163483322</v>
      </c>
      <c r="U310" s="311">
        <f t="shared" ca="1" si="118"/>
        <v>0</v>
      </c>
      <c r="V310" s="306">
        <f t="shared" ca="1" si="119"/>
        <v>1.1877551068232972</v>
      </c>
      <c r="W310" s="304">
        <f t="shared" ca="1" si="120"/>
        <v>120.48709431312959</v>
      </c>
      <c r="Y310" s="314" t="str">
        <f t="shared" ca="1" si="138"/>
        <v/>
      </c>
      <c r="Z310" s="315" t="str">
        <f t="shared" ca="1" si="139"/>
        <v/>
      </c>
      <c r="AA310" s="316" t="str">
        <f t="shared" ca="1" si="140"/>
        <v/>
      </c>
      <c r="AC310" s="310" t="e">
        <f t="shared" ca="1" si="141"/>
        <v>#N/A</v>
      </c>
      <c r="AD310" s="323" t="e">
        <f t="shared" ca="1" si="142"/>
        <v>#N/A</v>
      </c>
      <c r="AE310" s="324">
        <f t="shared" ca="1" si="121"/>
        <v>308.73330717546804</v>
      </c>
      <c r="AG310" s="306">
        <f t="shared" ca="1" si="143"/>
        <v>17.734419560725026</v>
      </c>
      <c r="AH310" s="304">
        <f t="shared" ca="1" si="144"/>
        <v>27.278525638863741</v>
      </c>
    </row>
    <row r="311" spans="1:34" x14ac:dyDescent="0.2">
      <c r="A311" s="347">
        <f t="shared" ca="1" si="122"/>
        <v>0.01</v>
      </c>
      <c r="B311" s="304">
        <f t="shared" ca="1" si="123"/>
        <v>3.0699999999999785</v>
      </c>
      <c r="D311" s="306">
        <f t="shared" ca="1" si="124"/>
        <v>6.073141084948209</v>
      </c>
      <c r="E311" s="307">
        <f t="shared" ca="1" si="125"/>
        <v>15.726474035048954</v>
      </c>
      <c r="F311" s="304">
        <f t="shared" ca="1" si="126"/>
        <v>16.858381541914241</v>
      </c>
      <c r="G311" s="306">
        <f t="shared" ca="1" si="127"/>
        <v>41.081442296303742</v>
      </c>
      <c r="H311" s="307">
        <f t="shared" ca="1" si="128"/>
        <v>172.64203065857643</v>
      </c>
      <c r="I311" s="304">
        <f t="shared" ca="1" si="129"/>
        <v>177.46254717844377</v>
      </c>
      <c r="J311" s="306">
        <f t="shared" ca="1" si="130"/>
        <v>68.386621062655436</v>
      </c>
      <c r="K311" s="307">
        <f t="shared" ca="1" si="131"/>
        <v>310.45894115835205</v>
      </c>
      <c r="L311" s="304">
        <f t="shared" ca="1" si="116"/>
        <v>317.90168934048199</v>
      </c>
      <c r="M311" s="306">
        <f t="shared" ca="1" si="132"/>
        <v>1.3371836286823642</v>
      </c>
      <c r="N311" s="304">
        <f t="shared" ca="1" si="133"/>
        <v>76.614978357488084</v>
      </c>
      <c r="P311" s="310">
        <f t="shared" ca="1" si="134"/>
        <v>8</v>
      </c>
      <c r="Q311" s="304">
        <f t="shared" ca="1" si="135"/>
        <v>337.69565217393102</v>
      </c>
      <c r="R311" s="306">
        <f t="shared" ca="1" si="136"/>
        <v>0.16947371400461078</v>
      </c>
      <c r="S311" s="307">
        <f t="shared" ca="1" si="137"/>
        <v>8.2750197545504047</v>
      </c>
      <c r="T311" s="304">
        <f t="shared" ca="1" si="117"/>
        <v>81.177943792139473</v>
      </c>
      <c r="U311" s="311">
        <f t="shared" ca="1" si="118"/>
        <v>0</v>
      </c>
      <c r="V311" s="306">
        <f t="shared" ca="1" si="119"/>
        <v>1.187550112331702</v>
      </c>
      <c r="W311" s="304">
        <f t="shared" ca="1" si="120"/>
        <v>120.693416545701</v>
      </c>
      <c r="Y311" s="314" t="str">
        <f t="shared" ca="1" si="138"/>
        <v/>
      </c>
      <c r="Z311" s="315" t="str">
        <f t="shared" ca="1" si="139"/>
        <v/>
      </c>
      <c r="AA311" s="316" t="str">
        <f t="shared" ca="1" si="140"/>
        <v/>
      </c>
      <c r="AC311" s="310" t="e">
        <f t="shared" ca="1" si="141"/>
        <v>#N/A</v>
      </c>
      <c r="AD311" s="323" t="e">
        <f t="shared" ca="1" si="142"/>
        <v>#N/A</v>
      </c>
      <c r="AE311" s="324">
        <f t="shared" ca="1" si="121"/>
        <v>310.45894115835205</v>
      </c>
      <c r="AG311" s="306">
        <f t="shared" ca="1" si="143"/>
        <v>16.70488991687953</v>
      </c>
      <c r="AH311" s="304">
        <f t="shared" ca="1" si="144"/>
        <v>26.248705659144704</v>
      </c>
    </row>
    <row r="312" spans="1:34" x14ac:dyDescent="0.2">
      <c r="A312" s="347">
        <f t="shared" ca="1" si="122"/>
        <v>0.01</v>
      </c>
      <c r="B312" s="304">
        <f t="shared" ca="1" si="123"/>
        <v>3.0799999999999783</v>
      </c>
      <c r="D312" s="306">
        <f t="shared" ca="1" si="124"/>
        <v>5.8382710496910866</v>
      </c>
      <c r="E312" s="307">
        <f t="shared" ca="1" si="125"/>
        <v>14.724946029500421</v>
      </c>
      <c r="F312" s="304">
        <f t="shared" ca="1" si="126"/>
        <v>15.840121351219544</v>
      </c>
      <c r="G312" s="306">
        <f t="shared" ca="1" si="127"/>
        <v>41.139825006800649</v>
      </c>
      <c r="H312" s="307">
        <f t="shared" ca="1" si="128"/>
        <v>172.78928011887143</v>
      </c>
      <c r="I312" s="304">
        <f t="shared" ca="1" si="129"/>
        <v>177.61931349261545</v>
      </c>
      <c r="J312" s="306">
        <f t="shared" ca="1" si="130"/>
        <v>68.797727399170952</v>
      </c>
      <c r="K312" s="307">
        <f t="shared" ca="1" si="131"/>
        <v>312.1860977122393</v>
      </c>
      <c r="L312" s="304">
        <f t="shared" ca="1" si="116"/>
        <v>319.67684761347118</v>
      </c>
      <c r="M312" s="306">
        <f t="shared" ca="1" si="132"/>
        <v>1.3370557736598305</v>
      </c>
      <c r="N312" s="304">
        <f t="shared" ca="1" si="133"/>
        <v>76.607652804307349</v>
      </c>
      <c r="P312" s="310">
        <f t="shared" ca="1" si="134"/>
        <v>8</v>
      </c>
      <c r="Q312" s="304">
        <f t="shared" ca="1" si="135"/>
        <v>329.34782608697469</v>
      </c>
      <c r="R312" s="306">
        <f t="shared" ca="1" si="136"/>
        <v>0.16528432903114834</v>
      </c>
      <c r="S312" s="307">
        <f t="shared" ca="1" si="137"/>
        <v>8.2733669112600925</v>
      </c>
      <c r="T312" s="304">
        <f t="shared" ca="1" si="117"/>
        <v>81.161729399461507</v>
      </c>
      <c r="U312" s="311">
        <f t="shared" ca="1" si="118"/>
        <v>0</v>
      </c>
      <c r="V312" s="306">
        <f t="shared" ca="1" si="119"/>
        <v>1.1873449718451956</v>
      </c>
      <c r="W312" s="304">
        <f t="shared" ca="1" si="120"/>
        <v>120.88586053590971</v>
      </c>
      <c r="Y312" s="314" t="str">
        <f t="shared" ca="1" si="138"/>
        <v/>
      </c>
      <c r="Z312" s="315" t="str">
        <f t="shared" ca="1" si="139"/>
        <v/>
      </c>
      <c r="AA312" s="316" t="str">
        <f t="shared" ca="1" si="140"/>
        <v/>
      </c>
      <c r="AC312" s="310" t="e">
        <f t="shared" ca="1" si="141"/>
        <v>#N/A</v>
      </c>
      <c r="AD312" s="323" t="e">
        <f t="shared" ca="1" si="142"/>
        <v>#N/A</v>
      </c>
      <c r="AE312" s="324">
        <f t="shared" ca="1" si="121"/>
        <v>312.1860977122393</v>
      </c>
      <c r="AG312" s="306">
        <f t="shared" ca="1" si="143"/>
        <v>15.676486240849391</v>
      </c>
      <c r="AH312" s="304">
        <f t="shared" ca="1" si="144"/>
        <v>25.220011608247912</v>
      </c>
    </row>
    <row r="313" spans="1:34" x14ac:dyDescent="0.2">
      <c r="A313" s="347">
        <f t="shared" ca="1" si="122"/>
        <v>0.01</v>
      </c>
      <c r="B313" s="304">
        <f t="shared" ca="1" si="123"/>
        <v>3.0899999999999781</v>
      </c>
      <c r="D313" s="306">
        <f t="shared" ca="1" si="124"/>
        <v>5.6034088978106951</v>
      </c>
      <c r="E313" s="307">
        <f t="shared" ca="1" si="125"/>
        <v>13.724591834173777</v>
      </c>
      <c r="F313" s="304">
        <f t="shared" ca="1" si="126"/>
        <v>14.824392476278197</v>
      </c>
      <c r="G313" s="306">
        <f t="shared" ca="1" si="127"/>
        <v>41.195859095778758</v>
      </c>
      <c r="H313" s="307">
        <f t="shared" ca="1" si="128"/>
        <v>172.92652603721316</v>
      </c>
      <c r="I313" s="304">
        <f t="shared" ca="1" si="129"/>
        <v>177.76580721257454</v>
      </c>
      <c r="J313" s="306">
        <f t="shared" ca="1" si="130"/>
        <v>69.209405819683852</v>
      </c>
      <c r="K313" s="307">
        <f t="shared" ca="1" si="131"/>
        <v>313.9146767430197</v>
      </c>
      <c r="L313" s="304">
        <f t="shared" ca="1" si="116"/>
        <v>321.45352094601208</v>
      </c>
      <c r="M313" s="306">
        <f t="shared" ca="1" si="132"/>
        <v>1.3369279553612716</v>
      </c>
      <c r="N313" s="304">
        <f t="shared" ca="1" si="133"/>
        <v>76.600329355255383</v>
      </c>
      <c r="P313" s="310">
        <f t="shared" ca="1" si="134"/>
        <v>8</v>
      </c>
      <c r="Q313" s="304">
        <f t="shared" ca="1" si="135"/>
        <v>321.00000000001836</v>
      </c>
      <c r="R313" s="306">
        <f t="shared" ca="1" si="136"/>
        <v>0.1610949440576859</v>
      </c>
      <c r="S313" s="307">
        <f t="shared" ca="1" si="137"/>
        <v>8.2717559618195153</v>
      </c>
      <c r="T313" s="304">
        <f t="shared" ca="1" si="117"/>
        <v>81.145925985449452</v>
      </c>
      <c r="U313" s="311">
        <f t="shared" ca="1" si="118"/>
        <v>0</v>
      </c>
      <c r="V313" s="306">
        <f t="shared" ca="1" si="119"/>
        <v>1.1871396973326409</v>
      </c>
      <c r="W313" s="304">
        <f t="shared" ca="1" si="120"/>
        <v>121.06441309729237</v>
      </c>
      <c r="Y313" s="314" t="str">
        <f t="shared" ca="1" si="138"/>
        <v/>
      </c>
      <c r="Z313" s="315" t="str">
        <f t="shared" ca="1" si="139"/>
        <v/>
      </c>
      <c r="AA313" s="316" t="str">
        <f t="shared" ca="1" si="140"/>
        <v/>
      </c>
      <c r="AC313" s="310" t="e">
        <f t="shared" ca="1" si="141"/>
        <v>#N/A</v>
      </c>
      <c r="AD313" s="323" t="e">
        <f t="shared" ca="1" si="142"/>
        <v>#N/A</v>
      </c>
      <c r="AE313" s="324">
        <f t="shared" ca="1" si="121"/>
        <v>313.9146767430197</v>
      </c>
      <c r="AG313" s="306">
        <f t="shared" ca="1" si="143"/>
        <v>14.649226783313111</v>
      </c>
      <c r="AH313" s="304">
        <f t="shared" ca="1" si="144"/>
        <v>24.192461720073531</v>
      </c>
    </row>
    <row r="314" spans="1:34" x14ac:dyDescent="0.2">
      <c r="A314" s="347">
        <f t="shared" ca="1" si="122"/>
        <v>0.01</v>
      </c>
      <c r="B314" s="304">
        <f t="shared" ca="1" si="123"/>
        <v>3.0999999999999779</v>
      </c>
      <c r="D314" s="306">
        <f t="shared" ca="1" si="124"/>
        <v>5.3685595112564988</v>
      </c>
      <c r="E314" s="307">
        <f t="shared" ca="1" si="125"/>
        <v>12.725428717415747</v>
      </c>
      <c r="F314" s="304">
        <f t="shared" ca="1" si="126"/>
        <v>13.811515748386634</v>
      </c>
      <c r="G314" s="306">
        <f t="shared" ca="1" si="127"/>
        <v>41.249544690891319</v>
      </c>
      <c r="H314" s="307">
        <f t="shared" ca="1" si="128"/>
        <v>173.05378032438733</v>
      </c>
      <c r="I314" s="304">
        <f t="shared" ca="1" si="129"/>
        <v>177.90203995954388</v>
      </c>
      <c r="J314" s="306">
        <f t="shared" ca="1" si="130"/>
        <v>69.621632838617202</v>
      </c>
      <c r="K314" s="307">
        <f t="shared" ca="1" si="131"/>
        <v>315.64457827482772</v>
      </c>
      <c r="L314" s="304">
        <f t="shared" ca="1" si="116"/>
        <v>323.23160667454704</v>
      </c>
      <c r="M314" s="306">
        <f t="shared" ca="1" si="132"/>
        <v>1.3368001663778519</v>
      </c>
      <c r="N314" s="304">
        <f t="shared" ca="1" si="133"/>
        <v>76.593007585837171</v>
      </c>
      <c r="P314" s="310">
        <f t="shared" ca="1" si="134"/>
        <v>8</v>
      </c>
      <c r="Q314" s="304">
        <f t="shared" ca="1" si="135"/>
        <v>312.65217391306203</v>
      </c>
      <c r="R314" s="306">
        <f t="shared" ca="1" si="136"/>
        <v>0.15690555908422346</v>
      </c>
      <c r="S314" s="307">
        <f t="shared" ca="1" si="137"/>
        <v>8.2701869062286733</v>
      </c>
      <c r="T314" s="304">
        <f t="shared" ca="1" si="117"/>
        <v>81.130533550103294</v>
      </c>
      <c r="U314" s="311">
        <f t="shared" ca="1" si="118"/>
        <v>0</v>
      </c>
      <c r="V314" s="306">
        <f t="shared" ca="1" si="119"/>
        <v>1.186934300740804</v>
      </c>
      <c r="W314" s="304">
        <f t="shared" ca="1" si="120"/>
        <v>121.22906379595683</v>
      </c>
      <c r="Y314" s="314" t="str">
        <f t="shared" ca="1" si="138"/>
        <v/>
      </c>
      <c r="Z314" s="315" t="str">
        <f t="shared" ca="1" si="139"/>
        <v/>
      </c>
      <c r="AA314" s="316" t="str">
        <f t="shared" ca="1" si="140"/>
        <v/>
      </c>
      <c r="AC314" s="310" t="e">
        <f t="shared" ca="1" si="141"/>
        <v>#N/A</v>
      </c>
      <c r="AD314" s="323" t="e">
        <f t="shared" ca="1" si="142"/>
        <v>#N/A</v>
      </c>
      <c r="AE314" s="324">
        <f t="shared" ca="1" si="121"/>
        <v>315.64457827482772</v>
      </c>
      <c r="AG314" s="306">
        <f t="shared" ca="1" si="143"/>
        <v>13.623129439701467</v>
      </c>
      <c r="AH314" s="304">
        <f t="shared" ca="1" si="144"/>
        <v>23.166073873309411</v>
      </c>
    </row>
    <row r="315" spans="1:34" x14ac:dyDescent="0.2">
      <c r="A315" s="347">
        <f t="shared" ca="1" si="122"/>
        <v>0.01</v>
      </c>
      <c r="B315" s="304">
        <f t="shared" ca="1" si="123"/>
        <v>3.1099999999999777</v>
      </c>
      <c r="D315" s="306">
        <f t="shared" ca="1" si="124"/>
        <v>5.1337276680314528</v>
      </c>
      <c r="E315" s="307">
        <f t="shared" ca="1" si="125"/>
        <v>11.72747360767651</v>
      </c>
      <c r="F315" s="304">
        <f t="shared" ca="1" si="126"/>
        <v>12.801905990447702</v>
      </c>
      <c r="G315" s="306">
        <f t="shared" ca="1" si="127"/>
        <v>41.300881967571634</v>
      </c>
      <c r="H315" s="307">
        <f t="shared" ca="1" si="128"/>
        <v>173.17105506046408</v>
      </c>
      <c r="I315" s="304">
        <f t="shared" ca="1" si="129"/>
        <v>178.02802353015542</v>
      </c>
      <c r="J315" s="306">
        <f t="shared" ca="1" si="130"/>
        <v>70.034384971909518</v>
      </c>
      <c r="K315" s="307">
        <f t="shared" ca="1" si="131"/>
        <v>317.37570245175198</v>
      </c>
      <c r="L315" s="304">
        <f t="shared" ca="1" si="116"/>
        <v>325.01100225244164</v>
      </c>
      <c r="M315" s="306">
        <f t="shared" ca="1" si="132"/>
        <v>1.3366723993273069</v>
      </c>
      <c r="N315" s="304">
        <f t="shared" ca="1" si="133"/>
        <v>76.585687073080095</v>
      </c>
      <c r="P315" s="310">
        <f t="shared" ca="1" si="134"/>
        <v>8</v>
      </c>
      <c r="Q315" s="304">
        <f t="shared" ca="1" si="135"/>
        <v>304.30434782610564</v>
      </c>
      <c r="R315" s="306">
        <f t="shared" ca="1" si="136"/>
        <v>0.15271617411076099</v>
      </c>
      <c r="S315" s="307">
        <f t="shared" ca="1" si="137"/>
        <v>8.2686597444875662</v>
      </c>
      <c r="T315" s="304">
        <f t="shared" ca="1" si="117"/>
        <v>81.115552093423034</v>
      </c>
      <c r="U315" s="311">
        <f t="shared" ca="1" si="118"/>
        <v>0</v>
      </c>
      <c r="V315" s="306">
        <f t="shared" ca="1" si="119"/>
        <v>1.1867287939941498</v>
      </c>
      <c r="W315" s="304">
        <f t="shared" ca="1" si="120"/>
        <v>121.37980493384994</v>
      </c>
      <c r="Y315" s="314" t="str">
        <f t="shared" ca="1" si="138"/>
        <v/>
      </c>
      <c r="Z315" s="315" t="str">
        <f t="shared" ca="1" si="139"/>
        <v/>
      </c>
      <c r="AA315" s="316" t="str">
        <f t="shared" ca="1" si="140"/>
        <v/>
      </c>
      <c r="AC315" s="310" t="e">
        <f t="shared" ca="1" si="141"/>
        <v>#N/A</v>
      </c>
      <c r="AD315" s="323" t="e">
        <f t="shared" ca="1" si="142"/>
        <v>#N/A</v>
      </c>
      <c r="AE315" s="324">
        <f t="shared" ca="1" si="121"/>
        <v>317.37570245175198</v>
      </c>
      <c r="AG315" s="306">
        <f t="shared" ca="1" si="143"/>
        <v>12.598211750949593</v>
      </c>
      <c r="AH315" s="304">
        <f t="shared" ca="1" si="144"/>
        <v>22.140865592177601</v>
      </c>
    </row>
    <row r="316" spans="1:34" x14ac:dyDescent="0.2">
      <c r="A316" s="347">
        <f t="shared" ca="1" si="122"/>
        <v>0.01</v>
      </c>
      <c r="B316" s="304">
        <f t="shared" ca="1" si="123"/>
        <v>3.1199999999999775</v>
      </c>
      <c r="D316" s="306">
        <f t="shared" ca="1" si="124"/>
        <v>4.8989180424368275</v>
      </c>
      <c r="E316" s="307">
        <f t="shared" ca="1" si="125"/>
        <v>10.730743094291087</v>
      </c>
      <c r="F316" s="304">
        <f t="shared" ca="1" si="126"/>
        <v>11.796111450057978</v>
      </c>
      <c r="G316" s="306">
        <f t="shared" ca="1" si="127"/>
        <v>41.349871147996005</v>
      </c>
      <c r="H316" s="307">
        <f t="shared" ca="1" si="128"/>
        <v>173.27836249140699</v>
      </c>
      <c r="I316" s="304">
        <f t="shared" ca="1" si="129"/>
        <v>178.1437698929135</v>
      </c>
      <c r="J316" s="306">
        <f t="shared" ca="1" si="130"/>
        <v>70.447638737487353</v>
      </c>
      <c r="K316" s="307">
        <f t="shared" ca="1" si="131"/>
        <v>319.10794953951131</v>
      </c>
      <c r="L316" s="304">
        <f t="shared" ca="1" si="116"/>
        <v>326.79160525172432</v>
      </c>
      <c r="M316" s="306">
        <f t="shared" ca="1" si="132"/>
        <v>1.336544646851449</v>
      </c>
      <c r="N316" s="304">
        <f t="shared" ca="1" si="133"/>
        <v>76.578367395391098</v>
      </c>
      <c r="P316" s="310">
        <f t="shared" ca="1" si="134"/>
        <v>8</v>
      </c>
      <c r="Q316" s="304">
        <f t="shared" ca="1" si="135"/>
        <v>295.95652173914931</v>
      </c>
      <c r="R316" s="306">
        <f t="shared" ca="1" si="136"/>
        <v>0.14852678913729855</v>
      </c>
      <c r="S316" s="307">
        <f t="shared" ca="1" si="137"/>
        <v>8.2671744765961925</v>
      </c>
      <c r="T316" s="304">
        <f t="shared" ca="1" si="117"/>
        <v>81.100981615408656</v>
      </c>
      <c r="U316" s="311">
        <f t="shared" ca="1" si="118"/>
        <v>0</v>
      </c>
      <c r="V316" s="306">
        <f t="shared" ca="1" si="119"/>
        <v>1.186523188994647</v>
      </c>
      <c r="W316" s="304">
        <f t="shared" ca="1" si="120"/>
        <v>121.51663153182825</v>
      </c>
      <c r="Y316" s="314" t="str">
        <f t="shared" ca="1" si="138"/>
        <v/>
      </c>
      <c r="Z316" s="315" t="str">
        <f t="shared" ca="1" si="139"/>
        <v/>
      </c>
      <c r="AA316" s="316" t="str">
        <f t="shared" ca="1" si="140"/>
        <v/>
      </c>
      <c r="AC316" s="310" t="e">
        <f t="shared" ca="1" si="141"/>
        <v>#N/A</v>
      </c>
      <c r="AD316" s="323" t="e">
        <f t="shared" ca="1" si="142"/>
        <v>#N/A</v>
      </c>
      <c r="AE316" s="324">
        <f t="shared" ca="1" si="121"/>
        <v>319.10794953951131</v>
      </c>
      <c r="AG316" s="306">
        <f t="shared" ca="1" si="143"/>
        <v>11.574490904302118</v>
      </c>
      <c r="AH316" s="304">
        <f t="shared" ca="1" si="144"/>
        <v>21.116854047233932</v>
      </c>
    </row>
    <row r="317" spans="1:34" x14ac:dyDescent="0.2">
      <c r="A317" s="347">
        <f t="shared" ca="1" si="122"/>
        <v>0.01</v>
      </c>
      <c r="B317" s="304">
        <f t="shared" ca="1" si="123"/>
        <v>3.1299999999999772</v>
      </c>
      <c r="D317" s="306">
        <f t="shared" ca="1" si="124"/>
        <v>4.6641352053160992</v>
      </c>
      <c r="E317" s="307">
        <f t="shared" ca="1" si="125"/>
        <v>9.7352534283136247</v>
      </c>
      <c r="F317" s="304">
        <f t="shared" ca="1" si="126"/>
        <v>10.794874548921873</v>
      </c>
      <c r="G317" s="306">
        <f t="shared" ca="1" si="127"/>
        <v>41.396512500049162</v>
      </c>
      <c r="H317" s="307">
        <f t="shared" ca="1" si="128"/>
        <v>173.37571502569014</v>
      </c>
      <c r="I317" s="304">
        <f t="shared" ca="1" si="129"/>
        <v>178.24929118466656</v>
      </c>
      <c r="J317" s="306">
        <f t="shared" ca="1" si="130"/>
        <v>70.861370655727583</v>
      </c>
      <c r="K317" s="307">
        <f t="shared" ca="1" si="131"/>
        <v>320.8412199270968</v>
      </c>
      <c r="L317" s="304">
        <f t="shared" ca="1" si="116"/>
        <v>328.57331336478944</v>
      </c>
      <c r="M317" s="306">
        <f t="shared" ca="1" si="132"/>
        <v>1.3364169016136949</v>
      </c>
      <c r="N317" s="304">
        <f t="shared" ca="1" si="133"/>
        <v>76.571048132414887</v>
      </c>
      <c r="P317" s="310">
        <f t="shared" ca="1" si="134"/>
        <v>8</v>
      </c>
      <c r="Q317" s="304">
        <f t="shared" ca="1" si="135"/>
        <v>287.60869565219298</v>
      </c>
      <c r="R317" s="306">
        <f t="shared" ca="1" si="136"/>
        <v>0.14433740416383611</v>
      </c>
      <c r="S317" s="307">
        <f t="shared" ca="1" si="137"/>
        <v>8.2657311025545539</v>
      </c>
      <c r="T317" s="304">
        <f t="shared" ca="1" si="117"/>
        <v>81.086822116060176</v>
      </c>
      <c r="U317" s="311">
        <f t="shared" ca="1" si="118"/>
        <v>0</v>
      </c>
      <c r="V317" s="306">
        <f t="shared" ca="1" si="119"/>
        <v>1.1863174976215769</v>
      </c>
      <c r="W317" s="304">
        <f t="shared" ca="1" si="120"/>
        <v>121.63954131253821</v>
      </c>
      <c r="Y317" s="314" t="str">
        <f t="shared" ca="1" si="138"/>
        <v/>
      </c>
      <c r="Z317" s="315" t="str">
        <f t="shared" ca="1" si="139"/>
        <v/>
      </c>
      <c r="AA317" s="316" t="str">
        <f t="shared" ca="1" si="140"/>
        <v/>
      </c>
      <c r="AC317" s="310" t="e">
        <f t="shared" ca="1" si="141"/>
        <v>#N/A</v>
      </c>
      <c r="AD317" s="323" t="e">
        <f t="shared" ca="1" si="142"/>
        <v>#N/A</v>
      </c>
      <c r="AE317" s="324">
        <f t="shared" ca="1" si="121"/>
        <v>320.8412199270968</v>
      </c>
      <c r="AG317" s="306">
        <f t="shared" ca="1" si="143"/>
        <v>10.551983734169703</v>
      </c>
      <c r="AH317" s="304">
        <f t="shared" ca="1" si="144"/>
        <v>20.094056056219078</v>
      </c>
    </row>
    <row r="318" spans="1:34" x14ac:dyDescent="0.2">
      <c r="A318" s="347">
        <f t="shared" ca="1" si="122"/>
        <v>0.01</v>
      </c>
      <c r="B318" s="304">
        <f t="shared" ca="1" si="123"/>
        <v>3.139999999999977</v>
      </c>
      <c r="D318" s="306">
        <f t="shared" ca="1" si="124"/>
        <v>4.4293836242981204</v>
      </c>
      <c r="E318" s="307">
        <f t="shared" ca="1" si="125"/>
        <v>8.7410205234041722</v>
      </c>
      <c r="F318" s="304">
        <f t="shared" ca="1" si="126"/>
        <v>9.7992284942118424</v>
      </c>
      <c r="G318" s="306">
        <f t="shared" ca="1" si="127"/>
        <v>41.440806336292141</v>
      </c>
      <c r="H318" s="307">
        <f t="shared" ca="1" si="128"/>
        <v>173.46312523092419</v>
      </c>
      <c r="I318" s="304">
        <f t="shared" ca="1" si="129"/>
        <v>178.34459970708775</v>
      </c>
      <c r="J318" s="306">
        <f t="shared" ca="1" si="130"/>
        <v>71.275557249909284</v>
      </c>
      <c r="K318" s="307">
        <f t="shared" ca="1" si="131"/>
        <v>322.57541412837986</v>
      </c>
      <c r="L318" s="304">
        <f t="shared" ca="1" si="116"/>
        <v>330.35602440606539</v>
      </c>
      <c r="M318" s="306">
        <f t="shared" ca="1" si="132"/>
        <v>1.3362891562966148</v>
      </c>
      <c r="N318" s="304">
        <f t="shared" ca="1" si="133"/>
        <v>76.563728864893648</v>
      </c>
      <c r="P318" s="310">
        <f t="shared" ca="1" si="134"/>
        <v>8</v>
      </c>
      <c r="Q318" s="304">
        <f t="shared" ca="1" si="135"/>
        <v>279.26086956523659</v>
      </c>
      <c r="R318" s="306">
        <f t="shared" ca="1" si="136"/>
        <v>0.14014801919037362</v>
      </c>
      <c r="S318" s="307">
        <f t="shared" ca="1" si="137"/>
        <v>8.2643296223626503</v>
      </c>
      <c r="T318" s="304">
        <f t="shared" ca="1" si="117"/>
        <v>81.073073595377608</v>
      </c>
      <c r="U318" s="311">
        <f t="shared" ca="1" si="118"/>
        <v>0</v>
      </c>
      <c r="V318" s="306">
        <f t="shared" ca="1" si="119"/>
        <v>1.1861117317313483</v>
      </c>
      <c r="W318" s="304">
        <f t="shared" ca="1" si="120"/>
        <v>121.74853468311505</v>
      </c>
      <c r="Y318" s="314" t="str">
        <f t="shared" ca="1" si="138"/>
        <v/>
      </c>
      <c r="Z318" s="315" t="str">
        <f t="shared" ca="1" si="139"/>
        <v/>
      </c>
      <c r="AA318" s="316" t="str">
        <f t="shared" ca="1" si="140"/>
        <v/>
      </c>
      <c r="AC318" s="310" t="e">
        <f t="shared" ca="1" si="141"/>
        <v>#N/A</v>
      </c>
      <c r="AD318" s="323" t="e">
        <f t="shared" ca="1" si="142"/>
        <v>#N/A</v>
      </c>
      <c r="AE318" s="324">
        <f t="shared" ca="1" si="121"/>
        <v>322.57541412837986</v>
      </c>
      <c r="AG318" s="306">
        <f t="shared" ca="1" si="143"/>
        <v>9.5307067230365465</v>
      </c>
      <c r="AH318" s="304">
        <f t="shared" ca="1" si="144"/>
        <v>19.072488084960575</v>
      </c>
    </row>
    <row r="319" spans="1:34" x14ac:dyDescent="0.2">
      <c r="A319" s="347">
        <f t="shared" ca="1" si="122"/>
        <v>0.01</v>
      </c>
      <c r="B319" s="304">
        <f t="shared" ca="1" si="123"/>
        <v>3.1499999999999768</v>
      </c>
      <c r="D319" s="306">
        <f t="shared" ca="1" si="124"/>
        <v>4.194667664039355</v>
      </c>
      <c r="E319" s="307">
        <f t="shared" ca="1" si="125"/>
        <v>7.7480599567665021</v>
      </c>
      <c r="F319" s="304">
        <f t="shared" ca="1" si="126"/>
        <v>8.8106566103432904</v>
      </c>
      <c r="G319" s="306">
        <f t="shared" ca="1" si="127"/>
        <v>41.482753012932534</v>
      </c>
      <c r="H319" s="307">
        <f t="shared" ca="1" si="128"/>
        <v>173.54060583049187</v>
      </c>
      <c r="I319" s="304">
        <f t="shared" ca="1" si="129"/>
        <v>178.42970792316541</v>
      </c>
      <c r="J319" s="306">
        <f t="shared" ca="1" si="130"/>
        <v>71.690175046655412</v>
      </c>
      <c r="K319" s="307">
        <f t="shared" ca="1" si="131"/>
        <v>324.31043278368696</v>
      </c>
      <c r="L319" s="304">
        <f t="shared" ca="1" si="116"/>
        <v>332.13963631364811</v>
      </c>
      <c r="M319" s="306">
        <f t="shared" ca="1" si="132"/>
        <v>1.3361614035995031</v>
      </c>
      <c r="N319" s="304">
        <f t="shared" ca="1" si="133"/>
        <v>76.55640917452773</v>
      </c>
      <c r="P319" s="310">
        <f t="shared" ca="1" si="134"/>
        <v>8</v>
      </c>
      <c r="Q319" s="304">
        <f t="shared" ca="1" si="135"/>
        <v>270.91304347828031</v>
      </c>
      <c r="R319" s="306">
        <f t="shared" ca="1" si="136"/>
        <v>0.13595863421691121</v>
      </c>
      <c r="S319" s="307">
        <f t="shared" ca="1" si="137"/>
        <v>8.2629700360204819</v>
      </c>
      <c r="T319" s="304">
        <f t="shared" ca="1" si="117"/>
        <v>81.059736053360936</v>
      </c>
      <c r="U319" s="311">
        <f t="shared" ca="1" si="118"/>
        <v>0</v>
      </c>
      <c r="V319" s="306">
        <f t="shared" ca="1" si="119"/>
        <v>1.1859059031573151</v>
      </c>
      <c r="W319" s="304">
        <f t="shared" ca="1" si="120"/>
        <v>121.84361471770849</v>
      </c>
      <c r="Y319" s="314" t="str">
        <f t="shared" ca="1" si="138"/>
        <v/>
      </c>
      <c r="Z319" s="315" t="str">
        <f t="shared" ca="1" si="139"/>
        <v/>
      </c>
      <c r="AA319" s="316" t="str">
        <f t="shared" ca="1" si="140"/>
        <v/>
      </c>
      <c r="AC319" s="310" t="e">
        <f t="shared" ca="1" si="141"/>
        <v>#N/A</v>
      </c>
      <c r="AD319" s="323" t="e">
        <f t="shared" ca="1" si="142"/>
        <v>#N/A</v>
      </c>
      <c r="AE319" s="324">
        <f t="shared" ca="1" si="121"/>
        <v>324.31043278368696</v>
      </c>
      <c r="AG319" s="306">
        <f t="shared" ca="1" si="143"/>
        <v>8.5106760024174548</v>
      </c>
      <c r="AH319" s="304">
        <f t="shared" ca="1" si="144"/>
        <v>18.052166248324458</v>
      </c>
    </row>
    <row r="320" spans="1:34" x14ac:dyDescent="0.2">
      <c r="A320" s="347">
        <f t="shared" ca="1" si="122"/>
        <v>0.01</v>
      </c>
      <c r="B320" s="304">
        <f t="shared" ca="1" si="123"/>
        <v>3.1599999999999766</v>
      </c>
      <c r="D320" s="306">
        <f t="shared" ca="1" si="124"/>
        <v>3.9599915864651698</v>
      </c>
      <c r="E320" s="307">
        <f t="shared" ca="1" si="125"/>
        <v>6.7563869701360186</v>
      </c>
      <c r="F320" s="304">
        <f t="shared" ca="1" si="126"/>
        <v>7.8313663083205789</v>
      </c>
      <c r="G320" s="306">
        <f t="shared" ca="1" si="127"/>
        <v>41.522352928797183</v>
      </c>
      <c r="H320" s="307">
        <f t="shared" ca="1" si="128"/>
        <v>173.60816970019323</v>
      </c>
      <c r="I320" s="304">
        <f t="shared" ca="1" si="129"/>
        <v>178.50462845370336</v>
      </c>
      <c r="J320" s="306">
        <f t="shared" ca="1" si="130"/>
        <v>72.105200576364055</v>
      </c>
      <c r="K320" s="307">
        <f t="shared" ca="1" si="131"/>
        <v>326.04617666134038</v>
      </c>
      <c r="L320" s="304">
        <f t="shared" ca="1" si="116"/>
        <v>333.92404715089879</v>
      </c>
      <c r="M320" s="306">
        <f t="shared" ca="1" si="132"/>
        <v>1.3360336362359633</v>
      </c>
      <c r="N320" s="304">
        <f t="shared" ca="1" si="133"/>
        <v>76.549088643837379</v>
      </c>
      <c r="P320" s="310">
        <f t="shared" ca="1" si="134"/>
        <v>8</v>
      </c>
      <c r="Q320" s="304">
        <f t="shared" ca="1" si="135"/>
        <v>262.56521739132393</v>
      </c>
      <c r="R320" s="306">
        <f t="shared" ca="1" si="136"/>
        <v>0.13176924924344874</v>
      </c>
      <c r="S320" s="307">
        <f t="shared" ca="1" si="137"/>
        <v>8.2616523435280467</v>
      </c>
      <c r="T320" s="304">
        <f t="shared" ca="1" si="117"/>
        <v>81.046809490010148</v>
      </c>
      <c r="U320" s="311">
        <f t="shared" ca="1" si="118"/>
        <v>0</v>
      </c>
      <c r="V320" s="306">
        <f t="shared" ca="1" si="119"/>
        <v>1.185700023709604</v>
      </c>
      <c r="W320" s="304">
        <f t="shared" ca="1" si="120"/>
        <v>121.92478713984387</v>
      </c>
      <c r="Y320" s="314" t="str">
        <f t="shared" ca="1" si="138"/>
        <v/>
      </c>
      <c r="Z320" s="315" t="str">
        <f t="shared" ca="1" si="139"/>
        <v/>
      </c>
      <c r="AA320" s="316" t="str">
        <f t="shared" ca="1" si="140"/>
        <v/>
      </c>
      <c r="AC320" s="310" t="e">
        <f t="shared" ca="1" si="141"/>
        <v>#N/A</v>
      </c>
      <c r="AD320" s="323" t="e">
        <f t="shared" ca="1" si="142"/>
        <v>#N/A</v>
      </c>
      <c r="AE320" s="324">
        <f t="shared" ca="1" si="121"/>
        <v>326.04617666134038</v>
      </c>
      <c r="AG320" s="306">
        <f t="shared" ca="1" si="143"/>
        <v>7.4919073538634553</v>
      </c>
      <c r="AH320" s="304">
        <f t="shared" ca="1" si="144"/>
        <v>17.033106311215445</v>
      </c>
    </row>
    <row r="321" spans="1:34" x14ac:dyDescent="0.2">
      <c r="A321" s="347">
        <f t="shared" ca="1" si="122"/>
        <v>0.01</v>
      </c>
      <c r="B321" s="304">
        <f t="shared" ca="1" si="123"/>
        <v>3.1699999999999764</v>
      </c>
      <c r="D321" s="306">
        <f t="shared" ca="1" si="124"/>
        <v>3.7253595510101887</v>
      </c>
      <c r="E321" s="307">
        <f t="shared" ca="1" si="125"/>
        <v>5.7660164708167869</v>
      </c>
      <c r="F321" s="304">
        <f t="shared" ca="1" si="126"/>
        <v>6.8647832978203551</v>
      </c>
      <c r="G321" s="306">
        <f t="shared" ca="1" si="127"/>
        <v>41.559606524307284</v>
      </c>
      <c r="H321" s="307">
        <f t="shared" ca="1" si="128"/>
        <v>173.66582986490141</v>
      </c>
      <c r="I321" s="304">
        <f t="shared" ca="1" si="129"/>
        <v>178.56937407383197</v>
      </c>
      <c r="J321" s="306">
        <f t="shared" ca="1" si="130"/>
        <v>72.52061037362958</v>
      </c>
      <c r="K321" s="307">
        <f t="shared" ca="1" si="131"/>
        <v>327.78254665916586</v>
      </c>
      <c r="L321" s="304">
        <f t="shared" ca="1" si="116"/>
        <v>335.70915510800722</v>
      </c>
      <c r="M321" s="306">
        <f t="shared" ca="1" si="132"/>
        <v>1.3359058469315108</v>
      </c>
      <c r="N321" s="304">
        <f t="shared" ca="1" si="133"/>
        <v>76.541766856025347</v>
      </c>
      <c r="P321" s="310">
        <f t="shared" ca="1" si="134"/>
        <v>8</v>
      </c>
      <c r="Q321" s="304">
        <f t="shared" ca="1" si="135"/>
        <v>254.2173913043676</v>
      </c>
      <c r="R321" s="306">
        <f t="shared" ca="1" si="136"/>
        <v>0.1275798642699863</v>
      </c>
      <c r="S321" s="307">
        <f t="shared" ca="1" si="137"/>
        <v>8.2603765448853466</v>
      </c>
      <c r="T321" s="304">
        <f t="shared" ca="1" si="117"/>
        <v>81.034293905325256</v>
      </c>
      <c r="U321" s="311">
        <f t="shared" ca="1" si="118"/>
        <v>0</v>
      </c>
      <c r="V321" s="306">
        <f t="shared" ca="1" si="119"/>
        <v>1.1854941051749424</v>
      </c>
      <c r="W321" s="304">
        <f t="shared" ca="1" si="120"/>
        <v>121.99206030462616</v>
      </c>
      <c r="Y321" s="314" t="str">
        <f t="shared" ca="1" si="138"/>
        <v/>
      </c>
      <c r="Z321" s="315" t="str">
        <f t="shared" ca="1" si="139"/>
        <v/>
      </c>
      <c r="AA321" s="316" t="str">
        <f t="shared" ca="1" si="140"/>
        <v/>
      </c>
      <c r="AC321" s="310" t="e">
        <f t="shared" ca="1" si="141"/>
        <v>#N/A</v>
      </c>
      <c r="AD321" s="323" t="e">
        <f t="shared" ca="1" si="142"/>
        <v>#N/A</v>
      </c>
      <c r="AE321" s="324">
        <f t="shared" ca="1" si="121"/>
        <v>327.78254665916586</v>
      </c>
      <c r="AG321" s="306">
        <f t="shared" ca="1" si="143"/>
        <v>6.4744162100151037</v>
      </c>
      <c r="AH321" s="304">
        <f t="shared" ca="1" si="144"/>
        <v>16.015323689624843</v>
      </c>
    </row>
    <row r="322" spans="1:34" x14ac:dyDescent="0.2">
      <c r="A322" s="347">
        <f t="shared" ca="1" si="122"/>
        <v>0.01</v>
      </c>
      <c r="B322" s="304">
        <f t="shared" ca="1" si="123"/>
        <v>3.1799999999999762</v>
      </c>
      <c r="D322" s="306">
        <f t="shared" ca="1" si="124"/>
        <v>3.4907756148575251</v>
      </c>
      <c r="E322" s="307">
        <f t="shared" ca="1" si="125"/>
        <v>4.7769630327665471</v>
      </c>
      <c r="F322" s="304">
        <f t="shared" ca="1" si="126"/>
        <v>5.9164930668177158</v>
      </c>
      <c r="G322" s="306">
        <f t="shared" ca="1" si="127"/>
        <v>41.594514280455861</v>
      </c>
      <c r="H322" s="307">
        <f t="shared" ca="1" si="128"/>
        <v>173.71359949522909</v>
      </c>
      <c r="I322" s="304">
        <f t="shared" ca="1" si="129"/>
        <v>178.62395770952983</v>
      </c>
      <c r="J322" s="306">
        <f t="shared" ca="1" si="130"/>
        <v>72.9363809776534</v>
      </c>
      <c r="K322" s="307">
        <f t="shared" ca="1" si="131"/>
        <v>329.51944380596649</v>
      </c>
      <c r="L322" s="304">
        <f t="shared" ca="1" si="116"/>
        <v>337.49485850351988</v>
      </c>
      <c r="M322" s="306">
        <f t="shared" ca="1" si="132"/>
        <v>1.3357780284211878</v>
      </c>
      <c r="N322" s="304">
        <f t="shared" ca="1" si="133"/>
        <v>76.534443394840181</v>
      </c>
      <c r="P322" s="310">
        <f t="shared" ca="1" si="134"/>
        <v>8</v>
      </c>
      <c r="Q322" s="304">
        <f t="shared" ca="1" si="135"/>
        <v>245.86956521741126</v>
      </c>
      <c r="R322" s="306">
        <f t="shared" ca="1" si="136"/>
        <v>0.12339047929652386</v>
      </c>
      <c r="S322" s="307">
        <f t="shared" ca="1" si="137"/>
        <v>8.2591426400923815</v>
      </c>
      <c r="T322" s="304">
        <f t="shared" ca="1" si="117"/>
        <v>81.022189299306262</v>
      </c>
      <c r="U322" s="311">
        <f t="shared" ca="1" si="118"/>
        <v>0</v>
      </c>
      <c r="V322" s="306">
        <f t="shared" ca="1" si="119"/>
        <v>1.1852881593164961</v>
      </c>
      <c r="W322" s="304">
        <f t="shared" ca="1" si="120"/>
        <v>122.04544518079557</v>
      </c>
      <c r="Y322" s="314" t="str">
        <f t="shared" ca="1" si="138"/>
        <v/>
      </c>
      <c r="Z322" s="315" t="str">
        <f t="shared" ca="1" si="139"/>
        <v/>
      </c>
      <c r="AA322" s="316" t="str">
        <f t="shared" ca="1" si="140"/>
        <v/>
      </c>
      <c r="AC322" s="310" t="e">
        <f t="shared" ca="1" si="141"/>
        <v>#N/A</v>
      </c>
      <c r="AD322" s="323" t="e">
        <f t="shared" ca="1" si="142"/>
        <v>#N/A</v>
      </c>
      <c r="AE322" s="324">
        <f t="shared" ca="1" si="121"/>
        <v>329.51944380596649</v>
      </c>
      <c r="AG322" s="306">
        <f t="shared" ca="1" si="143"/>
        <v>5.4582176557022226</v>
      </c>
      <c r="AH322" s="304">
        <f t="shared" ca="1" si="144"/>
        <v>14.998833451724897</v>
      </c>
    </row>
    <row r="323" spans="1:34" x14ac:dyDescent="0.2">
      <c r="A323" s="347">
        <f t="shared" ca="1" si="122"/>
        <v>0.01</v>
      </c>
      <c r="B323" s="304">
        <f t="shared" ca="1" si="123"/>
        <v>3.189999999999976</v>
      </c>
      <c r="D323" s="306">
        <f t="shared" ca="1" si="124"/>
        <v>3.2562437331768708</v>
      </c>
      <c r="E323" s="307">
        <f t="shared" ca="1" si="125"/>
        <v>3.7892408977287211</v>
      </c>
      <c r="F323" s="304">
        <f t="shared" ca="1" si="126"/>
        <v>4.9961454973683068</v>
      </c>
      <c r="G323" s="306">
        <f t="shared" ca="1" si="127"/>
        <v>41.627076717787631</v>
      </c>
      <c r="H323" s="307">
        <f t="shared" ca="1" si="128"/>
        <v>173.75149190420638</v>
      </c>
      <c r="I323" s="304">
        <f t="shared" ca="1" si="129"/>
        <v>178.6683924341574</v>
      </c>
      <c r="J323" s="306">
        <f t="shared" ca="1" si="130"/>
        <v>73.352488932644619</v>
      </c>
      <c r="K323" s="307">
        <f t="shared" ca="1" si="131"/>
        <v>331.25676926296364</v>
      </c>
      <c r="L323" s="304">
        <f t="shared" ca="1" si="116"/>
        <v>339.28105578583381</v>
      </c>
      <c r="M323" s="306">
        <f t="shared" ca="1" si="132"/>
        <v>1.3356501734471897</v>
      </c>
      <c r="N323" s="304">
        <f t="shared" ca="1" si="133"/>
        <v>76.52711784444034</v>
      </c>
      <c r="P323" s="310">
        <f t="shared" ca="1" si="134"/>
        <v>8</v>
      </c>
      <c r="Q323" s="304">
        <f t="shared" ca="1" si="135"/>
        <v>237.5217391304549</v>
      </c>
      <c r="R323" s="306">
        <f t="shared" ca="1" si="136"/>
        <v>0.1192010943230614</v>
      </c>
      <c r="S323" s="307">
        <f t="shared" ca="1" si="137"/>
        <v>8.2579506291491516</v>
      </c>
      <c r="T323" s="304">
        <f t="shared" ca="1" si="117"/>
        <v>81.01049567195318</v>
      </c>
      <c r="U323" s="311">
        <f t="shared" ca="1" si="118"/>
        <v>0</v>
      </c>
      <c r="V323" s="306">
        <f t="shared" ca="1" si="119"/>
        <v>1.1850821978737087</v>
      </c>
      <c r="W323" s="304">
        <f t="shared" ca="1" si="120"/>
        <v>122.08495533264261</v>
      </c>
      <c r="Y323" s="314" t="str">
        <f t="shared" ca="1" si="138"/>
        <v/>
      </c>
      <c r="Z323" s="315" t="str">
        <f t="shared" ca="1" si="139"/>
        <v/>
      </c>
      <c r="AA323" s="316" t="str">
        <f t="shared" ca="1" si="140"/>
        <v/>
      </c>
      <c r="AC323" s="310" t="e">
        <f t="shared" ca="1" si="141"/>
        <v>#N/A</v>
      </c>
      <c r="AD323" s="323" t="e">
        <f t="shared" ca="1" si="142"/>
        <v>#N/A</v>
      </c>
      <c r="AE323" s="324">
        <f t="shared" ca="1" si="121"/>
        <v>331.25676926296364</v>
      </c>
      <c r="AG323" s="306">
        <f t="shared" ca="1" si="143"/>
        <v>4.4433264290891668</v>
      </c>
      <c r="AH323" s="304">
        <f t="shared" ca="1" si="144"/>
        <v>13.983650319008664</v>
      </c>
    </row>
    <row r="324" spans="1:34" x14ac:dyDescent="0.2">
      <c r="A324" s="347">
        <f t="shared" ca="1" si="122"/>
        <v>0.01</v>
      </c>
      <c r="B324" s="304">
        <f t="shared" ca="1" si="123"/>
        <v>3.1999999999999758</v>
      </c>
      <c r="D324" s="306">
        <f t="shared" ca="1" si="124"/>
        <v>3.0217677593612922</v>
      </c>
      <c r="E324" s="307">
        <f t="shared" ca="1" si="125"/>
        <v>2.8028639764103964</v>
      </c>
      <c r="F324" s="304">
        <f t="shared" ca="1" si="126"/>
        <v>4.121544232660189</v>
      </c>
      <c r="G324" s="306">
        <f t="shared" ca="1" si="127"/>
        <v>41.657294395381243</v>
      </c>
      <c r="H324" s="307">
        <f t="shared" ca="1" si="128"/>
        <v>173.77952054397048</v>
      </c>
      <c r="I324" s="304">
        <f t="shared" ca="1" si="129"/>
        <v>178.70269146500206</v>
      </c>
      <c r="J324" s="306">
        <f t="shared" ca="1" si="130"/>
        <v>73.768910788210462</v>
      </c>
      <c r="K324" s="307">
        <f t="shared" ca="1" si="131"/>
        <v>332.99442432520453</v>
      </c>
      <c r="L324" s="304">
        <f t="shared" ref="L324:L387" ca="1" si="145">SQRT(pos_x^2+pos_z^2)</f>
        <v>341.06764553465541</v>
      </c>
      <c r="M324" s="306">
        <f t="shared" ca="1" si="132"/>
        <v>1.335522274756501</v>
      </c>
      <c r="N324" s="304">
        <f t="shared" ca="1" si="133"/>
        <v>76.519789789258624</v>
      </c>
      <c r="P324" s="310">
        <f t="shared" ca="1" si="134"/>
        <v>8</v>
      </c>
      <c r="Q324" s="304">
        <f t="shared" ca="1" si="135"/>
        <v>229.17391304349857</v>
      </c>
      <c r="R324" s="306">
        <f t="shared" ca="1" si="136"/>
        <v>0.11501170934959895</v>
      </c>
      <c r="S324" s="307">
        <f t="shared" ca="1" si="137"/>
        <v>8.2568005120556549</v>
      </c>
      <c r="T324" s="304">
        <f t="shared" ref="T324:T387" ca="1" si="146">m*g</f>
        <v>80.99921302326598</v>
      </c>
      <c r="U324" s="311">
        <f t="shared" ref="U324:U387" ca="1" si="147">IF(pos_xz&lt;L_rampe,Poids*COS(Beta),0)</f>
        <v>0</v>
      </c>
      <c r="V324" s="306">
        <f t="shared" ref="V324:V387" ca="1" si="148">Rho_moyen*(20000-Alt_rampe-pos_z)/(20000+Alt_rampe+pos_z)</f>
        <v>1.1848762325621489</v>
      </c>
      <c r="W324" s="304">
        <f t="shared" ref="W324:W387" ca="1" si="149">1/2*Rho*Sref*Cx*vit_xz^2</f>
        <v>122.11060690179067</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332.99442432520453</v>
      </c>
      <c r="AG324" s="306">
        <f t="shared" ca="1" si="143"/>
        <v>3.4297569228645557</v>
      </c>
      <c r="AH324" s="304">
        <f t="shared" ca="1" si="144"/>
        <v>12.969788667474365</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2.8225920182231365</v>
      </c>
      <c r="E325" s="307">
        <f t="shared" ref="E325:E388" ca="1" si="154">IF(AND(L324&lt;L_rampe,Poussee&lt;Poids*SIN(M324)),0,(-W324+Poussee)/m*SIN(M324)+U324/m*COS(M324)-Poids/m)</f>
        <v>1.9648570745497018</v>
      </c>
      <c r="F325" s="304">
        <f t="shared" ref="F325:F388" ca="1" si="155">SQRT(acc_x^2+acc_z^2)</f>
        <v>3.4391407393046554</v>
      </c>
      <c r="G325" s="306">
        <f t="shared" ref="G325:G388" ca="1" si="156">G324+acc_x*pas</f>
        <v>41.685520315563473</v>
      </c>
      <c r="H325" s="307">
        <f t="shared" ref="H325:H388" ca="1" si="157">H324+acc_z*pas</f>
        <v>173.79916911471597</v>
      </c>
      <c r="I325" s="304">
        <f t="shared" ref="I325:I388" ca="1" si="158">SQRT(vit_x^2+vit_z^2)</f>
        <v>178.72837992032743</v>
      </c>
      <c r="J325" s="306">
        <f t="shared" ref="J325:J388" ca="1" si="159">J324+0.5*(vit_x+G324)*pas*(K324&gt;=0)</f>
        <v>74.185624861765191</v>
      </c>
      <c r="K325" s="307">
        <f t="shared" ref="K325:K388" ca="1" si="160">K324+0.5*(vit_z+H324)*pas</f>
        <v>334.73231777349798</v>
      </c>
      <c r="L325" s="304">
        <f t="shared" ca="1" si="145"/>
        <v>342.85453402011262</v>
      </c>
      <c r="M325" s="306">
        <f t="shared" ref="M325:M388" ca="1" si="161">IF(AND(L324&gt;L_rampe,G325&gt;0),ATAN2(G325,H325),$M$4)</f>
        <v>1.3353943261807912</v>
      </c>
      <c r="N325" s="304">
        <f t="shared" ref="N325:N388" ca="1" si="162">DEGREES(Beta)</f>
        <v>76.512458875875751</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8.2556860257460087</v>
      </c>
      <c r="T325" s="304">
        <f t="shared" ca="1" si="146"/>
        <v>80.988279912568345</v>
      </c>
      <c r="U325" s="311">
        <f t="shared" ca="1" si="147"/>
        <v>0</v>
      </c>
      <c r="V325" s="306">
        <f t="shared" ca="1" si="148"/>
        <v>1.1846702742023181</v>
      </c>
      <c r="W325" s="304">
        <f t="shared" ca="1" si="149"/>
        <v>122.12448445176506</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334.73231777349798</v>
      </c>
      <c r="AG325" s="306">
        <f t="shared" ref="AG325:AG388" ca="1" si="172">IF(AND(L324&lt;L_rampe,Poussee&lt;Poids*SIN(M324)),0,(-W324+Poussee)/m-Poids*SIN(M324)/m)</f>
        <v>2.5686992358688094</v>
      </c>
      <c r="AH325" s="304">
        <f t="shared" ref="AH325:AH388" ca="1" si="173">IF(AND(L324&lt;L_rampe,Poussee&lt;Poids*SIN(M324)), g*SIN(M324), (-W324+Poussee)/m)</f>
        <v>12.108438579247538</v>
      </c>
    </row>
    <row r="326" spans="1:34" x14ac:dyDescent="0.2">
      <c r="A326" s="347">
        <f t="shared" ca="1" si="151"/>
        <v>0.01</v>
      </c>
      <c r="B326" s="304">
        <f t="shared" ca="1" si="152"/>
        <v>3.2199999999999753</v>
      </c>
      <c r="D326" s="306">
        <f t="shared" ca="1" si="153"/>
        <v>2.6587335119782529</v>
      </c>
      <c r="E326" s="307">
        <f t="shared" ca="1" si="154"/>
        <v>1.2750403636859282</v>
      </c>
      <c r="F326" s="304">
        <f t="shared" ca="1" si="155"/>
        <v>2.9486593253111759</v>
      </c>
      <c r="G326" s="306">
        <f t="shared" ca="1" si="156"/>
        <v>41.712107650683258</v>
      </c>
      <c r="H326" s="307">
        <f t="shared" ca="1" si="157"/>
        <v>173.81191951835282</v>
      </c>
      <c r="I326" s="304">
        <f t="shared" ca="1" si="158"/>
        <v>178.7469812089607</v>
      </c>
      <c r="J326" s="306">
        <f t="shared" ca="1" si="159"/>
        <v>74.602613001596424</v>
      </c>
      <c r="K326" s="307">
        <f t="shared" ca="1" si="160"/>
        <v>336.47037321666335</v>
      </c>
      <c r="L326" s="304">
        <f t="shared" ca="1" si="145"/>
        <v>344.64164275262311</v>
      </c>
      <c r="M326" s="306">
        <f t="shared" ca="1" si="161"/>
        <v>1.335266322634838</v>
      </c>
      <c r="N326" s="304">
        <f t="shared" ca="1" si="162"/>
        <v>76.505124812929921</v>
      </c>
      <c r="P326" s="310">
        <f t="shared" ca="1" si="163"/>
        <v>9</v>
      </c>
      <c r="Q326" s="304">
        <f t="shared" ca="1" si="164"/>
        <v>216.2222222222367</v>
      </c>
      <c r="R326" s="306">
        <f t="shared" ca="1" si="165"/>
        <v>0.1085118591679681</v>
      </c>
      <c r="S326" s="307">
        <f t="shared" ca="1" si="166"/>
        <v>8.2546009071543285</v>
      </c>
      <c r="T326" s="304">
        <f t="shared" ca="1" si="146"/>
        <v>80.977634899183968</v>
      </c>
      <c r="U326" s="311">
        <f t="shared" ca="1" si="147"/>
        <v>0</v>
      </c>
      <c r="V326" s="306">
        <f t="shared" ca="1" si="148"/>
        <v>1.1844643318505013</v>
      </c>
      <c r="W326" s="304">
        <f t="shared" ca="1" si="149"/>
        <v>122.12867170253308</v>
      </c>
      <c r="Y326" s="314" t="str">
        <f t="shared" ca="1" si="167"/>
        <v/>
      </c>
      <c r="Z326" s="315" t="str">
        <f t="shared" ca="1" si="168"/>
        <v/>
      </c>
      <c r="AA326" s="316" t="str">
        <f t="shared" ca="1" si="169"/>
        <v/>
      </c>
      <c r="AC326" s="310" t="e">
        <f t="shared" ca="1" si="170"/>
        <v>#N/A</v>
      </c>
      <c r="AD326" s="323" t="e">
        <f t="shared" ca="1" si="171"/>
        <v>#N/A</v>
      </c>
      <c r="AE326" s="324">
        <f t="shared" ca="1" si="150"/>
        <v>336.47037321666335</v>
      </c>
      <c r="AG326" s="306">
        <f t="shared" ca="1" si="172"/>
        <v>1.8599824256884556</v>
      </c>
      <c r="AH326" s="304">
        <f t="shared" ca="1" si="173"/>
        <v>11.399429097646184</v>
      </c>
    </row>
    <row r="327" spans="1:34" x14ac:dyDescent="0.2">
      <c r="A327" s="347">
        <f t="shared" ca="1" si="151"/>
        <v>0.01</v>
      </c>
      <c r="B327" s="304">
        <f t="shared" ca="1" si="152"/>
        <v>3.2299999999999751</v>
      </c>
      <c r="D327" s="306">
        <f t="shared" ca="1" si="153"/>
        <v>2.4949207027926308</v>
      </c>
      <c r="E327" s="307">
        <f t="shared" ca="1" si="154"/>
        <v>0.58618904012302409</v>
      </c>
      <c r="F327" s="304">
        <f t="shared" ca="1" si="155"/>
        <v>2.5628591268315213</v>
      </c>
      <c r="G327" s="306">
        <f t="shared" ca="1" si="156"/>
        <v>41.737056857711181</v>
      </c>
      <c r="H327" s="307">
        <f t="shared" ca="1" si="157"/>
        <v>173.81778140875406</v>
      </c>
      <c r="I327" s="304">
        <f t="shared" ca="1" si="158"/>
        <v>178.75850482985481</v>
      </c>
      <c r="J327" s="306">
        <f t="shared" ca="1" si="159"/>
        <v>75.019858824138396</v>
      </c>
      <c r="K327" s="307">
        <f t="shared" ca="1" si="160"/>
        <v>338.20852172129889</v>
      </c>
      <c r="L327" s="304">
        <f t="shared" ca="1" si="145"/>
        <v>346.42890090594341</v>
      </c>
      <c r="M327" s="306">
        <f t="shared" ca="1" si="161"/>
        <v>1.3351382590325629</v>
      </c>
      <c r="N327" s="304">
        <f t="shared" ca="1" si="162"/>
        <v>76.49778730901032</v>
      </c>
      <c r="P327" s="310">
        <f t="shared" ca="1" si="163"/>
        <v>9</v>
      </c>
      <c r="Q327" s="304">
        <f t="shared" ca="1" si="164"/>
        <v>210.37037037038499</v>
      </c>
      <c r="R327" s="306">
        <f t="shared" ca="1" si="165"/>
        <v>0.10557508737137039</v>
      </c>
      <c r="S327" s="307">
        <f t="shared" ca="1" si="166"/>
        <v>8.2535451562806141</v>
      </c>
      <c r="T327" s="304">
        <f t="shared" ca="1" si="146"/>
        <v>80.967277983112822</v>
      </c>
      <c r="U327" s="311">
        <f t="shared" ca="1" si="147"/>
        <v>0</v>
      </c>
      <c r="V327" s="306">
        <f t="shared" ca="1" si="148"/>
        <v>1.1842584136733469</v>
      </c>
      <c r="W327" s="304">
        <f t="shared" ca="1" si="149"/>
        <v>122.12318450224976</v>
      </c>
      <c r="Y327" s="314" t="str">
        <f t="shared" ca="1" si="167"/>
        <v/>
      </c>
      <c r="Z327" s="315" t="str">
        <f t="shared" ca="1" si="168"/>
        <v/>
      </c>
      <c r="AA327" s="316" t="str">
        <f t="shared" ca="1" si="169"/>
        <v/>
      </c>
      <c r="AC327" s="310" t="e">
        <f t="shared" ca="1" si="170"/>
        <v>#N/A</v>
      </c>
      <c r="AD327" s="323" t="e">
        <f t="shared" ca="1" si="171"/>
        <v>#N/A</v>
      </c>
      <c r="AE327" s="324">
        <f t="shared" ca="1" si="150"/>
        <v>338.20852172129889</v>
      </c>
      <c r="AG327" s="306">
        <f t="shared" ca="1" si="172"/>
        <v>1.1522155048785994</v>
      </c>
      <c r="AH327" s="304">
        <f t="shared" ca="1" si="173"/>
        <v>10.691369223406204</v>
      </c>
    </row>
    <row r="328" spans="1:34" x14ac:dyDescent="0.2">
      <c r="A328" s="347">
        <f t="shared" ca="1" si="151"/>
        <v>0.01</v>
      </c>
      <c r="B328" s="304">
        <f t="shared" ca="1" si="152"/>
        <v>3.2399999999999749</v>
      </c>
      <c r="D328" s="306">
        <f t="shared" ca="1" si="153"/>
        <v>2.3311552907910524</v>
      </c>
      <c r="E328" s="307">
        <f t="shared" ca="1" si="154"/>
        <v>-0.10169109489527806</v>
      </c>
      <c r="F328" s="304">
        <f t="shared" ca="1" si="155"/>
        <v>2.3333722524629703</v>
      </c>
      <c r="G328" s="306">
        <f t="shared" ca="1" si="156"/>
        <v>41.760368410619094</v>
      </c>
      <c r="H328" s="307">
        <f t="shared" ca="1" si="157"/>
        <v>173.81676449780511</v>
      </c>
      <c r="I328" s="304">
        <f t="shared" ca="1" si="158"/>
        <v>178.76296034211359</v>
      </c>
      <c r="J328" s="306">
        <f t="shared" ca="1" si="159"/>
        <v>75.437345950480051</v>
      </c>
      <c r="K328" s="307">
        <f t="shared" ca="1" si="160"/>
        <v>339.94669445083167</v>
      </c>
      <c r="L328" s="304">
        <f t="shared" ca="1" si="145"/>
        <v>348.21623774904509</v>
      </c>
      <c r="M328" s="306">
        <f t="shared" ca="1" si="161"/>
        <v>1.3350101302858797</v>
      </c>
      <c r="N328" s="304">
        <f t="shared" ca="1" si="162"/>
        <v>76.49044607259107</v>
      </c>
      <c r="P328" s="310">
        <f t="shared" ca="1" si="163"/>
        <v>9</v>
      </c>
      <c r="Q328" s="304">
        <f t="shared" ca="1" si="164"/>
        <v>204.51851851853326</v>
      </c>
      <c r="R328" s="306">
        <f t="shared" ca="1" si="165"/>
        <v>0.10263831557477268</v>
      </c>
      <c r="S328" s="307">
        <f t="shared" ca="1" si="166"/>
        <v>8.2525187731248657</v>
      </c>
      <c r="T328" s="304">
        <f t="shared" ca="1" si="146"/>
        <v>80.957209164354936</v>
      </c>
      <c r="U328" s="311">
        <f t="shared" ca="1" si="147"/>
        <v>0</v>
      </c>
      <c r="V328" s="306">
        <f t="shared" ca="1" si="148"/>
        <v>1.184052527820451</v>
      </c>
      <c r="W328" s="304">
        <f t="shared" ca="1" si="149"/>
        <v>122.10803992479251</v>
      </c>
      <c r="Y328" s="314" t="str">
        <f t="shared" ca="1" si="167"/>
        <v/>
      </c>
      <c r="Z328" s="315" t="str">
        <f t="shared" ca="1" si="168"/>
        <v/>
      </c>
      <c r="AA328" s="316" t="str">
        <f t="shared" ca="1" si="169"/>
        <v/>
      </c>
      <c r="AC328" s="310" t="e">
        <f t="shared" ca="1" si="170"/>
        <v>#N/A</v>
      </c>
      <c r="AD328" s="323" t="e">
        <f t="shared" ca="1" si="171"/>
        <v>#N/A</v>
      </c>
      <c r="AE328" s="324">
        <f t="shared" ca="1" si="150"/>
        <v>339.94669445083167</v>
      </c>
      <c r="AG328" s="306">
        <f t="shared" ca="1" si="172"/>
        <v>0.44540448851907399</v>
      </c>
      <c r="AH328" s="304">
        <f t="shared" ca="1" si="173"/>
        <v>9.9842649597613722</v>
      </c>
    </row>
    <row r="329" spans="1:34" x14ac:dyDescent="0.2">
      <c r="A329" s="347">
        <f t="shared" ca="1" si="151"/>
        <v>0.01</v>
      </c>
      <c r="B329" s="304">
        <f t="shared" ca="1" si="152"/>
        <v>3.2499999999999747</v>
      </c>
      <c r="D329" s="306">
        <f t="shared" ca="1" si="153"/>
        <v>2.1674389266749556</v>
      </c>
      <c r="E329" s="307">
        <f t="shared" ca="1" si="154"/>
        <v>-0.78859439895560968</v>
      </c>
      <c r="F329" s="304">
        <f t="shared" ca="1" si="155"/>
        <v>2.306441550729184</v>
      </c>
      <c r="G329" s="306">
        <f t="shared" ca="1" si="156"/>
        <v>41.782042799885843</v>
      </c>
      <c r="H329" s="307">
        <f t="shared" ca="1" si="157"/>
        <v>173.80887855381556</v>
      </c>
      <c r="I329" s="304">
        <f t="shared" ca="1" si="158"/>
        <v>178.76035736333293</v>
      </c>
      <c r="J329" s="306">
        <f t="shared" ca="1" si="159"/>
        <v>75.855058006532573</v>
      </c>
      <c r="K329" s="307">
        <f t="shared" ca="1" si="160"/>
        <v>341.68482266608976</v>
      </c>
      <c r="L329" s="304">
        <f t="shared" ca="1" si="145"/>
        <v>350.00358264670894</v>
      </c>
      <c r="M329" s="306">
        <f t="shared" ca="1" si="161"/>
        <v>1.3348819313035412</v>
      </c>
      <c r="N329" s="304">
        <f t="shared" ca="1" si="162"/>
        <v>76.483100811965201</v>
      </c>
      <c r="P329" s="310">
        <f t="shared" ca="1" si="163"/>
        <v>9</v>
      </c>
      <c r="Q329" s="304">
        <f t="shared" ca="1" si="164"/>
        <v>198.66666666668152</v>
      </c>
      <c r="R329" s="306">
        <f t="shared" ca="1" si="165"/>
        <v>9.9701543778174959E-2</v>
      </c>
      <c r="S329" s="307">
        <f t="shared" ca="1" si="166"/>
        <v>8.2515217576870832</v>
      </c>
      <c r="T329" s="304">
        <f t="shared" ca="1" si="146"/>
        <v>80.947428442910294</v>
      </c>
      <c r="U329" s="311">
        <f t="shared" ca="1" si="147"/>
        <v>0</v>
      </c>
      <c r="V329" s="306">
        <f t="shared" ca="1" si="148"/>
        <v>1.1838466824243026</v>
      </c>
      <c r="W329" s="304">
        <f t="shared" ca="1" si="149"/>
        <v>122.08325626061283</v>
      </c>
      <c r="Y329" s="314" t="str">
        <f t="shared" ca="1" si="167"/>
        <v/>
      </c>
      <c r="Z329" s="315" t="str">
        <f t="shared" ca="1" si="168"/>
        <v/>
      </c>
      <c r="AA329" s="316" t="str">
        <f t="shared" ca="1" si="169"/>
        <v/>
      </c>
      <c r="AC329" s="310" t="e">
        <f t="shared" ca="1" si="170"/>
        <v>#N/A</v>
      </c>
      <c r="AD329" s="323" t="e">
        <f t="shared" ca="1" si="171"/>
        <v>#N/A</v>
      </c>
      <c r="AE329" s="324">
        <f t="shared" ca="1" si="150"/>
        <v>341.68482266608976</v>
      </c>
      <c r="AG329" s="306">
        <f t="shared" ca="1" si="172"/>
        <v>-0.26044477420261281</v>
      </c>
      <c r="AH329" s="304">
        <f t="shared" ca="1" si="173"/>
        <v>9.2781221440235946</v>
      </c>
    </row>
    <row r="330" spans="1:34" x14ac:dyDescent="0.2">
      <c r="A330" s="347">
        <f t="shared" ca="1" si="151"/>
        <v>0.01</v>
      </c>
      <c r="B330" s="304">
        <f t="shared" ca="1" si="152"/>
        <v>3.2599999999999745</v>
      </c>
      <c r="D330" s="306">
        <f t="shared" ca="1" si="153"/>
        <v>2.0037732118611524</v>
      </c>
      <c r="E330" s="307">
        <f t="shared" ca="1" si="154"/>
        <v>-1.4745153876795207</v>
      </c>
      <c r="F330" s="304">
        <f t="shared" ca="1" si="155"/>
        <v>2.4878309253395909</v>
      </c>
      <c r="G330" s="306">
        <f t="shared" ca="1" si="156"/>
        <v>41.802080532004453</v>
      </c>
      <c r="H330" s="307">
        <f t="shared" ca="1" si="157"/>
        <v>173.79413339993877</v>
      </c>
      <c r="I330" s="304">
        <f t="shared" ca="1" si="158"/>
        <v>178.75070556794986</v>
      </c>
      <c r="J330" s="306">
        <f t="shared" ca="1" si="159"/>
        <v>76.272978623192031</v>
      </c>
      <c r="K330" s="307">
        <f t="shared" ca="1" si="160"/>
        <v>343.42283772585853</v>
      </c>
      <c r="L330" s="304">
        <f t="shared" ca="1" si="145"/>
        <v>351.79086506010253</v>
      </c>
      <c r="M330" s="306">
        <f t="shared" ca="1" si="161"/>
        <v>1.3347536569899876</v>
      </c>
      <c r="N330" s="304">
        <f t="shared" ca="1" si="162"/>
        <v>76.475751235178635</v>
      </c>
      <c r="P330" s="310">
        <f t="shared" ca="1" si="163"/>
        <v>9</v>
      </c>
      <c r="Q330" s="304">
        <f t="shared" ca="1" si="164"/>
        <v>192.81481481482979</v>
      </c>
      <c r="R330" s="306">
        <f t="shared" ca="1" si="165"/>
        <v>9.6764771981577249E-2</v>
      </c>
      <c r="S330" s="307">
        <f t="shared" ca="1" si="166"/>
        <v>8.2505541099672666</v>
      </c>
      <c r="T330" s="304">
        <f t="shared" ca="1" si="146"/>
        <v>80.937935818778882</v>
      </c>
      <c r="U330" s="311">
        <f t="shared" ca="1" si="147"/>
        <v>0</v>
      </c>
      <c r="V330" s="306">
        <f t="shared" ca="1" si="148"/>
        <v>1.1836408856002323</v>
      </c>
      <c r="W330" s="304">
        <f t="shared" ca="1" si="149"/>
        <v>122.04885300757024</v>
      </c>
      <c r="Y330" s="314" t="str">
        <f t="shared" ca="1" si="167"/>
        <v/>
      </c>
      <c r="Z330" s="315" t="str">
        <f t="shared" ca="1" si="168"/>
        <v/>
      </c>
      <c r="AA330" s="316" t="str">
        <f t="shared" ca="1" si="169"/>
        <v/>
      </c>
      <c r="AC330" s="310" t="e">
        <f t="shared" ca="1" si="170"/>
        <v>#N/A</v>
      </c>
      <c r="AD330" s="323" t="e">
        <f t="shared" ca="1" si="171"/>
        <v>#N/A</v>
      </c>
      <c r="AE330" s="324">
        <f t="shared" ca="1" si="150"/>
        <v>343.42283772585853</v>
      </c>
      <c r="AG330" s="306">
        <f t="shared" ca="1" si="172"/>
        <v>-0.96532659919077979</v>
      </c>
      <c r="AH330" s="304">
        <f t="shared" ca="1" si="173"/>
        <v>8.5729464483807352</v>
      </c>
    </row>
    <row r="331" spans="1:34" x14ac:dyDescent="0.2">
      <c r="A331" s="347">
        <f t="shared" ca="1" si="151"/>
        <v>0.01</v>
      </c>
      <c r="B331" s="304">
        <f t="shared" ca="1" si="152"/>
        <v>3.2699999999999743</v>
      </c>
      <c r="D331" s="306">
        <f t="shared" ca="1" si="153"/>
        <v>1.840159698619543</v>
      </c>
      <c r="E331" s="307">
        <f t="shared" ca="1" si="154"/>
        <v>-2.1594487339159043</v>
      </c>
      <c r="F331" s="304">
        <f t="shared" ca="1" si="155"/>
        <v>2.8371476082210751</v>
      </c>
      <c r="G331" s="306">
        <f t="shared" ca="1" si="156"/>
        <v>41.820482128990648</v>
      </c>
      <c r="H331" s="307">
        <f t="shared" ca="1" si="157"/>
        <v>173.7725389125996</v>
      </c>
      <c r="I331" s="304">
        <f t="shared" ca="1" si="158"/>
        <v>178.7340146855997</v>
      </c>
      <c r="J331" s="306">
        <f t="shared" ca="1" si="159"/>
        <v>76.691091436497004</v>
      </c>
      <c r="K331" s="307">
        <f t="shared" ca="1" si="160"/>
        <v>345.16067108742124</v>
      </c>
      <c r="L331" s="304">
        <f t="shared" ca="1" si="145"/>
        <v>353.57801454734164</v>
      </c>
      <c r="M331" s="306">
        <f t="shared" ca="1" si="161"/>
        <v>1.3346253022441938</v>
      </c>
      <c r="N331" s="304">
        <f t="shared" ca="1" si="162"/>
        <v>76.468397049964182</v>
      </c>
      <c r="P331" s="310">
        <f t="shared" ca="1" si="163"/>
        <v>9</v>
      </c>
      <c r="Q331" s="304">
        <f t="shared" ca="1" si="164"/>
        <v>186.96296296297808</v>
      </c>
      <c r="R331" s="306">
        <f t="shared" ca="1" si="165"/>
        <v>9.382800018497954E-2</v>
      </c>
      <c r="S331" s="307">
        <f t="shared" ca="1" si="166"/>
        <v>8.2496158299654176</v>
      </c>
      <c r="T331" s="304">
        <f t="shared" ca="1" si="146"/>
        <v>80.928731291960744</v>
      </c>
      <c r="U331" s="311">
        <f t="shared" ca="1" si="147"/>
        <v>0</v>
      </c>
      <c r="V331" s="306">
        <f t="shared" ca="1" si="148"/>
        <v>1.1834351454463603</v>
      </c>
      <c r="W331" s="304">
        <f t="shared" ca="1" si="149"/>
        <v>122.00485086175054</v>
      </c>
      <c r="Y331" s="314" t="str">
        <f t="shared" ca="1" si="167"/>
        <v/>
      </c>
      <c r="Z331" s="315" t="str">
        <f t="shared" ca="1" si="168"/>
        <v/>
      </c>
      <c r="AA331" s="316" t="str">
        <f t="shared" ca="1" si="169"/>
        <v/>
      </c>
      <c r="AC331" s="310" t="e">
        <f t="shared" ca="1" si="170"/>
        <v>#N/A</v>
      </c>
      <c r="AD331" s="323" t="e">
        <f t="shared" ca="1" si="171"/>
        <v>#N/A</v>
      </c>
      <c r="AE331" s="324">
        <f t="shared" ca="1" si="150"/>
        <v>345.16067108742124</v>
      </c>
      <c r="AG331" s="306">
        <f t="shared" ca="1" si="172"/>
        <v>-1.6692354666294831</v>
      </c>
      <c r="AH331" s="304">
        <f t="shared" ca="1" si="173"/>
        <v>7.868743380706003</v>
      </c>
    </row>
    <row r="332" spans="1:34" x14ac:dyDescent="0.2">
      <c r="A332" s="347">
        <f t="shared" ca="1" si="151"/>
        <v>0.01</v>
      </c>
      <c r="B332" s="304">
        <f t="shared" ca="1" si="152"/>
        <v>3.279999999999974</v>
      </c>
      <c r="D332" s="306">
        <f t="shared" ca="1" si="153"/>
        <v>1.6765998902097854</v>
      </c>
      <c r="E332" s="307">
        <f t="shared" ca="1" si="154"/>
        <v>-2.8433892669215908</v>
      </c>
      <c r="F332" s="304">
        <f t="shared" ca="1" si="155"/>
        <v>3.300886201476259</v>
      </c>
      <c r="G332" s="306">
        <f t="shared" ca="1" si="156"/>
        <v>41.837248127892742</v>
      </c>
      <c r="H332" s="307">
        <f t="shared" ca="1" si="157"/>
        <v>173.74410501993037</v>
      </c>
      <c r="I332" s="304">
        <f t="shared" ca="1" si="158"/>
        <v>178.71029449948165</v>
      </c>
      <c r="J332" s="306">
        <f t="shared" ca="1" si="159"/>
        <v>77.109380087781418</v>
      </c>
      <c r="K332" s="307">
        <f t="shared" ca="1" si="160"/>
        <v>346.8982543070839</v>
      </c>
      <c r="L332" s="304">
        <f t="shared" ca="1" si="145"/>
        <v>355.36496076403512</v>
      </c>
      <c r="M332" s="306">
        <f t="shared" ca="1" si="161"/>
        <v>1.3344968619585151</v>
      </c>
      <c r="N332" s="304">
        <f t="shared" ca="1" si="162"/>
        <v>76.461037963675338</v>
      </c>
      <c r="P332" s="310">
        <f t="shared" ca="1" si="163"/>
        <v>9</v>
      </c>
      <c r="Q332" s="304">
        <f t="shared" ca="1" si="164"/>
        <v>181.11111111112635</v>
      </c>
      <c r="R332" s="306">
        <f t="shared" ca="1" si="165"/>
        <v>9.0891228388381831E-2</v>
      </c>
      <c r="S332" s="307">
        <f t="shared" ca="1" si="166"/>
        <v>8.2487069176815346</v>
      </c>
      <c r="T332" s="304">
        <f t="shared" ca="1" si="146"/>
        <v>80.919814862455866</v>
      </c>
      <c r="U332" s="311">
        <f t="shared" ca="1" si="147"/>
        <v>0</v>
      </c>
      <c r="V332" s="306">
        <f t="shared" ca="1" si="148"/>
        <v>1.1832294700435508</v>
      </c>
      <c r="W332" s="304">
        <f t="shared" ca="1" si="149"/>
        <v>121.9512717082717</v>
      </c>
      <c r="Y332" s="314" t="str">
        <f t="shared" ca="1" si="167"/>
        <v/>
      </c>
      <c r="Z332" s="315" t="str">
        <f t="shared" ca="1" si="168"/>
        <v/>
      </c>
      <c r="AA332" s="316" t="str">
        <f t="shared" ca="1" si="169"/>
        <v/>
      </c>
      <c r="AC332" s="310" t="e">
        <f t="shared" ca="1" si="170"/>
        <v>#N/A</v>
      </c>
      <c r="AD332" s="323" t="e">
        <f t="shared" ca="1" si="171"/>
        <v>#N/A</v>
      </c>
      <c r="AE332" s="324">
        <f t="shared" ca="1" si="150"/>
        <v>346.8982543070839</v>
      </c>
      <c r="AG332" s="306">
        <f t="shared" ca="1" si="172"/>
        <v>-2.372166020159197</v>
      </c>
      <c r="AH332" s="304">
        <f t="shared" ca="1" si="173"/>
        <v>7.1655182853785782</v>
      </c>
    </row>
    <row r="333" spans="1:34" x14ac:dyDescent="0.2">
      <c r="A333" s="347">
        <f t="shared" ca="1" si="151"/>
        <v>0.01</v>
      </c>
      <c r="B333" s="304">
        <f t="shared" ca="1" si="152"/>
        <v>3.2899999999999738</v>
      </c>
      <c r="D333" s="306">
        <f t="shared" ca="1" si="153"/>
        <v>1.5130952410168288</v>
      </c>
      <c r="E333" s="307">
        <f t="shared" ca="1" si="154"/>
        <v>-3.5263319715305075</v>
      </c>
      <c r="F333" s="304">
        <f t="shared" ca="1" si="155"/>
        <v>3.837248282536069</v>
      </c>
      <c r="G333" s="306">
        <f t="shared" ca="1" si="156"/>
        <v>41.85237908030291</v>
      </c>
      <c r="H333" s="307">
        <f t="shared" ca="1" si="157"/>
        <v>173.70884170021506</v>
      </c>
      <c r="I333" s="304">
        <f t="shared" ca="1" si="158"/>
        <v>178.67955484473245</v>
      </c>
      <c r="J333" s="306">
        <f t="shared" ca="1" si="159"/>
        <v>77.527828223822397</v>
      </c>
      <c r="K333" s="307">
        <f t="shared" ca="1" si="160"/>
        <v>348.63551904068464</v>
      </c>
      <c r="L333" s="304">
        <f t="shared" ca="1" si="145"/>
        <v>357.15163346381337</v>
      </c>
      <c r="M333" s="306">
        <f t="shared" ca="1" si="161"/>
        <v>1.3343683310175301</v>
      </c>
      <c r="N333" s="304">
        <f t="shared" ca="1" si="162"/>
        <v>76.453673683220046</v>
      </c>
      <c r="P333" s="310">
        <f t="shared" ca="1" si="163"/>
        <v>9</v>
      </c>
      <c r="Q333" s="304">
        <f t="shared" ca="1" si="164"/>
        <v>175.25925925927461</v>
      </c>
      <c r="R333" s="306">
        <f t="shared" ca="1" si="165"/>
        <v>8.7954456591784108E-2</v>
      </c>
      <c r="S333" s="307">
        <f t="shared" ca="1" si="166"/>
        <v>8.2478273731156175</v>
      </c>
      <c r="T333" s="304">
        <f t="shared" ca="1" si="146"/>
        <v>80.911186530264217</v>
      </c>
      <c r="U333" s="311">
        <f t="shared" ca="1" si="147"/>
        <v>0</v>
      </c>
      <c r="V333" s="306">
        <f t="shared" ca="1" si="148"/>
        <v>1.1830238674553673</v>
      </c>
      <c r="W333" s="304">
        <f t="shared" ca="1" si="149"/>
        <v>121.88813861207912</v>
      </c>
      <c r="Y333" s="314" t="str">
        <f t="shared" ca="1" si="167"/>
        <v/>
      </c>
      <c r="Z333" s="315" t="str">
        <f t="shared" ca="1" si="168"/>
        <v/>
      </c>
      <c r="AA333" s="316" t="str">
        <f t="shared" ca="1" si="169"/>
        <v/>
      </c>
      <c r="AC333" s="310" t="e">
        <f t="shared" ca="1" si="170"/>
        <v>#N/A</v>
      </c>
      <c r="AD333" s="323" t="e">
        <f t="shared" ca="1" si="171"/>
        <v>#N/A</v>
      </c>
      <c r="AE333" s="324">
        <f t="shared" ca="1" si="150"/>
        <v>348.63551904068464</v>
      </c>
      <c r="AG333" s="306">
        <f t="shared" ca="1" si="172"/>
        <v>-3.0741130660426128</v>
      </c>
      <c r="AH333" s="304">
        <f t="shared" ca="1" si="173"/>
        <v>6.4632763441150702</v>
      </c>
    </row>
    <row r="334" spans="1:34" x14ac:dyDescent="0.2">
      <c r="A334" s="347">
        <f t="shared" ca="1" si="151"/>
        <v>0.01</v>
      </c>
      <c r="B334" s="304">
        <f t="shared" ca="1" si="152"/>
        <v>3.2999999999999736</v>
      </c>
      <c r="D334" s="306">
        <f t="shared" ca="1" si="153"/>
        <v>1.3496471566852433</v>
      </c>
      <c r="E334" s="307">
        <f t="shared" ca="1" si="154"/>
        <v>-4.2082719873117087</v>
      </c>
      <c r="F334" s="304">
        <f t="shared" ca="1" si="155"/>
        <v>4.4194004759402601</v>
      </c>
      <c r="G334" s="306">
        <f t="shared" ca="1" si="156"/>
        <v>41.865875551869763</v>
      </c>
      <c r="H334" s="307">
        <f t="shared" ca="1" si="157"/>
        <v>173.66675898034194</v>
      </c>
      <c r="I334" s="304">
        <f t="shared" ca="1" si="158"/>
        <v>178.64180560680867</v>
      </c>
      <c r="J334" s="306">
        <f t="shared" ca="1" si="159"/>
        <v>77.946419496983253</v>
      </c>
      <c r="K334" s="307">
        <f t="shared" ca="1" si="160"/>
        <v>350.37239704408745</v>
      </c>
      <c r="L334" s="304">
        <f t="shared" ca="1" si="145"/>
        <v>358.93796249884093</v>
      </c>
      <c r="M334" s="306">
        <f t="shared" ca="1" si="161"/>
        <v>1.3342397042968825</v>
      </c>
      <c r="N334" s="304">
        <f t="shared" ca="1" si="162"/>
        <v>76.446303914994346</v>
      </c>
      <c r="P334" s="310">
        <f t="shared" ca="1" si="163"/>
        <v>9</v>
      </c>
      <c r="Q334" s="304">
        <f t="shared" ca="1" si="164"/>
        <v>169.40740740742291</v>
      </c>
      <c r="R334" s="306">
        <f t="shared" ca="1" si="165"/>
        <v>8.5017684795186413E-2</v>
      </c>
      <c r="S334" s="307">
        <f t="shared" ca="1" si="166"/>
        <v>8.2469771962676663</v>
      </c>
      <c r="T334" s="304">
        <f t="shared" ca="1" si="146"/>
        <v>80.902846295385814</v>
      </c>
      <c r="U334" s="311">
        <f t="shared" ca="1" si="147"/>
        <v>0</v>
      </c>
      <c r="V334" s="306">
        <f t="shared" ca="1" si="148"/>
        <v>1.1828183457280272</v>
      </c>
      <c r="W334" s="304">
        <f t="shared" ca="1" si="149"/>
        <v>121.81547580873254</v>
      </c>
      <c r="Y334" s="314" t="str">
        <f t="shared" ca="1" si="167"/>
        <v/>
      </c>
      <c r="Z334" s="315" t="str">
        <f t="shared" ca="1" si="168"/>
        <v/>
      </c>
      <c r="AA334" s="316" t="str">
        <f t="shared" ca="1" si="169"/>
        <v/>
      </c>
      <c r="AC334" s="310" t="e">
        <f t="shared" ca="1" si="170"/>
        <v>#N/A</v>
      </c>
      <c r="AD334" s="323" t="e">
        <f t="shared" ca="1" si="171"/>
        <v>#N/A</v>
      </c>
      <c r="AE334" s="324">
        <f t="shared" ca="1" si="150"/>
        <v>350.37239704408745</v>
      </c>
      <c r="AG334" s="306">
        <f t="shared" ca="1" si="172"/>
        <v>-3.7750715723199635</v>
      </c>
      <c r="AH334" s="304">
        <f t="shared" ca="1" si="173"/>
        <v>5.7620225768114866</v>
      </c>
    </row>
    <row r="335" spans="1:34" x14ac:dyDescent="0.2">
      <c r="A335" s="347">
        <f t="shared" ca="1" si="151"/>
        <v>0.01</v>
      </c>
      <c r="B335" s="304">
        <f t="shared" ca="1" si="152"/>
        <v>3.3099999999999734</v>
      </c>
      <c r="D335" s="306">
        <f t="shared" ca="1" si="153"/>
        <v>1.1862569942522576</v>
      </c>
      <c r="E335" s="307">
        <f t="shared" ca="1" si="154"/>
        <v>-4.8892046077165858</v>
      </c>
      <c r="F335" s="304">
        <f t="shared" ca="1" si="155"/>
        <v>5.0310562859631673</v>
      </c>
      <c r="G335" s="306">
        <f t="shared" ca="1" si="156"/>
        <v>41.877738121812285</v>
      </c>
      <c r="H335" s="307">
        <f t="shared" ca="1" si="157"/>
        <v>173.61786693426478</v>
      </c>
      <c r="I335" s="304">
        <f t="shared" ca="1" si="158"/>
        <v>178.59705671987757</v>
      </c>
      <c r="J335" s="306">
        <f t="shared" ca="1" si="159"/>
        <v>78.36513756535166</v>
      </c>
      <c r="K335" s="307">
        <f t="shared" ca="1" si="160"/>
        <v>352.10882017366049</v>
      </c>
      <c r="L335" s="304">
        <f t="shared" ca="1" si="145"/>
        <v>360.7238778203124</v>
      </c>
      <c r="M335" s="306">
        <f t="shared" ca="1" si="161"/>
        <v>1.3341109766621195</v>
      </c>
      <c r="N335" s="304">
        <f t="shared" ca="1" si="162"/>
        <v>76.438928364815723</v>
      </c>
      <c r="P335" s="310">
        <f t="shared" ca="1" si="163"/>
        <v>9</v>
      </c>
      <c r="Q335" s="304">
        <f t="shared" ca="1" si="164"/>
        <v>163.55555555557117</v>
      </c>
      <c r="R335" s="306">
        <f t="shared" ca="1" si="165"/>
        <v>8.208091299858869E-2</v>
      </c>
      <c r="S335" s="307">
        <f t="shared" ca="1" si="166"/>
        <v>8.2461563871376811</v>
      </c>
      <c r="T335" s="304">
        <f t="shared" ca="1" si="146"/>
        <v>80.894794157820655</v>
      </c>
      <c r="U335" s="311">
        <f t="shared" ca="1" si="147"/>
        <v>0</v>
      </c>
      <c r="V335" s="306">
        <f t="shared" ca="1" si="148"/>
        <v>1.1826129128903653</v>
      </c>
      <c r="W335" s="304">
        <f t="shared" ca="1" si="149"/>
        <v>121.73330869518816</v>
      </c>
      <c r="Y335" s="314" t="str">
        <f t="shared" ca="1" si="167"/>
        <v/>
      </c>
      <c r="Z335" s="315" t="str">
        <f t="shared" ca="1" si="168"/>
        <v/>
      </c>
      <c r="AA335" s="316" t="str">
        <f t="shared" ca="1" si="169"/>
        <v/>
      </c>
      <c r="AC335" s="310" t="e">
        <f t="shared" ca="1" si="170"/>
        <v>#N/A</v>
      </c>
      <c r="AD335" s="323" t="e">
        <f t="shared" ca="1" si="171"/>
        <v>#N/A</v>
      </c>
      <c r="AE335" s="324">
        <f t="shared" ca="1" si="150"/>
        <v>352.10882017366049</v>
      </c>
      <c r="AG335" s="306">
        <f t="shared" ca="1" si="172"/>
        <v>-4.4750366679540798</v>
      </c>
      <c r="AH335" s="304">
        <f t="shared" ca="1" si="173"/>
        <v>5.0617618423954012</v>
      </c>
    </row>
    <row r="336" spans="1:34" x14ac:dyDescent="0.2">
      <c r="A336" s="347">
        <f t="shared" ca="1" si="151"/>
        <v>0.01</v>
      </c>
      <c r="B336" s="304">
        <f t="shared" ca="1" si="152"/>
        <v>3.3199999999999732</v>
      </c>
      <c r="D336" s="306">
        <f t="shared" ca="1" si="153"/>
        <v>1.0229260622794218</v>
      </c>
      <c r="E336" s="307">
        <f t="shared" ca="1" si="154"/>
        <v>-5.5691252792156689</v>
      </c>
      <c r="F336" s="304">
        <f t="shared" ca="1" si="155"/>
        <v>5.6622905351535504</v>
      </c>
      <c r="G336" s="306">
        <f t="shared" ca="1" si="156"/>
        <v>41.887967382435079</v>
      </c>
      <c r="H336" s="307">
        <f t="shared" ca="1" si="157"/>
        <v>173.56217568147264</v>
      </c>
      <c r="I336" s="304">
        <f t="shared" ca="1" si="158"/>
        <v>178.54531816521629</v>
      </c>
      <c r="J336" s="306">
        <f t="shared" ca="1" si="159"/>
        <v>78.783966092872902</v>
      </c>
      <c r="K336" s="307">
        <f t="shared" ca="1" si="160"/>
        <v>353.8447203867392</v>
      </c>
      <c r="L336" s="304">
        <f t="shared" ca="1" si="145"/>
        <v>362.50930947893266</v>
      </c>
      <c r="M336" s="306">
        <f t="shared" ca="1" si="161"/>
        <v>1.333982142967524</v>
      </c>
      <c r="N336" s="304">
        <f t="shared" ca="1" si="162"/>
        <v>76.431546737856323</v>
      </c>
      <c r="P336" s="310">
        <f t="shared" ca="1" si="163"/>
        <v>9</v>
      </c>
      <c r="Q336" s="304">
        <f t="shared" ca="1" si="164"/>
        <v>157.70370370371944</v>
      </c>
      <c r="R336" s="306">
        <f t="shared" ca="1" si="165"/>
        <v>7.9144141201990981E-2</v>
      </c>
      <c r="S336" s="307">
        <f t="shared" ca="1" si="166"/>
        <v>8.2453649457256617</v>
      </c>
      <c r="T336" s="304">
        <f t="shared" ca="1" si="146"/>
        <v>80.887030117568742</v>
      </c>
      <c r="U336" s="311">
        <f t="shared" ca="1" si="147"/>
        <v>0</v>
      </c>
      <c r="V336" s="306">
        <f t="shared" ca="1" si="148"/>
        <v>1.1824075769537934</v>
      </c>
      <c r="W336" s="304">
        <f t="shared" ca="1" si="149"/>
        <v>121.6416638205765</v>
      </c>
      <c r="Y336" s="314" t="str">
        <f t="shared" ca="1" si="167"/>
        <v/>
      </c>
      <c r="Z336" s="315" t="str">
        <f t="shared" ca="1" si="168"/>
        <v/>
      </c>
      <c r="AA336" s="316" t="str">
        <f t="shared" ca="1" si="169"/>
        <v/>
      </c>
      <c r="AC336" s="310" t="e">
        <f t="shared" ca="1" si="170"/>
        <v>#N/A</v>
      </c>
      <c r="AD336" s="323" t="e">
        <f t="shared" ca="1" si="171"/>
        <v>#N/A</v>
      </c>
      <c r="AE336" s="324">
        <f t="shared" ca="1" si="150"/>
        <v>353.8447203867392</v>
      </c>
      <c r="AG336" s="306">
        <f t="shared" ca="1" si="172"/>
        <v>-5.1740036419657036</v>
      </c>
      <c r="AH336" s="304">
        <f t="shared" ca="1" si="173"/>
        <v>4.3624988396878761</v>
      </c>
    </row>
    <row r="337" spans="1:34" x14ac:dyDescent="0.2">
      <c r="A337" s="347">
        <f t="shared" ca="1" si="151"/>
        <v>0.01</v>
      </c>
      <c r="B337" s="304">
        <f t="shared" ca="1" si="152"/>
        <v>3.329999999999973</v>
      </c>
      <c r="D337" s="306">
        <f t="shared" ca="1" si="153"/>
        <v>0.8596556209828311</v>
      </c>
      <c r="E337" s="307">
        <f t="shared" ca="1" si="154"/>
        <v>-6.2480296004252214</v>
      </c>
      <c r="F337" s="304">
        <f t="shared" ca="1" si="155"/>
        <v>6.3068916016114569</v>
      </c>
      <c r="G337" s="306">
        <f t="shared" ca="1" si="156"/>
        <v>41.89656393864491</v>
      </c>
      <c r="H337" s="307">
        <f t="shared" ca="1" si="157"/>
        <v>173.49969538546839</v>
      </c>
      <c r="I337" s="304">
        <f t="shared" ca="1" si="158"/>
        <v>178.48659996962036</v>
      </c>
      <c r="J337" s="306">
        <f t="shared" ca="1" si="159"/>
        <v>79.202888749478305</v>
      </c>
      <c r="K337" s="307">
        <f t="shared" ca="1" si="160"/>
        <v>355.58002974207392</v>
      </c>
      <c r="L337" s="304">
        <f t="shared" ca="1" si="145"/>
        <v>364.29418762538114</v>
      </c>
      <c r="M337" s="306">
        <f t="shared" ca="1" si="161"/>
        <v>1.3338531980549446</v>
      </c>
      <c r="N337" s="304">
        <f t="shared" ca="1" si="162"/>
        <v>76.424158738575841</v>
      </c>
      <c r="P337" s="310">
        <f t="shared" ca="1" si="163"/>
        <v>9</v>
      </c>
      <c r="Q337" s="304">
        <f t="shared" ca="1" si="164"/>
        <v>151.85185185186771</v>
      </c>
      <c r="R337" s="306">
        <f t="shared" ca="1" si="165"/>
        <v>7.6207369405393258E-2</v>
      </c>
      <c r="S337" s="307">
        <f t="shared" ca="1" si="166"/>
        <v>8.2446028720316082</v>
      </c>
      <c r="T337" s="304">
        <f t="shared" ca="1" si="146"/>
        <v>80.879554174630087</v>
      </c>
      <c r="U337" s="311">
        <f t="shared" ca="1" si="147"/>
        <v>0</v>
      </c>
      <c r="V337" s="306">
        <f t="shared" ca="1" si="148"/>
        <v>1.1822023459122661</v>
      </c>
      <c r="W337" s="304">
        <f t="shared" ca="1" si="149"/>
        <v>121.54056887698042</v>
      </c>
      <c r="Y337" s="314" t="str">
        <f t="shared" ca="1" si="167"/>
        <v/>
      </c>
      <c r="Z337" s="315" t="str">
        <f t="shared" ca="1" si="168"/>
        <v/>
      </c>
      <c r="AA337" s="316" t="str">
        <f t="shared" ca="1" si="169"/>
        <v/>
      </c>
      <c r="AC337" s="310" t="e">
        <f t="shared" ca="1" si="170"/>
        <v>#N/A</v>
      </c>
      <c r="AD337" s="323" t="e">
        <f t="shared" ca="1" si="171"/>
        <v>#N/A</v>
      </c>
      <c r="AE337" s="324">
        <f t="shared" ca="1" si="150"/>
        <v>355.58002974207392</v>
      </c>
      <c r="AG337" s="306">
        <f t="shared" ca="1" si="172"/>
        <v>-5.8719679425592286</v>
      </c>
      <c r="AH337" s="304">
        <f t="shared" ca="1" si="173"/>
        <v>3.6642381082749367</v>
      </c>
    </row>
    <row r="338" spans="1:34" x14ac:dyDescent="0.2">
      <c r="A338" s="347">
        <f t="shared" ca="1" si="151"/>
        <v>0.01</v>
      </c>
      <c r="B338" s="304">
        <f t="shared" ca="1" si="152"/>
        <v>3.3399999999999728</v>
      </c>
      <c r="D338" s="306">
        <f t="shared" ca="1" si="153"/>
        <v>0.69644688236177787</v>
      </c>
      <c r="E338" s="307">
        <f t="shared" ca="1" si="154"/>
        <v>-6.9259133212241242</v>
      </c>
      <c r="F338" s="304">
        <f t="shared" ca="1" si="155"/>
        <v>6.9608414428904508</v>
      </c>
      <c r="G338" s="306">
        <f t="shared" ca="1" si="156"/>
        <v>41.903528407468528</v>
      </c>
      <c r="H338" s="307">
        <f t="shared" ca="1" si="157"/>
        <v>173.43043625225616</v>
      </c>
      <c r="I338" s="304">
        <f t="shared" ca="1" si="158"/>
        <v>178.42091220382045</v>
      </c>
      <c r="J338" s="306">
        <f t="shared" ca="1" si="159"/>
        <v>79.621889211208867</v>
      </c>
      <c r="K338" s="307">
        <f t="shared" ca="1" si="160"/>
        <v>357.31468040026255</v>
      </c>
      <c r="L338" s="304">
        <f t="shared" ca="1" si="145"/>
        <v>366.07844251075994</v>
      </c>
      <c r="M338" s="306">
        <f t="shared" ca="1" si="161"/>
        <v>1.33372413675262</v>
      </c>
      <c r="N338" s="304">
        <f t="shared" ca="1" si="162"/>
        <v>76.416764070654168</v>
      </c>
      <c r="P338" s="310">
        <f t="shared" ca="1" si="163"/>
        <v>9</v>
      </c>
      <c r="Q338" s="304">
        <f t="shared" ca="1" si="164"/>
        <v>146.00000000001597</v>
      </c>
      <c r="R338" s="306">
        <f t="shared" ca="1" si="165"/>
        <v>7.3270597608795549E-2</v>
      </c>
      <c r="S338" s="307">
        <f t="shared" ca="1" si="166"/>
        <v>8.2438701660555207</v>
      </c>
      <c r="T338" s="304">
        <f t="shared" ca="1" si="146"/>
        <v>80.872366329004663</v>
      </c>
      <c r="U338" s="311">
        <f t="shared" ca="1" si="147"/>
        <v>0</v>
      </c>
      <c r="V338" s="306">
        <f t="shared" ca="1" si="148"/>
        <v>1.1819972277422484</v>
      </c>
      <c r="W338" s="304">
        <f t="shared" ca="1" si="149"/>
        <v>121.43005269021346</v>
      </c>
      <c r="Y338" s="314" t="str">
        <f t="shared" ca="1" si="167"/>
        <v/>
      </c>
      <c r="Z338" s="315" t="str">
        <f t="shared" ca="1" si="168"/>
        <v/>
      </c>
      <c r="AA338" s="316" t="str">
        <f t="shared" ca="1" si="169"/>
        <v/>
      </c>
      <c r="AC338" s="310" t="e">
        <f t="shared" ca="1" si="170"/>
        <v>#N/A</v>
      </c>
      <c r="AD338" s="323" t="e">
        <f t="shared" ca="1" si="171"/>
        <v>#N/A</v>
      </c>
      <c r="AE338" s="324">
        <f t="shared" ca="1" si="150"/>
        <v>357.31468040026255</v>
      </c>
      <c r="AG338" s="306">
        <f t="shared" ca="1" si="172"/>
        <v>-6.5689251762393628</v>
      </c>
      <c r="AH338" s="304">
        <f t="shared" ca="1" si="173"/>
        <v>2.966984029388076</v>
      </c>
    </row>
    <row r="339" spans="1:34" x14ac:dyDescent="0.2">
      <c r="A339" s="347">
        <f t="shared" ca="1" si="151"/>
        <v>0.01</v>
      </c>
      <c r="B339" s="304">
        <f t="shared" ca="1" si="152"/>
        <v>3.3499999999999726</v>
      </c>
      <c r="D339" s="306">
        <f t="shared" ca="1" si="153"/>
        <v>0.5333010103257928</v>
      </c>
      <c r="E339" s="307">
        <f t="shared" ca="1" si="154"/>
        <v>-7.602772341861157</v>
      </c>
      <c r="F339" s="304">
        <f t="shared" ca="1" si="155"/>
        <v>7.6214537491074168</v>
      </c>
      <c r="G339" s="306">
        <f t="shared" ca="1" si="156"/>
        <v>41.908861417571785</v>
      </c>
      <c r="H339" s="307">
        <f t="shared" ca="1" si="157"/>
        <v>173.35440852883755</v>
      </c>
      <c r="I339" s="304">
        <f t="shared" ca="1" si="158"/>
        <v>178.34826498090848</v>
      </c>
      <c r="J339" s="306">
        <f t="shared" ca="1" si="159"/>
        <v>80.040951160334075</v>
      </c>
      <c r="K339" s="307">
        <f t="shared" ca="1" si="160"/>
        <v>359.04860462416804</v>
      </c>
      <c r="L339" s="304">
        <f t="shared" ca="1" si="145"/>
        <v>367.86200448702652</v>
      </c>
      <c r="M339" s="306">
        <f t="shared" ca="1" si="161"/>
        <v>1.3335949538739953</v>
      </c>
      <c r="N339" s="304">
        <f t="shared" ca="1" si="162"/>
        <v>76.40936243692363</v>
      </c>
      <c r="P339" s="310">
        <f t="shared" ca="1" si="163"/>
        <v>9</v>
      </c>
      <c r="Q339" s="304">
        <f t="shared" ca="1" si="164"/>
        <v>140.14814814816427</v>
      </c>
      <c r="R339" s="306">
        <f t="shared" ca="1" si="165"/>
        <v>7.0333825812197839E-2</v>
      </c>
      <c r="S339" s="307">
        <f t="shared" ca="1" si="166"/>
        <v>8.2431668277973991</v>
      </c>
      <c r="T339" s="304">
        <f t="shared" ca="1" si="146"/>
        <v>80.865466580692484</v>
      </c>
      <c r="U339" s="311">
        <f t="shared" ca="1" si="147"/>
        <v>0</v>
      </c>
      <c r="V339" s="306">
        <f t="shared" ca="1" si="148"/>
        <v>1.1817922304026816</v>
      </c>
      <c r="W339" s="304">
        <f t="shared" ca="1" si="149"/>
        <v>121.31014521060233</v>
      </c>
      <c r="Y339" s="314" t="str">
        <f t="shared" ca="1" si="167"/>
        <v/>
      </c>
      <c r="Z339" s="315" t="str">
        <f t="shared" ca="1" si="168"/>
        <v/>
      </c>
      <c r="AA339" s="316" t="str">
        <f t="shared" ca="1" si="169"/>
        <v/>
      </c>
      <c r="AC339" s="310" t="e">
        <f t="shared" ca="1" si="170"/>
        <v>#N/A</v>
      </c>
      <c r="AD339" s="323" t="e">
        <f t="shared" ca="1" si="171"/>
        <v>#N/A</v>
      </c>
      <c r="AE339" s="324">
        <f t="shared" ca="1" si="150"/>
        <v>359.04860462416804</v>
      </c>
      <c r="AG339" s="306">
        <f t="shared" ca="1" si="172"/>
        <v>-7.2648711069189016</v>
      </c>
      <c r="AH339" s="304">
        <f t="shared" ca="1" si="173"/>
        <v>2.2707408267936686</v>
      </c>
    </row>
    <row r="340" spans="1:34" x14ac:dyDescent="0.2">
      <c r="A340" s="347">
        <f t="shared" ca="1" si="151"/>
        <v>0.01</v>
      </c>
      <c r="B340" s="304">
        <f t="shared" ca="1" si="152"/>
        <v>3.3599999999999723</v>
      </c>
      <c r="D340" s="306">
        <f t="shared" ca="1" si="153"/>
        <v>0.37021912081994901</v>
      </c>
      <c r="E340" s="307">
        <f t="shared" ca="1" si="154"/>
        <v>-8.278602712053182</v>
      </c>
      <c r="F340" s="304">
        <f t="shared" ca="1" si="155"/>
        <v>8.2868766770982525</v>
      </c>
      <c r="G340" s="306">
        <f t="shared" ca="1" si="156"/>
        <v>41.912563608779983</v>
      </c>
      <c r="H340" s="307">
        <f t="shared" ca="1" si="157"/>
        <v>173.27162250171702</v>
      </c>
      <c r="I340" s="304">
        <f t="shared" ca="1" si="158"/>
        <v>178.26866845477238</v>
      </c>
      <c r="J340" s="306">
        <f t="shared" ca="1" si="159"/>
        <v>80.460058285465834</v>
      </c>
      <c r="K340" s="307">
        <f t="shared" ca="1" si="160"/>
        <v>360.7817347793208</v>
      </c>
      <c r="L340" s="304">
        <f t="shared" ca="1" si="145"/>
        <v>369.64480400741024</v>
      </c>
      <c r="M340" s="306">
        <f t="shared" ca="1" si="161"/>
        <v>1.3334656442165349</v>
      </c>
      <c r="N340" s="304">
        <f t="shared" ca="1" si="162"/>
        <v>76.401953539300862</v>
      </c>
      <c r="P340" s="310">
        <f t="shared" ca="1" si="163"/>
        <v>9</v>
      </c>
      <c r="Q340" s="304">
        <f t="shared" ca="1" si="164"/>
        <v>134.29629629631253</v>
      </c>
      <c r="R340" s="306">
        <f t="shared" ca="1" si="165"/>
        <v>6.739705401560013E-2</v>
      </c>
      <c r="S340" s="307">
        <f t="shared" ca="1" si="166"/>
        <v>8.2424928572572433</v>
      </c>
      <c r="T340" s="304">
        <f t="shared" ca="1" si="146"/>
        <v>80.858854929693564</v>
      </c>
      <c r="U340" s="311">
        <f t="shared" ca="1" si="147"/>
        <v>0</v>
      </c>
      <c r="V340" s="306">
        <f t="shared" ca="1" si="148"/>
        <v>1.1815873618349597</v>
      </c>
      <c r="W340" s="304">
        <f t="shared" ca="1" si="149"/>
        <v>121.18087750377518</v>
      </c>
      <c r="Y340" s="314" t="str">
        <f t="shared" ca="1" si="167"/>
        <v/>
      </c>
      <c r="Z340" s="315" t="str">
        <f t="shared" ca="1" si="168"/>
        <v/>
      </c>
      <c r="AA340" s="316" t="str">
        <f t="shared" ca="1" si="169"/>
        <v/>
      </c>
      <c r="AC340" s="310" t="e">
        <f t="shared" ca="1" si="170"/>
        <v>#N/A</v>
      </c>
      <c r="AD340" s="323" t="e">
        <f t="shared" ca="1" si="171"/>
        <v>#N/A</v>
      </c>
      <c r="AE340" s="324">
        <f t="shared" ca="1" si="150"/>
        <v>360.7817347793208</v>
      </c>
      <c r="AG340" s="306">
        <f t="shared" ca="1" si="172"/>
        <v>-7.9598016550180413</v>
      </c>
      <c r="AH340" s="304">
        <f t="shared" ca="1" si="173"/>
        <v>1.5755125676907717</v>
      </c>
    </row>
    <row r="341" spans="1:34" x14ac:dyDescent="0.2">
      <c r="A341" s="347">
        <f t="shared" ca="1" si="151"/>
        <v>0.01</v>
      </c>
      <c r="B341" s="304">
        <f t="shared" ca="1" si="152"/>
        <v>3.3699999999999721</v>
      </c>
      <c r="D341" s="306">
        <f t="shared" ca="1" si="153"/>
        <v>0.20720228194833804</v>
      </c>
      <c r="E341" s="307">
        <f t="shared" ca="1" si="154"/>
        <v>-8.9534006300744196</v>
      </c>
      <c r="F341" s="304">
        <f t="shared" ca="1" si="155"/>
        <v>8.9557978778142147</v>
      </c>
      <c r="G341" s="306">
        <f t="shared" ca="1" si="156"/>
        <v>41.914635631599467</v>
      </c>
      <c r="H341" s="307">
        <f t="shared" ca="1" si="157"/>
        <v>173.18208849541628</v>
      </c>
      <c r="I341" s="304">
        <f t="shared" ca="1" si="158"/>
        <v>178.18213281854031</v>
      </c>
      <c r="J341" s="306">
        <f t="shared" ca="1" si="159"/>
        <v>80.879194281667736</v>
      </c>
      <c r="K341" s="307">
        <f t="shared" ca="1" si="160"/>
        <v>362.51400333430649</v>
      </c>
      <c r="L341" s="304">
        <f t="shared" ca="1" si="145"/>
        <v>371.42677162681389</v>
      </c>
      <c r="M341" s="306">
        <f t="shared" ca="1" si="161"/>
        <v>1.3333362025605251</v>
      </c>
      <c r="N341" s="304">
        <f t="shared" ca="1" si="162"/>
        <v>76.394537078718315</v>
      </c>
      <c r="P341" s="310">
        <f t="shared" ca="1" si="163"/>
        <v>9</v>
      </c>
      <c r="Q341" s="304">
        <f t="shared" ca="1" si="164"/>
        <v>128.44444444446083</v>
      </c>
      <c r="R341" s="306">
        <f t="shared" ca="1" si="165"/>
        <v>6.4460282219002421E-2</v>
      </c>
      <c r="S341" s="307">
        <f t="shared" ca="1" si="166"/>
        <v>8.2418482544350535</v>
      </c>
      <c r="T341" s="304">
        <f t="shared" ca="1" si="146"/>
        <v>80.852531376007875</v>
      </c>
      <c r="U341" s="311">
        <f t="shared" ca="1" si="147"/>
        <v>0</v>
      </c>
      <c r="V341" s="306">
        <f t="shared" ca="1" si="148"/>
        <v>1.1813826299629009</v>
      </c>
      <c r="W341" s="304">
        <f t="shared" ca="1" si="149"/>
        <v>121.04228174145798</v>
      </c>
      <c r="Y341" s="314" t="str">
        <f t="shared" ca="1" si="167"/>
        <v/>
      </c>
      <c r="Z341" s="315" t="str">
        <f t="shared" ca="1" si="168"/>
        <v/>
      </c>
      <c r="AA341" s="316" t="str">
        <f t="shared" ca="1" si="169"/>
        <v/>
      </c>
      <c r="AC341" s="310" t="e">
        <f t="shared" ca="1" si="170"/>
        <v>#N/A</v>
      </c>
      <c r="AD341" s="323" t="e">
        <f t="shared" ca="1" si="171"/>
        <v>#N/A</v>
      </c>
      <c r="AE341" s="324">
        <f t="shared" ca="1" si="150"/>
        <v>362.51400333430649</v>
      </c>
      <c r="AG341" s="306">
        <f t="shared" ca="1" si="172"/>
        <v>-8.6537128965555326</v>
      </c>
      <c r="AH341" s="304">
        <f t="shared" ca="1" si="173"/>
        <v>0.8813031636170956</v>
      </c>
    </row>
    <row r="342" spans="1:34" x14ac:dyDescent="0.2">
      <c r="A342" s="347">
        <f t="shared" ca="1" si="151"/>
        <v>0.01</v>
      </c>
      <c r="B342" s="304">
        <f t="shared" ca="1" si="152"/>
        <v>3.3799999999999719</v>
      </c>
      <c r="D342" s="306">
        <f t="shared" ca="1" si="153"/>
        <v>4.4251514095617304E-2</v>
      </c>
      <c r="E342" s="307">
        <f t="shared" ca="1" si="154"/>
        <v>-9.6271624418372426</v>
      </c>
      <c r="F342" s="304">
        <f t="shared" ca="1" si="155"/>
        <v>9.627264142944318</v>
      </c>
      <c r="G342" s="306">
        <f t="shared" ca="1" si="156"/>
        <v>41.91507814674042</v>
      </c>
      <c r="H342" s="307">
        <f t="shared" ca="1" si="157"/>
        <v>173.08581687099792</v>
      </c>
      <c r="I342" s="304">
        <f t="shared" ca="1" si="158"/>
        <v>178.08866830303376</v>
      </c>
      <c r="J342" s="306">
        <f t="shared" ca="1" si="159"/>
        <v>81.298342850559436</v>
      </c>
      <c r="K342" s="307">
        <f t="shared" ca="1" si="160"/>
        <v>364.24534286113857</v>
      </c>
      <c r="L342" s="304">
        <f t="shared" ca="1" si="145"/>
        <v>373.2078380021988</v>
      </c>
      <c r="M342" s="306">
        <f t="shared" ca="1" si="161"/>
        <v>1.3332066236678708</v>
      </c>
      <c r="N342" s="304">
        <f t="shared" ca="1" si="162"/>
        <v>76.387112755055242</v>
      </c>
      <c r="P342" s="310">
        <f t="shared" ca="1" si="163"/>
        <v>9</v>
      </c>
      <c r="Q342" s="304">
        <f t="shared" ca="1" si="164"/>
        <v>122.59259259260908</v>
      </c>
      <c r="R342" s="306">
        <f t="shared" ca="1" si="165"/>
        <v>6.1523510422404705E-2</v>
      </c>
      <c r="S342" s="307">
        <f t="shared" ca="1" si="166"/>
        <v>8.2412330193308296</v>
      </c>
      <c r="T342" s="304">
        <f t="shared" ca="1" si="146"/>
        <v>80.846495919635444</v>
      </c>
      <c r="U342" s="311">
        <f t="shared" ca="1" si="147"/>
        <v>0</v>
      </c>
      <c r="V342" s="306">
        <f t="shared" ca="1" si="148"/>
        <v>1.1811780426927225</v>
      </c>
      <c r="W342" s="304">
        <f t="shared" ca="1" si="149"/>
        <v>120.89439119228057</v>
      </c>
      <c r="Y342" s="314" t="str">
        <f t="shared" ca="1" si="167"/>
        <v/>
      </c>
      <c r="Z342" s="315" t="str">
        <f t="shared" ca="1" si="168"/>
        <v/>
      </c>
      <c r="AA342" s="316" t="str">
        <f t="shared" ca="1" si="169"/>
        <v/>
      </c>
      <c r="AC342" s="310" t="e">
        <f t="shared" ca="1" si="170"/>
        <v>#N/A</v>
      </c>
      <c r="AD342" s="323" t="e">
        <f t="shared" ca="1" si="171"/>
        <v>#N/A</v>
      </c>
      <c r="AE342" s="324">
        <f t="shared" ca="1" si="150"/>
        <v>364.24534286113857</v>
      </c>
      <c r="AG342" s="306">
        <f t="shared" ca="1" si="172"/>
        <v>-9.3466010622320486</v>
      </c>
      <c r="AH342" s="304">
        <f t="shared" ca="1" si="173"/>
        <v>0.18811637136271361</v>
      </c>
    </row>
    <row r="343" spans="1:34" x14ac:dyDescent="0.2">
      <c r="A343" s="347">
        <f t="shared" ca="1" si="151"/>
        <v>0.01</v>
      </c>
      <c r="B343" s="304">
        <f t="shared" ca="1" si="152"/>
        <v>3.3899999999999717</v>
      </c>
      <c r="D343" s="306">
        <f t="shared" ca="1" si="153"/>
        <v>-0.11863220995344403</v>
      </c>
      <c r="E343" s="307">
        <f t="shared" ca="1" si="154"/>
        <v>-10.29988463996459</v>
      </c>
      <c r="F343" s="304">
        <f t="shared" ca="1" si="155"/>
        <v>10.300567809485889</v>
      </c>
      <c r="G343" s="306">
        <f t="shared" ca="1" si="156"/>
        <v>41.913891824640885</v>
      </c>
      <c r="H343" s="307">
        <f t="shared" ca="1" si="157"/>
        <v>172.98281802459826</v>
      </c>
      <c r="I343" s="304">
        <f t="shared" ca="1" si="158"/>
        <v>177.98828517522995</v>
      </c>
      <c r="J343" s="306">
        <f t="shared" ca="1" si="159"/>
        <v>81.717487700416342</v>
      </c>
      <c r="K343" s="307">
        <f t="shared" ca="1" si="160"/>
        <v>365.97568603561655</v>
      </c>
      <c r="L343" s="304">
        <f t="shared" ca="1" si="145"/>
        <v>374.98793389295594</v>
      </c>
      <c r="M343" s="306">
        <f t="shared" ca="1" si="161"/>
        <v>1.3330769022808822</v>
      </c>
      <c r="N343" s="304">
        <f t="shared" ca="1" si="162"/>
        <v>76.37968026706821</v>
      </c>
      <c r="P343" s="310">
        <f t="shared" ca="1" si="163"/>
        <v>9</v>
      </c>
      <c r="Q343" s="304">
        <f t="shared" ca="1" si="164"/>
        <v>116.74074074075736</v>
      </c>
      <c r="R343" s="306">
        <f t="shared" ca="1" si="165"/>
        <v>5.8586738625806996E-2</v>
      </c>
      <c r="S343" s="307">
        <f t="shared" ca="1" si="166"/>
        <v>8.2406471519445716</v>
      </c>
      <c r="T343" s="304">
        <f t="shared" ca="1" si="146"/>
        <v>80.840748560576259</v>
      </c>
      <c r="U343" s="311">
        <f t="shared" ca="1" si="147"/>
        <v>0</v>
      </c>
      <c r="V343" s="306">
        <f t="shared" ca="1" si="148"/>
        <v>1.1809736079130222</v>
      </c>
      <c r="W343" s="304">
        <f t="shared" ca="1" si="149"/>
        <v>120.73724021259561</v>
      </c>
      <c r="Y343" s="314" t="str">
        <f t="shared" ca="1" si="167"/>
        <v/>
      </c>
      <c r="Z343" s="315" t="str">
        <f t="shared" ca="1" si="168"/>
        <v/>
      </c>
      <c r="AA343" s="316" t="str">
        <f t="shared" ca="1" si="169"/>
        <v/>
      </c>
      <c r="AC343" s="310" t="e">
        <f t="shared" ca="1" si="170"/>
        <v>#N/A</v>
      </c>
      <c r="AD343" s="323" t="e">
        <f t="shared" ca="1" si="171"/>
        <v>#N/A</v>
      </c>
      <c r="AE343" s="324">
        <f t="shared" ca="1" si="150"/>
        <v>365.97568603561655</v>
      </c>
      <c r="AG343" s="306">
        <f t="shared" ca="1" si="172"/>
        <v>-10.038462536505927</v>
      </c>
      <c r="AH343" s="304">
        <f t="shared" ca="1" si="173"/>
        <v>-0.50404420610862521</v>
      </c>
    </row>
    <row r="344" spans="1:34" x14ac:dyDescent="0.2">
      <c r="A344" s="347">
        <f t="shared" ca="1" si="151"/>
        <v>0.01</v>
      </c>
      <c r="B344" s="304">
        <f t="shared" ca="1" si="152"/>
        <v>3.3999999999999715</v>
      </c>
      <c r="D344" s="306">
        <f t="shared" ca="1" si="153"/>
        <v>-0.28144796489658203</v>
      </c>
      <c r="E344" s="307">
        <f t="shared" ca="1" si="154"/>
        <v>-10.971563862854584</v>
      </c>
      <c r="F344" s="304">
        <f t="shared" ca="1" si="155"/>
        <v>10.975173190143336</v>
      </c>
      <c r="G344" s="306">
        <f t="shared" ca="1" si="156"/>
        <v>41.911077344991917</v>
      </c>
      <c r="H344" s="307">
        <f t="shared" ca="1" si="157"/>
        <v>172.8731023859697</v>
      </c>
      <c r="I344" s="304">
        <f t="shared" ca="1" si="158"/>
        <v>177.88099373673361</v>
      </c>
      <c r="J344" s="306">
        <f t="shared" ca="1" si="159"/>
        <v>82.136612546264502</v>
      </c>
      <c r="K344" s="307">
        <f t="shared" ca="1" si="160"/>
        <v>367.70496563766937</v>
      </c>
      <c r="L344" s="304">
        <f t="shared" ca="1" si="145"/>
        <v>376.76699016125974</v>
      </c>
      <c r="M344" s="306">
        <f t="shared" ca="1" si="161"/>
        <v>1.3329470331210524</v>
      </c>
      <c r="N344" s="304">
        <f t="shared" ca="1" si="162"/>
        <v>76.372239312321057</v>
      </c>
      <c r="P344" s="310">
        <f t="shared" ca="1" si="163"/>
        <v>9</v>
      </c>
      <c r="Q344" s="304">
        <f t="shared" ca="1" si="164"/>
        <v>110.88888888890563</v>
      </c>
      <c r="R344" s="306">
        <f t="shared" ca="1" si="165"/>
        <v>5.564996682920928E-2</v>
      </c>
      <c r="S344" s="307">
        <f t="shared" ca="1" si="166"/>
        <v>8.2400906522762796</v>
      </c>
      <c r="T344" s="304">
        <f t="shared" ca="1" si="146"/>
        <v>80.835289298830304</v>
      </c>
      <c r="U344" s="311">
        <f t="shared" ca="1" si="147"/>
        <v>0</v>
      </c>
      <c r="V344" s="306">
        <f t="shared" ca="1" si="148"/>
        <v>1.1807693334947578</v>
      </c>
      <c r="W344" s="304">
        <f t="shared" ca="1" si="149"/>
        <v>120.57086423731167</v>
      </c>
      <c r="Y344" s="314" t="str">
        <f t="shared" ca="1" si="167"/>
        <v/>
      </c>
      <c r="Z344" s="315" t="str">
        <f t="shared" ca="1" si="168"/>
        <v/>
      </c>
      <c r="AA344" s="316" t="str">
        <f t="shared" ca="1" si="169"/>
        <v/>
      </c>
      <c r="AC344" s="310" t="e">
        <f t="shared" ca="1" si="170"/>
        <v>#N/A</v>
      </c>
      <c r="AD344" s="323" t="e">
        <f t="shared" ca="1" si="171"/>
        <v>#N/A</v>
      </c>
      <c r="AE344" s="324">
        <f t="shared" ca="1" si="150"/>
        <v>367.70496563766937</v>
      </c>
      <c r="AG344" s="306">
        <f t="shared" ca="1" si="172"/>
        <v>-10.729293856661858</v>
      </c>
      <c r="AH344" s="304">
        <f t="shared" ca="1" si="173"/>
        <v>-1.1951751187311792</v>
      </c>
    </row>
    <row r="345" spans="1:34" x14ac:dyDescent="0.2">
      <c r="A345" s="347">
        <f t="shared" ca="1" si="151"/>
        <v>0.01</v>
      </c>
      <c r="B345" s="304">
        <f t="shared" ca="1" si="152"/>
        <v>3.4099999999999713</v>
      </c>
      <c r="D345" s="306">
        <f t="shared" ca="1" si="153"/>
        <v>-0.44419487279886871</v>
      </c>
      <c r="E345" s="307">
        <f t="shared" ca="1" si="154"/>
        <v>-11.642196893737388</v>
      </c>
      <c r="F345" s="304">
        <f t="shared" ca="1" si="155"/>
        <v>11.650667688916773</v>
      </c>
      <c r="G345" s="306">
        <f t="shared" ca="1" si="156"/>
        <v>41.90663539626393</v>
      </c>
      <c r="H345" s="307">
        <f t="shared" ca="1" si="157"/>
        <v>172.75668041703233</v>
      </c>
      <c r="I345" s="304">
        <f t="shared" ca="1" si="158"/>
        <v>177.76680432225822</v>
      </c>
      <c r="J345" s="306">
        <f t="shared" ca="1" si="159"/>
        <v>82.555701109970784</v>
      </c>
      <c r="K345" s="307">
        <f t="shared" ca="1" si="160"/>
        <v>369.43311455168441</v>
      </c>
      <c r="L345" s="304">
        <f t="shared" ca="1" si="145"/>
        <v>378.54493777240879</v>
      </c>
      <c r="M345" s="306">
        <f t="shared" ca="1" si="161"/>
        <v>1.3328170108878261</v>
      </c>
      <c r="N345" s="304">
        <f t="shared" ca="1" si="162"/>
        <v>76.364789587114331</v>
      </c>
      <c r="P345" s="310">
        <f t="shared" ca="1" si="163"/>
        <v>9</v>
      </c>
      <c r="Q345" s="304">
        <f t="shared" ca="1" si="164"/>
        <v>105.03703703705391</v>
      </c>
      <c r="R345" s="306">
        <f t="shared" ca="1" si="165"/>
        <v>5.2713195032611571E-2</v>
      </c>
      <c r="S345" s="307">
        <f t="shared" ca="1" si="166"/>
        <v>8.2395635203259534</v>
      </c>
      <c r="T345" s="304">
        <f t="shared" ca="1" si="146"/>
        <v>80.830118134397608</v>
      </c>
      <c r="U345" s="311">
        <f t="shared" ca="1" si="147"/>
        <v>0</v>
      </c>
      <c r="V345" s="306">
        <f t="shared" ca="1" si="148"/>
        <v>1.1805652272912286</v>
      </c>
      <c r="W345" s="304">
        <f t="shared" ca="1" si="149"/>
        <v>120.39529977074267</v>
      </c>
      <c r="Y345" s="314" t="str">
        <f t="shared" ca="1" si="167"/>
        <v/>
      </c>
      <c r="Z345" s="315" t="str">
        <f t="shared" ca="1" si="168"/>
        <v/>
      </c>
      <c r="AA345" s="316" t="str">
        <f t="shared" ca="1" si="169"/>
        <v/>
      </c>
      <c r="AC345" s="310" t="e">
        <f t="shared" ca="1" si="170"/>
        <v>#N/A</v>
      </c>
      <c r="AD345" s="323" t="e">
        <f t="shared" ca="1" si="171"/>
        <v>#N/A</v>
      </c>
      <c r="AE345" s="324">
        <f t="shared" ca="1" si="150"/>
        <v>369.43311455168441</v>
      </c>
      <c r="AG345" s="306">
        <f t="shared" ca="1" si="172"/>
        <v>-11.419091711872644</v>
      </c>
      <c r="AH345" s="304">
        <f t="shared" ca="1" si="173"/>
        <v>-1.8852730684019594</v>
      </c>
    </row>
    <row r="346" spans="1:34" x14ac:dyDescent="0.2">
      <c r="A346" s="347">
        <f t="shared" ca="1" si="151"/>
        <v>0.01</v>
      </c>
      <c r="B346" s="304">
        <f t="shared" ca="1" si="152"/>
        <v>3.4199999999999711</v>
      </c>
      <c r="D346" s="306">
        <f t="shared" ca="1" si="153"/>
        <v>-0.60687210297989935</v>
      </c>
      <c r="E346" s="307">
        <f t="shared" ca="1" si="154"/>
        <v>-12.311780659724777</v>
      </c>
      <c r="F346" s="304">
        <f t="shared" ca="1" si="155"/>
        <v>12.326728550696178</v>
      </c>
      <c r="G346" s="306">
        <f t="shared" ca="1" si="156"/>
        <v>41.900566675234131</v>
      </c>
      <c r="H346" s="307">
        <f t="shared" ca="1" si="157"/>
        <v>172.63356261043509</v>
      </c>
      <c r="I346" s="304">
        <f t="shared" ca="1" si="158"/>
        <v>177.64572729811644</v>
      </c>
      <c r="J346" s="306">
        <f t="shared" ca="1" si="159"/>
        <v>82.974737120328271</v>
      </c>
      <c r="K346" s="307">
        <f t="shared" ca="1" si="160"/>
        <v>371.16006576682173</v>
      </c>
      <c r="L346" s="304">
        <f t="shared" ca="1" si="145"/>
        <v>380.32170779514939</v>
      </c>
      <c r="M346" s="306">
        <f t="shared" ca="1" si="161"/>
        <v>1.3326868302573549</v>
      </c>
      <c r="N346" s="304">
        <f t="shared" ca="1" si="162"/>
        <v>76.357330786413968</v>
      </c>
      <c r="P346" s="310">
        <f t="shared" ca="1" si="163"/>
        <v>9</v>
      </c>
      <c r="Q346" s="304">
        <f t="shared" ca="1" si="164"/>
        <v>99.185185185202172</v>
      </c>
      <c r="R346" s="306">
        <f t="shared" ca="1" si="165"/>
        <v>4.9776423236013854E-2</v>
      </c>
      <c r="S346" s="307">
        <f t="shared" ca="1" si="166"/>
        <v>8.2390657560935932</v>
      </c>
      <c r="T346" s="304">
        <f t="shared" ca="1" si="146"/>
        <v>80.825235067278157</v>
      </c>
      <c r="U346" s="311">
        <f t="shared" ca="1" si="147"/>
        <v>0</v>
      </c>
      <c r="V346" s="306">
        <f t="shared" ca="1" si="148"/>
        <v>1.1803612971380637</v>
      </c>
      <c r="W346" s="304">
        <f t="shared" ca="1" si="149"/>
        <v>120.2105843774762</v>
      </c>
      <c r="Y346" s="314" t="str">
        <f t="shared" ca="1" si="167"/>
        <v/>
      </c>
      <c r="Z346" s="315" t="str">
        <f t="shared" ca="1" si="168"/>
        <v/>
      </c>
      <c r="AA346" s="316" t="str">
        <f t="shared" ca="1" si="169"/>
        <v/>
      </c>
      <c r="AC346" s="310" t="e">
        <f t="shared" ca="1" si="170"/>
        <v>#N/A</v>
      </c>
      <c r="AD346" s="323" t="e">
        <f t="shared" ca="1" si="171"/>
        <v>#N/A</v>
      </c>
      <c r="AE346" s="324">
        <f t="shared" ca="1" si="150"/>
        <v>371.16006576682173</v>
      </c>
      <c r="AG346" s="306">
        <f t="shared" ca="1" si="172"/>
        <v>-12.107852942254395</v>
      </c>
      <c r="AH346" s="304">
        <f t="shared" ca="1" si="173"/>
        <v>-2.5743349080390026</v>
      </c>
    </row>
    <row r="347" spans="1:34" x14ac:dyDescent="0.2">
      <c r="A347" s="347">
        <f t="shared" ca="1" si="151"/>
        <v>0.01</v>
      </c>
      <c r="B347" s="304">
        <f t="shared" ca="1" si="152"/>
        <v>3.4299999999999708</v>
      </c>
      <c r="D347" s="306">
        <f t="shared" ca="1" si="153"/>
        <v>-0.76947887190344266</v>
      </c>
      <c r="E347" s="307">
        <f t="shared" ca="1" si="154"/>
        <v>-12.980312230852608</v>
      </c>
      <c r="F347" s="304">
        <f t="shared" ca="1" si="155"/>
        <v>13.003099759085432</v>
      </c>
      <c r="G347" s="306">
        <f t="shared" ca="1" si="156"/>
        <v>41.892871886515096</v>
      </c>
      <c r="H347" s="307">
        <f t="shared" ca="1" si="157"/>
        <v>172.50375948812658</v>
      </c>
      <c r="I347" s="304">
        <f t="shared" ca="1" si="158"/>
        <v>177.51777306072029</v>
      </c>
      <c r="J347" s="306">
        <f t="shared" ca="1" si="159"/>
        <v>83.393704313137022</v>
      </c>
      <c r="K347" s="307">
        <f t="shared" ca="1" si="160"/>
        <v>372.88575237731453</v>
      </c>
      <c r="L347" s="304">
        <f t="shared" ca="1" si="145"/>
        <v>382.09723140198605</v>
      </c>
      <c r="M347" s="306">
        <f t="shared" ca="1" si="161"/>
        <v>1.3325564858812435</v>
      </c>
      <c r="N347" s="304">
        <f t="shared" ca="1" si="162"/>
        <v>76.349862603779528</v>
      </c>
      <c r="P347" s="310">
        <f t="shared" ca="1" si="163"/>
        <v>9</v>
      </c>
      <c r="Q347" s="304">
        <f t="shared" ca="1" si="164"/>
        <v>93.333333333350453</v>
      </c>
      <c r="R347" s="306">
        <f t="shared" ca="1" si="165"/>
        <v>4.6839651439416145E-2</v>
      </c>
      <c r="S347" s="307">
        <f t="shared" ca="1" si="166"/>
        <v>8.2385973595791988</v>
      </c>
      <c r="T347" s="304">
        <f t="shared" ca="1" si="146"/>
        <v>80.820640097471951</v>
      </c>
      <c r="U347" s="311">
        <f t="shared" ca="1" si="147"/>
        <v>0</v>
      </c>
      <c r="V347" s="306">
        <f t="shared" ca="1" si="148"/>
        <v>1.1801575508532063</v>
      </c>
      <c r="W347" s="304">
        <f t="shared" ca="1" si="149"/>
        <v>120.01675667326177</v>
      </c>
      <c r="Y347" s="314" t="str">
        <f t="shared" ca="1" si="167"/>
        <v/>
      </c>
      <c r="Z347" s="315" t="str">
        <f t="shared" ca="1" si="168"/>
        <v/>
      </c>
      <c r="AA347" s="316" t="str">
        <f t="shared" ca="1" si="169"/>
        <v/>
      </c>
      <c r="AC347" s="310" t="e">
        <f t="shared" ca="1" si="170"/>
        <v>#N/A</v>
      </c>
      <c r="AD347" s="323" t="e">
        <f t="shared" ca="1" si="171"/>
        <v>#N/A</v>
      </c>
      <c r="AE347" s="324">
        <f t="shared" ca="1" si="150"/>
        <v>372.88575237731453</v>
      </c>
      <c r="AG347" s="306">
        <f t="shared" ca="1" si="172"/>
        <v>-12.795574537915527</v>
      </c>
      <c r="AH347" s="304">
        <f t="shared" ca="1" si="173"/>
        <v>-3.2623576406334474</v>
      </c>
    </row>
    <row r="348" spans="1:34" x14ac:dyDescent="0.2">
      <c r="A348" s="347">
        <f t="shared" ca="1" si="151"/>
        <v>0.01</v>
      </c>
      <c r="B348" s="304">
        <f t="shared" ca="1" si="152"/>
        <v>3.4399999999999706</v>
      </c>
      <c r="D348" s="306">
        <f t="shared" ca="1" si="153"/>
        <v>-0.93201444306965897</v>
      </c>
      <c r="E348" s="307">
        <f t="shared" ca="1" si="154"/>
        <v>-13.647788819116526</v>
      </c>
      <c r="F348" s="304">
        <f t="shared" ca="1" si="155"/>
        <v>13.679575672267488</v>
      </c>
      <c r="G348" s="306">
        <f t="shared" ca="1" si="156"/>
        <v>41.8835517420844</v>
      </c>
      <c r="H348" s="307">
        <f t="shared" ca="1" si="157"/>
        <v>172.36728159993541</v>
      </c>
      <c r="I348" s="304">
        <f t="shared" ca="1" si="158"/>
        <v>177.38295203509071</v>
      </c>
      <c r="J348" s="306">
        <f t="shared" ca="1" si="159"/>
        <v>83.812586431280025</v>
      </c>
      <c r="K348" s="307">
        <f t="shared" ca="1" si="160"/>
        <v>374.61010758275484</v>
      </c>
      <c r="L348" s="304">
        <f t="shared" ca="1" si="145"/>
        <v>383.87143986947495</v>
      </c>
      <c r="M348" s="306">
        <f t="shared" ca="1" si="161"/>
        <v>1.3324259723852825</v>
      </c>
      <c r="N348" s="304">
        <f t="shared" ca="1" si="162"/>
        <v>76.34238473129146</v>
      </c>
      <c r="P348" s="310">
        <f t="shared" ca="1" si="163"/>
        <v>9</v>
      </c>
      <c r="Q348" s="304">
        <f t="shared" ca="1" si="164"/>
        <v>87.481481481498719</v>
      </c>
      <c r="R348" s="306">
        <f t="shared" ca="1" si="165"/>
        <v>4.3902879642818429E-2</v>
      </c>
      <c r="S348" s="307">
        <f t="shared" ca="1" si="166"/>
        <v>8.2381583307827704</v>
      </c>
      <c r="T348" s="304">
        <f t="shared" ca="1" si="146"/>
        <v>80.816333224978976</v>
      </c>
      <c r="U348" s="311">
        <f t="shared" ca="1" si="147"/>
        <v>0</v>
      </c>
      <c r="V348" s="306">
        <f t="shared" ca="1" si="148"/>
        <v>1.1799539962369059</v>
      </c>
      <c r="W348" s="304">
        <f t="shared" ca="1" si="149"/>
        <v>119.81385631592198</v>
      </c>
      <c r="Y348" s="314" t="str">
        <f t="shared" ca="1" si="167"/>
        <v/>
      </c>
      <c r="Z348" s="315" t="str">
        <f t="shared" ca="1" si="168"/>
        <v/>
      </c>
      <c r="AA348" s="316" t="str">
        <f t="shared" ca="1" si="169"/>
        <v/>
      </c>
      <c r="AC348" s="310" t="e">
        <f t="shared" ca="1" si="170"/>
        <v>#N/A</v>
      </c>
      <c r="AD348" s="323" t="e">
        <f t="shared" ca="1" si="171"/>
        <v>#N/A</v>
      </c>
      <c r="AE348" s="324">
        <f t="shared" ca="1" si="150"/>
        <v>374.61010758275484</v>
      </c>
      <c r="AG348" s="306">
        <f t="shared" ca="1" si="172"/>
        <v>-13.482253637999801</v>
      </c>
      <c r="AH348" s="304">
        <f t="shared" ca="1" si="173"/>
        <v>-3.9493384182956852</v>
      </c>
    </row>
    <row r="349" spans="1:34" x14ac:dyDescent="0.2">
      <c r="A349" s="347">
        <f t="shared" ca="1" si="151"/>
        <v>0.01</v>
      </c>
      <c r="B349" s="304">
        <f t="shared" ca="1" si="152"/>
        <v>3.4499999999999704</v>
      </c>
      <c r="D349" s="306">
        <f t="shared" ca="1" si="153"/>
        <v>-1.0944781269100186</v>
      </c>
      <c r="E349" s="307">
        <f t="shared" ca="1" si="154"/>
        <v>-14.314207777501164</v>
      </c>
      <c r="F349" s="304">
        <f t="shared" ca="1" si="155"/>
        <v>14.355989226373753</v>
      </c>
      <c r="G349" s="306">
        <f t="shared" ca="1" si="156"/>
        <v>41.872606960815297</v>
      </c>
      <c r="H349" s="307">
        <f t="shared" ca="1" si="157"/>
        <v>172.22413952216039</v>
      </c>
      <c r="I349" s="304">
        <f t="shared" ca="1" si="158"/>
        <v>177.24127467337703</v>
      </c>
      <c r="J349" s="306">
        <f t="shared" ca="1" si="159"/>
        <v>84.231367224794525</v>
      </c>
      <c r="K349" s="307">
        <f t="shared" ca="1" si="160"/>
        <v>376.33306468836531</v>
      </c>
      <c r="L349" s="304">
        <f t="shared" ca="1" si="145"/>
        <v>385.64426457850442</v>
      </c>
      <c r="M349" s="306">
        <f t="shared" ca="1" si="161"/>
        <v>1.3322952843681681</v>
      </c>
      <c r="N349" s="304">
        <f t="shared" ca="1" si="162"/>
        <v>76.33489685947788</v>
      </c>
      <c r="P349" s="310">
        <f t="shared" ca="1" si="163"/>
        <v>9</v>
      </c>
      <c r="Q349" s="304">
        <f t="shared" ca="1" si="164"/>
        <v>81.629629629646985</v>
      </c>
      <c r="R349" s="306">
        <f t="shared" ca="1" si="165"/>
        <v>4.0966107846220713E-2</v>
      </c>
      <c r="S349" s="307">
        <f t="shared" ca="1" si="166"/>
        <v>8.2377486697043079</v>
      </c>
      <c r="T349" s="304">
        <f t="shared" ca="1" si="146"/>
        <v>80.81231444979926</v>
      </c>
      <c r="U349" s="311">
        <f t="shared" ca="1" si="147"/>
        <v>0</v>
      </c>
      <c r="V349" s="306">
        <f t="shared" ca="1" si="148"/>
        <v>1.1797506410717087</v>
      </c>
      <c r="W349" s="304">
        <f t="shared" ca="1" si="149"/>
        <v>119.60192399628812</v>
      </c>
      <c r="Y349" s="314" t="str">
        <f t="shared" ca="1" si="167"/>
        <v/>
      </c>
      <c r="Z349" s="315" t="str">
        <f t="shared" ca="1" si="168"/>
        <v/>
      </c>
      <c r="AA349" s="316" t="str">
        <f t="shared" ca="1" si="169"/>
        <v/>
      </c>
      <c r="AC349" s="310" t="e">
        <f t="shared" ca="1" si="170"/>
        <v>#N/A</v>
      </c>
      <c r="AD349" s="323" t="e">
        <f t="shared" ca="1" si="171"/>
        <v>#N/A</v>
      </c>
      <c r="AE349" s="324">
        <f t="shared" ca="1" si="150"/>
        <v>376.33306468836531</v>
      </c>
      <c r="AG349" s="306">
        <f t="shared" ca="1" si="172"/>
        <v>-14.167887529723727</v>
      </c>
      <c r="AH349" s="304">
        <f t="shared" ca="1" si="173"/>
        <v>-4.6352745412959546</v>
      </c>
    </row>
    <row r="350" spans="1:34" x14ac:dyDescent="0.2">
      <c r="A350" s="347">
        <f t="shared" ca="1" si="151"/>
        <v>0.01</v>
      </c>
      <c r="B350" s="304">
        <f t="shared" ca="1" si="152"/>
        <v>3.4599999999999702</v>
      </c>
      <c r="D350" s="306">
        <f t="shared" ca="1" si="153"/>
        <v>-1.2568692806850408</v>
      </c>
      <c r="E350" s="307">
        <f t="shared" ca="1" si="154"/>
        <v>-14.979566599003157</v>
      </c>
      <c r="F350" s="304">
        <f t="shared" ca="1" si="155"/>
        <v>15.032203294351122</v>
      </c>
      <c r="G350" s="306">
        <f t="shared" ca="1" si="156"/>
        <v>41.860038268008445</v>
      </c>
      <c r="H350" s="307">
        <f t="shared" ca="1" si="157"/>
        <v>172.07434385617034</v>
      </c>
      <c r="I350" s="304">
        <f t="shared" ca="1" si="158"/>
        <v>177.0927514533858</v>
      </c>
      <c r="J350" s="306">
        <f t="shared" ca="1" si="159"/>
        <v>84.650030450938644</v>
      </c>
      <c r="K350" s="307">
        <f t="shared" ca="1" si="160"/>
        <v>378.05455710525695</v>
      </c>
      <c r="L350" s="304">
        <f t="shared" ca="1" si="145"/>
        <v>387.41563701455937</v>
      </c>
      <c r="M350" s="306">
        <f t="shared" ca="1" si="161"/>
        <v>1.332164416400208</v>
      </c>
      <c r="N350" s="304">
        <f t="shared" ca="1" si="162"/>
        <v>76.327398677240311</v>
      </c>
      <c r="P350" s="310">
        <f t="shared" ca="1" si="163"/>
        <v>9</v>
      </c>
      <c r="Q350" s="304">
        <f t="shared" ca="1" si="164"/>
        <v>75.777777777795279</v>
      </c>
      <c r="R350" s="306">
        <f t="shared" ca="1" si="165"/>
        <v>3.8029336049623011E-2</v>
      </c>
      <c r="S350" s="307">
        <f t="shared" ca="1" si="166"/>
        <v>8.2373683763438112</v>
      </c>
      <c r="T350" s="304">
        <f t="shared" ca="1" si="146"/>
        <v>80.808583771932788</v>
      </c>
      <c r="U350" s="311">
        <f t="shared" ca="1" si="147"/>
        <v>0</v>
      </c>
      <c r="V350" s="306">
        <f t="shared" ca="1" si="148"/>
        <v>1.1795474931224519</v>
      </c>
      <c r="W350" s="304">
        <f t="shared" ca="1" si="149"/>
        <v>119.3810014291616</v>
      </c>
      <c r="Y350" s="314" t="str">
        <f t="shared" ca="1" si="167"/>
        <v/>
      </c>
      <c r="Z350" s="315" t="str">
        <f t="shared" ca="1" si="168"/>
        <v/>
      </c>
      <c r="AA350" s="316" t="str">
        <f t="shared" ca="1" si="169"/>
        <v/>
      </c>
      <c r="AC350" s="310" t="e">
        <f t="shared" ca="1" si="170"/>
        <v>#N/A</v>
      </c>
      <c r="AD350" s="323" t="e">
        <f t="shared" ca="1" si="171"/>
        <v>#N/A</v>
      </c>
      <c r="AE350" s="324">
        <f t="shared" ca="1" si="150"/>
        <v>378.05455710525695</v>
      </c>
      <c r="AG350" s="306">
        <f t="shared" ca="1" si="172"/>
        <v>-14.852473647408704</v>
      </c>
      <c r="AH350" s="304">
        <f t="shared" ca="1" si="173"/>
        <v>-5.3201634570996772</v>
      </c>
    </row>
    <row r="351" spans="1:34" x14ac:dyDescent="0.2">
      <c r="A351" s="347">
        <f t="shared" ca="1" si="151"/>
        <v>0.01</v>
      </c>
      <c r="B351" s="304">
        <f t="shared" ca="1" si="152"/>
        <v>3.46999999999997</v>
      </c>
      <c r="D351" s="306">
        <f t="shared" ca="1" si="153"/>
        <v>-1.4191873083849691</v>
      </c>
      <c r="E351" s="307">
        <f t="shared" ca="1" si="154"/>
        <v>-15.643862915648176</v>
      </c>
      <c r="F351" s="304">
        <f t="shared" ca="1" si="155"/>
        <v>15.708104263082584</v>
      </c>
      <c r="G351" s="306">
        <f t="shared" ca="1" si="156"/>
        <v>41.845846394924592</v>
      </c>
      <c r="H351" s="307">
        <f t="shared" ca="1" si="157"/>
        <v>171.91790522701388</v>
      </c>
      <c r="I351" s="304">
        <f t="shared" ca="1" si="158"/>
        <v>176.93739287711952</v>
      </c>
      <c r="J351" s="306">
        <f t="shared" ca="1" si="159"/>
        <v>85.06855987425331</v>
      </c>
      <c r="K351" s="307">
        <f t="shared" ca="1" si="160"/>
        <v>379.77451835067285</v>
      </c>
      <c r="L351" s="304">
        <f t="shared" ca="1" si="145"/>
        <v>389.18548876797161</v>
      </c>
      <c r="M351" s="306">
        <f t="shared" ca="1" si="161"/>
        <v>1.3320333630220131</v>
      </c>
      <c r="N351" s="304">
        <f t="shared" ca="1" si="162"/>
        <v>76.319889871778813</v>
      </c>
      <c r="P351" s="310">
        <f t="shared" ca="1" si="163"/>
        <v>9</v>
      </c>
      <c r="Q351" s="304">
        <f t="shared" ca="1" si="164"/>
        <v>69.925925925943545</v>
      </c>
      <c r="R351" s="306">
        <f t="shared" ca="1" si="165"/>
        <v>3.5092564253025295E-2</v>
      </c>
      <c r="S351" s="307">
        <f t="shared" ca="1" si="166"/>
        <v>8.2370174507012806</v>
      </c>
      <c r="T351" s="304">
        <f t="shared" ca="1" si="146"/>
        <v>80.805141191379562</v>
      </c>
      <c r="U351" s="311">
        <f t="shared" ca="1" si="147"/>
        <v>0</v>
      </c>
      <c r="V351" s="306">
        <f t="shared" ca="1" si="148"/>
        <v>1.1793445601362595</v>
      </c>
      <c r="W351" s="304">
        <f t="shared" ca="1" si="149"/>
        <v>119.15113134430403</v>
      </c>
      <c r="Y351" s="314" t="str">
        <f t="shared" ca="1" si="167"/>
        <v/>
      </c>
      <c r="Z351" s="315" t="str">
        <f t="shared" ca="1" si="168"/>
        <v/>
      </c>
      <c r="AA351" s="316" t="str">
        <f t="shared" ca="1" si="169"/>
        <v/>
      </c>
      <c r="AC351" s="310" t="e">
        <f t="shared" ca="1" si="170"/>
        <v>#N/A</v>
      </c>
      <c r="AD351" s="323" t="e">
        <f t="shared" ca="1" si="171"/>
        <v>#N/A</v>
      </c>
      <c r="AE351" s="324">
        <f t="shared" ca="1" si="150"/>
        <v>379.77451835067285</v>
      </c>
      <c r="AG351" s="306">
        <f t="shared" ca="1" si="172"/>
        <v>-15.536009571508075</v>
      </c>
      <c r="AH351" s="304">
        <f t="shared" ca="1" si="173"/>
        <v>-6.0040027593977676</v>
      </c>
    </row>
    <row r="352" spans="1:34" x14ac:dyDescent="0.2">
      <c r="A352" s="347">
        <f t="shared" ca="1" si="151"/>
        <v>0.01</v>
      </c>
      <c r="B352" s="304">
        <f t="shared" ca="1" si="152"/>
        <v>3.4799999999999698</v>
      </c>
      <c r="D352" s="306">
        <f t="shared" ca="1" si="153"/>
        <v>-1.5775767935410503</v>
      </c>
      <c r="E352" s="307">
        <f t="shared" ca="1" si="154"/>
        <v>-16.291257306178462</v>
      </c>
      <c r="F352" s="304">
        <f t="shared" ca="1" si="155"/>
        <v>16.367462025483132</v>
      </c>
      <c r="G352" s="306">
        <f t="shared" ca="1" si="156"/>
        <v>41.830070626989183</v>
      </c>
      <c r="H352" s="307">
        <f t="shared" ca="1" si="157"/>
        <v>171.75499265395209</v>
      </c>
      <c r="I352" s="304">
        <f t="shared" ca="1" si="158"/>
        <v>176.7753724652222</v>
      </c>
      <c r="J352" s="306">
        <f t="shared" ca="1" si="159"/>
        <v>85.486939459362873</v>
      </c>
      <c r="K352" s="307">
        <f t="shared" ca="1" si="160"/>
        <v>381.4928828400777</v>
      </c>
      <c r="L352" s="304">
        <f t="shared" ca="1" si="145"/>
        <v>390.95375234899848</v>
      </c>
      <c r="M352" s="306">
        <f t="shared" ca="1" si="161"/>
        <v>1.3319021188641875</v>
      </c>
      <c r="N352" s="304">
        <f t="shared" ca="1" si="162"/>
        <v>76.312370135449655</v>
      </c>
      <c r="P352" s="310">
        <f t="shared" ca="1" si="163"/>
        <v>10</v>
      </c>
      <c r="Q352" s="304">
        <f t="shared" ca="1" si="164"/>
        <v>64.20833333335024</v>
      </c>
      <c r="R352" s="306">
        <f t="shared" ca="1" si="165"/>
        <v>3.2223170923279483E-2</v>
      </c>
      <c r="S352" s="307">
        <f t="shared" ca="1" si="166"/>
        <v>8.2366952189920486</v>
      </c>
      <c r="T352" s="304">
        <f t="shared" ca="1" si="146"/>
        <v>80.801980098312001</v>
      </c>
      <c r="U352" s="311">
        <f t="shared" ca="1" si="147"/>
        <v>0</v>
      </c>
      <c r="V352" s="306">
        <f t="shared" ca="1" si="148"/>
        <v>1.1791418497491364</v>
      </c>
      <c r="W352" s="304">
        <f t="shared" ca="1" si="149"/>
        <v>118.91257675484111</v>
      </c>
      <c r="Y352" s="314" t="str">
        <f t="shared" ca="1" si="167"/>
        <v/>
      </c>
      <c r="Z352" s="315" t="str">
        <f t="shared" ca="1" si="168"/>
        <v/>
      </c>
      <c r="AA352" s="316" t="str">
        <f t="shared" ca="1" si="169"/>
        <v/>
      </c>
      <c r="AC352" s="310" t="e">
        <f t="shared" ca="1" si="170"/>
        <v>#N/A</v>
      </c>
      <c r="AD352" s="323" t="e">
        <f t="shared" ca="1" si="171"/>
        <v>#N/A</v>
      </c>
      <c r="AE352" s="324">
        <f t="shared" ca="1" si="150"/>
        <v>381.4928828400777</v>
      </c>
      <c r="AG352" s="306">
        <f t="shared" ca="1" si="172"/>
        <v>-16.202193437777936</v>
      </c>
      <c r="AH352" s="304">
        <f t="shared" ca="1" si="173"/>
        <v>-6.6704905972807529</v>
      </c>
    </row>
    <row r="353" spans="1:34" x14ac:dyDescent="0.2">
      <c r="A353" s="347">
        <f t="shared" ca="1" si="151"/>
        <v>0.01</v>
      </c>
      <c r="B353" s="304">
        <f t="shared" ca="1" si="152"/>
        <v>3.4899999999999696</v>
      </c>
      <c r="D353" s="306">
        <f t="shared" ca="1" si="153"/>
        <v>-1.7320370655884543</v>
      </c>
      <c r="E353" s="307">
        <f t="shared" ca="1" si="154"/>
        <v>-16.921774114112466</v>
      </c>
      <c r="F353" s="304">
        <f t="shared" ca="1" si="155"/>
        <v>17.010184936255662</v>
      </c>
      <c r="G353" s="306">
        <f t="shared" ca="1" si="156"/>
        <v>41.812750256333295</v>
      </c>
      <c r="H353" s="307">
        <f t="shared" ca="1" si="157"/>
        <v>171.58577491281096</v>
      </c>
      <c r="I353" s="304">
        <f t="shared" ca="1" si="158"/>
        <v>176.60686350317286</v>
      </c>
      <c r="J353" s="306">
        <f t="shared" ca="1" si="159"/>
        <v>85.905153563779479</v>
      </c>
      <c r="K353" s="307">
        <f t="shared" ca="1" si="160"/>
        <v>383.20958667791149</v>
      </c>
      <c r="L353" s="304">
        <f t="shared" ca="1" si="145"/>
        <v>392.72036200160579</v>
      </c>
      <c r="M353" s="306">
        <f t="shared" ca="1" si="161"/>
        <v>1.3317706786470487</v>
      </c>
      <c r="N353" s="304">
        <f t="shared" ca="1" si="162"/>
        <v>76.304839165749314</v>
      </c>
      <c r="P353" s="310">
        <f t="shared" ca="1" si="163"/>
        <v>10</v>
      </c>
      <c r="Q353" s="304">
        <f t="shared" ca="1" si="164"/>
        <v>58.625000000017017</v>
      </c>
      <c r="R353" s="306">
        <f t="shared" ca="1" si="165"/>
        <v>2.9421156060386408E-2</v>
      </c>
      <c r="S353" s="307">
        <f t="shared" ca="1" si="166"/>
        <v>8.2364010074314447</v>
      </c>
      <c r="T353" s="304">
        <f t="shared" ca="1" si="146"/>
        <v>80.799093882902483</v>
      </c>
      <c r="U353" s="311">
        <f t="shared" ca="1" si="147"/>
        <v>0</v>
      </c>
      <c r="V353" s="306">
        <f t="shared" ca="1" si="148"/>
        <v>1.178939369392811</v>
      </c>
      <c r="W353" s="304">
        <f t="shared" ca="1" si="149"/>
        <v>118.66560031975229</v>
      </c>
      <c r="Y353" s="314" t="str">
        <f t="shared" ca="1" si="167"/>
        <v/>
      </c>
      <c r="Z353" s="315" t="str">
        <f t="shared" ca="1" si="168"/>
        <v/>
      </c>
      <c r="AA353" s="316" t="str">
        <f t="shared" ca="1" si="169"/>
        <v/>
      </c>
      <c r="AC353" s="310" t="e">
        <f t="shared" ca="1" si="170"/>
        <v>#N/A</v>
      </c>
      <c r="AD353" s="323" t="e">
        <f t="shared" ca="1" si="171"/>
        <v>#N/A</v>
      </c>
      <c r="AE353" s="324">
        <f t="shared" ca="1" si="150"/>
        <v>383.20958667791149</v>
      </c>
      <c r="AG353" s="306">
        <f t="shared" ca="1" si="172"/>
        <v>-16.851048762628935</v>
      </c>
      <c r="AH353" s="304">
        <f t="shared" ca="1" si="173"/>
        <v>-7.3196505003130028</v>
      </c>
    </row>
    <row r="354" spans="1:34" x14ac:dyDescent="0.2">
      <c r="A354" s="347">
        <f t="shared" ca="1" si="151"/>
        <v>0.01</v>
      </c>
      <c r="B354" s="304">
        <f t="shared" ca="1" si="152"/>
        <v>3.4999999999999694</v>
      </c>
      <c r="D354" s="306">
        <f t="shared" ca="1" si="153"/>
        <v>-1.886426850667944</v>
      </c>
      <c r="E354" s="307">
        <f t="shared" ca="1" si="154"/>
        <v>-17.551275352705719</v>
      </c>
      <c r="F354" s="304">
        <f t="shared" ca="1" si="155"/>
        <v>17.652361676824331</v>
      </c>
      <c r="G354" s="306">
        <f t="shared" ca="1" si="156"/>
        <v>41.793885987826613</v>
      </c>
      <c r="H354" s="307">
        <f t="shared" ca="1" si="157"/>
        <v>171.41026215928392</v>
      </c>
      <c r="I354" s="304">
        <f t="shared" ca="1" si="158"/>
        <v>176.43187603003571</v>
      </c>
      <c r="J354" s="306">
        <f t="shared" ca="1" si="159"/>
        <v>86.323186745000271</v>
      </c>
      <c r="K354" s="307">
        <f t="shared" ca="1" si="160"/>
        <v>384.92456686327193</v>
      </c>
      <c r="L354" s="304">
        <f t="shared" ca="1" si="145"/>
        <v>394.48525288620067</v>
      </c>
      <c r="M354" s="306">
        <f t="shared" ca="1" si="161"/>
        <v>1.3316390370588056</v>
      </c>
      <c r="N354" s="304">
        <f t="shared" ca="1" si="162"/>
        <v>76.297296658334588</v>
      </c>
      <c r="P354" s="310">
        <f t="shared" ca="1" si="163"/>
        <v>10</v>
      </c>
      <c r="Q354" s="304">
        <f t="shared" ca="1" si="164"/>
        <v>53.041666666683788</v>
      </c>
      <c r="R354" s="306">
        <f t="shared" ca="1" si="165"/>
        <v>2.661914119749333E-2</v>
      </c>
      <c r="S354" s="307">
        <f t="shared" ca="1" si="166"/>
        <v>8.2361348160194705</v>
      </c>
      <c r="T354" s="304">
        <f t="shared" ca="1" si="146"/>
        <v>80.796482545151008</v>
      </c>
      <c r="U354" s="311">
        <f t="shared" ca="1" si="147"/>
        <v>0</v>
      </c>
      <c r="V354" s="306">
        <f t="shared" ca="1" si="148"/>
        <v>1.1787371263885855</v>
      </c>
      <c r="W354" s="304">
        <f t="shared" ca="1" si="149"/>
        <v>118.41024546193073</v>
      </c>
      <c r="Y354" s="314" t="str">
        <f t="shared" ca="1" si="167"/>
        <v/>
      </c>
      <c r="Z354" s="315" t="str">
        <f t="shared" ca="1" si="168"/>
        <v/>
      </c>
      <c r="AA354" s="316" t="str">
        <f t="shared" ca="1" si="169"/>
        <v/>
      </c>
      <c r="AC354" s="310" t="e">
        <f t="shared" ca="1" si="170"/>
        <v>#N/A</v>
      </c>
      <c r="AD354" s="323" t="e">
        <f t="shared" ca="1" si="171"/>
        <v>#N/A</v>
      </c>
      <c r="AE354" s="324">
        <f t="shared" ca="1" si="150"/>
        <v>384.92456686327193</v>
      </c>
      <c r="AG354" s="306">
        <f t="shared" ca="1" si="172"/>
        <v>-17.498900187593382</v>
      </c>
      <c r="AH354" s="304">
        <f t="shared" ca="1" si="173"/>
        <v>-7.9678071230000311</v>
      </c>
    </row>
    <row r="355" spans="1:34" x14ac:dyDescent="0.2">
      <c r="A355" s="347">
        <f t="shared" ca="1" si="151"/>
        <v>0.01</v>
      </c>
      <c r="B355" s="304">
        <f t="shared" ca="1" si="152"/>
        <v>3.5099999999999691</v>
      </c>
      <c r="D355" s="306">
        <f t="shared" ca="1" si="153"/>
        <v>-2.040745829958182</v>
      </c>
      <c r="E355" s="307">
        <f t="shared" ca="1" si="154"/>
        <v>-18.17975958195143</v>
      </c>
      <c r="F355" s="304">
        <f t="shared" ca="1" si="155"/>
        <v>18.29394167477437</v>
      </c>
      <c r="G355" s="306">
        <f t="shared" ca="1" si="156"/>
        <v>41.773478529527033</v>
      </c>
      <c r="H355" s="307">
        <f t="shared" ca="1" si="157"/>
        <v>171.2284645634644</v>
      </c>
      <c r="I355" s="304">
        <f t="shared" ca="1" si="158"/>
        <v>176.25042009940981</v>
      </c>
      <c r="J355" s="306">
        <f t="shared" ca="1" si="159"/>
        <v>86.741023567587035</v>
      </c>
      <c r="K355" s="307">
        <f t="shared" ca="1" si="160"/>
        <v>386.63776049688568</v>
      </c>
      <c r="L355" s="304">
        <f t="shared" ca="1" si="145"/>
        <v>396.24836026361021</v>
      </c>
      <c r="M355" s="306">
        <f t="shared" ca="1" si="161"/>
        <v>1.3315071887542997</v>
      </c>
      <c r="N355" s="304">
        <f t="shared" ca="1" si="162"/>
        <v>76.289742306950444</v>
      </c>
      <c r="P355" s="310">
        <f t="shared" ca="1" si="163"/>
        <v>10</v>
      </c>
      <c r="Q355" s="304">
        <f t="shared" ca="1" si="164"/>
        <v>47.458333333350552</v>
      </c>
      <c r="R355" s="306">
        <f t="shared" ca="1" si="165"/>
        <v>2.3817126334600251E-2</v>
      </c>
      <c r="S355" s="307">
        <f t="shared" ca="1" si="166"/>
        <v>8.2358966447561244</v>
      </c>
      <c r="T355" s="304">
        <f t="shared" ca="1" si="146"/>
        <v>80.794146085057591</v>
      </c>
      <c r="U355" s="311">
        <f t="shared" ca="1" si="147"/>
        <v>0</v>
      </c>
      <c r="V355" s="306">
        <f t="shared" ca="1" si="148"/>
        <v>1.1785351280409329</v>
      </c>
      <c r="W355" s="304">
        <f t="shared" ca="1" si="149"/>
        <v>118.14655648501302</v>
      </c>
      <c r="Y355" s="314" t="str">
        <f t="shared" ca="1" si="167"/>
        <v/>
      </c>
      <c r="Z355" s="315" t="str">
        <f t="shared" ca="1" si="168"/>
        <v/>
      </c>
      <c r="AA355" s="316" t="str">
        <f t="shared" ca="1" si="169"/>
        <v/>
      </c>
      <c r="AC355" s="310" t="e">
        <f t="shared" ca="1" si="170"/>
        <v>#N/A</v>
      </c>
      <c r="AD355" s="323" t="e">
        <f t="shared" ca="1" si="171"/>
        <v>#N/A</v>
      </c>
      <c r="AE355" s="324">
        <f t="shared" ca="1" si="150"/>
        <v>386.63776049688568</v>
      </c>
      <c r="AG355" s="306">
        <f t="shared" ca="1" si="172"/>
        <v>-18.145746259238507</v>
      </c>
      <c r="AH355" s="304">
        <f t="shared" ca="1" si="173"/>
        <v>-8.6149590249843584</v>
      </c>
    </row>
    <row r="356" spans="1:34" x14ac:dyDescent="0.2">
      <c r="A356" s="347">
        <f t="shared" ca="1" si="151"/>
        <v>0.01</v>
      </c>
      <c r="B356" s="304">
        <f t="shared" ca="1" si="152"/>
        <v>3.5199999999999689</v>
      </c>
      <c r="D356" s="306">
        <f t="shared" ca="1" si="153"/>
        <v>-2.1949937265223842</v>
      </c>
      <c r="E356" s="307">
        <f t="shared" ca="1" si="154"/>
        <v>-18.80722548250808</v>
      </c>
      <c r="F356" s="304">
        <f t="shared" ca="1" si="155"/>
        <v>18.934881246244295</v>
      </c>
      <c r="G356" s="306">
        <f t="shared" ca="1" si="156"/>
        <v>41.751528592261806</v>
      </c>
      <c r="H356" s="307">
        <f t="shared" ca="1" si="157"/>
        <v>171.04039230863933</v>
      </c>
      <c r="I356" s="304">
        <f t="shared" ca="1" si="158"/>
        <v>176.06250577815737</v>
      </c>
      <c r="J356" s="306">
        <f t="shared" ca="1" si="159"/>
        <v>87.158648603195985</v>
      </c>
      <c r="K356" s="307">
        <f t="shared" ca="1" si="160"/>
        <v>388.34910478124618</v>
      </c>
      <c r="L356" s="304">
        <f t="shared" ca="1" si="145"/>
        <v>398.00961949522116</v>
      </c>
      <c r="M356" s="306">
        <f t="shared" ca="1" si="161"/>
        <v>1.3313751283537314</v>
      </c>
      <c r="N356" s="304">
        <f t="shared" ca="1" si="162"/>
        <v>76.282175803357077</v>
      </c>
      <c r="P356" s="310">
        <f t="shared" ca="1" si="163"/>
        <v>10</v>
      </c>
      <c r="Q356" s="304">
        <f t="shared" ca="1" si="164"/>
        <v>41.875000000017323</v>
      </c>
      <c r="R356" s="306">
        <f t="shared" ca="1" si="165"/>
        <v>2.1015111471707173E-2</v>
      </c>
      <c r="S356" s="307">
        <f t="shared" ca="1" si="166"/>
        <v>8.235686493641408</v>
      </c>
      <c r="T356" s="304">
        <f t="shared" ca="1" si="146"/>
        <v>80.792084502622217</v>
      </c>
      <c r="U356" s="311">
        <f t="shared" ca="1" si="147"/>
        <v>0</v>
      </c>
      <c r="V356" s="306">
        <f t="shared" ca="1" si="148"/>
        <v>1.1783333816375094</v>
      </c>
      <c r="W356" s="304">
        <f t="shared" ca="1" si="149"/>
        <v>117.87457856541089</v>
      </c>
      <c r="Y356" s="314" t="str">
        <f t="shared" ca="1" si="167"/>
        <v/>
      </c>
      <c r="Z356" s="315" t="str">
        <f t="shared" ca="1" si="168"/>
        <v/>
      </c>
      <c r="AA356" s="316" t="str">
        <f t="shared" ca="1" si="169"/>
        <v/>
      </c>
      <c r="AC356" s="310" t="e">
        <f t="shared" ca="1" si="170"/>
        <v>#N/A</v>
      </c>
      <c r="AD356" s="323" t="e">
        <f t="shared" ca="1" si="171"/>
        <v>#N/A</v>
      </c>
      <c r="AE356" s="324">
        <f t="shared" ca="1" si="150"/>
        <v>388.34910478124618</v>
      </c>
      <c r="AG356" s="306">
        <f t="shared" ca="1" si="172"/>
        <v>-18.791585651302167</v>
      </c>
      <c r="AH356" s="304">
        <f t="shared" ca="1" si="173"/>
        <v>-9.2611048931844699</v>
      </c>
    </row>
    <row r="357" spans="1:34" x14ac:dyDescent="0.2">
      <c r="A357" s="347">
        <f t="shared" ca="1" si="151"/>
        <v>0.01</v>
      </c>
      <c r="B357" s="304">
        <f t="shared" ca="1" si="152"/>
        <v>3.5299999999999687</v>
      </c>
      <c r="D357" s="306">
        <f t="shared" ca="1" si="153"/>
        <v>-2.3491703052354538</v>
      </c>
      <c r="E357" s="307">
        <f t="shared" ca="1" si="154"/>
        <v>-19.433671854777263</v>
      </c>
      <c r="F357" s="304">
        <f t="shared" ca="1" si="155"/>
        <v>19.575142474121662</v>
      </c>
      <c r="G357" s="306">
        <f t="shared" ca="1" si="156"/>
        <v>41.728036889209449</v>
      </c>
      <c r="H357" s="307">
        <f t="shared" ca="1" si="157"/>
        <v>170.84605559009157</v>
      </c>
      <c r="I357" s="304">
        <f t="shared" ca="1" si="158"/>
        <v>175.86814314514123</v>
      </c>
      <c r="J357" s="306">
        <f t="shared" ca="1" si="159"/>
        <v>87.576046430603341</v>
      </c>
      <c r="K357" s="307">
        <f t="shared" ca="1" si="160"/>
        <v>390.05853702073983</v>
      </c>
      <c r="L357" s="304">
        <f t="shared" ca="1" si="145"/>
        <v>399.7689660431073</v>
      </c>
      <c r="M357" s="306">
        <f t="shared" ca="1" si="161"/>
        <v>1.3312428504413667</v>
      </c>
      <c r="N357" s="304">
        <f t="shared" ca="1" si="162"/>
        <v>76.274596837255771</v>
      </c>
      <c r="P357" s="310">
        <f t="shared" ca="1" si="163"/>
        <v>10</v>
      </c>
      <c r="Q357" s="304">
        <f t="shared" ca="1" si="164"/>
        <v>36.291666666684094</v>
      </c>
      <c r="R357" s="306">
        <f t="shared" ca="1" si="165"/>
        <v>1.8213096608814094E-2</v>
      </c>
      <c r="S357" s="307">
        <f t="shared" ca="1" si="166"/>
        <v>8.2355043626753197</v>
      </c>
      <c r="T357" s="304">
        <f t="shared" ca="1" si="146"/>
        <v>80.790297797844886</v>
      </c>
      <c r="U357" s="311">
        <f t="shared" ca="1" si="147"/>
        <v>0</v>
      </c>
      <c r="V357" s="306">
        <f t="shared" ca="1" si="148"/>
        <v>1.1781318944491639</v>
      </c>
      <c r="W357" s="304">
        <f t="shared" ca="1" si="149"/>
        <v>117.59435774437921</v>
      </c>
      <c r="Y357" s="314" t="str">
        <f t="shared" ca="1" si="167"/>
        <v/>
      </c>
      <c r="Z357" s="315" t="str">
        <f t="shared" ca="1" si="168"/>
        <v/>
      </c>
      <c r="AA357" s="316" t="str">
        <f t="shared" ca="1" si="169"/>
        <v/>
      </c>
      <c r="AC357" s="310" t="e">
        <f t="shared" ca="1" si="170"/>
        <v>#N/A</v>
      </c>
      <c r="AD357" s="323" t="e">
        <f t="shared" ca="1" si="171"/>
        <v>#N/A</v>
      </c>
      <c r="AE357" s="324">
        <f t="shared" ca="1" si="150"/>
        <v>390.05853702073983</v>
      </c>
      <c r="AG357" s="306">
        <f t="shared" ca="1" si="172"/>
        <v>-19.436417163785123</v>
      </c>
      <c r="AH357" s="304">
        <f t="shared" ca="1" si="173"/>
        <v>-9.9062435408903635</v>
      </c>
    </row>
    <row r="358" spans="1:34" x14ac:dyDescent="0.2">
      <c r="A358" s="347">
        <f t="shared" ca="1" si="151"/>
        <v>0.01</v>
      </c>
      <c r="B358" s="304">
        <f t="shared" ca="1" si="152"/>
        <v>3.5399999999999685</v>
      </c>
      <c r="D358" s="306">
        <f t="shared" ca="1" si="153"/>
        <v>-2.5032753727145898</v>
      </c>
      <c r="E358" s="307">
        <f t="shared" ca="1" si="154"/>
        <v>-20.059097617978225</v>
      </c>
      <c r="F358" s="304">
        <f t="shared" ca="1" si="155"/>
        <v>20.214692301373749</v>
      </c>
      <c r="G358" s="306">
        <f t="shared" ca="1" si="156"/>
        <v>41.703004135482303</v>
      </c>
      <c r="H358" s="307">
        <f t="shared" ca="1" si="157"/>
        <v>170.6454646139118</v>
      </c>
      <c r="I358" s="304">
        <f t="shared" ca="1" si="158"/>
        <v>175.66734228997112</v>
      </c>
      <c r="J358" s="306">
        <f t="shared" ca="1" si="159"/>
        <v>87.993201635726805</v>
      </c>
      <c r="K358" s="307">
        <f t="shared" ca="1" si="160"/>
        <v>391.76599462175983</v>
      </c>
      <c r="L358" s="304">
        <f t="shared" ca="1" si="145"/>
        <v>401.52633547014375</v>
      </c>
      <c r="M358" s="306">
        <f t="shared" ca="1" si="161"/>
        <v>1.3311103495642276</v>
      </c>
      <c r="N358" s="304">
        <f t="shared" ca="1" si="162"/>
        <v>76.267005096213921</v>
      </c>
      <c r="P358" s="310">
        <f t="shared" ca="1" si="163"/>
        <v>10</v>
      </c>
      <c r="Q358" s="304">
        <f t="shared" ca="1" si="164"/>
        <v>30.708333333350872</v>
      </c>
      <c r="R358" s="306">
        <f t="shared" ca="1" si="165"/>
        <v>1.5411081745921019E-2</v>
      </c>
      <c r="S358" s="307">
        <f t="shared" ca="1" si="166"/>
        <v>8.2353502518578612</v>
      </c>
      <c r="T358" s="304">
        <f t="shared" ca="1" si="146"/>
        <v>80.788785970725627</v>
      </c>
      <c r="U358" s="311">
        <f t="shared" ca="1" si="147"/>
        <v>0</v>
      </c>
      <c r="V358" s="306">
        <f t="shared" ca="1" si="148"/>
        <v>1.1779306737299524</v>
      </c>
      <c r="W358" s="304">
        <f t="shared" ca="1" si="149"/>
        <v>117.30594092012279</v>
      </c>
      <c r="Y358" s="314" t="str">
        <f t="shared" ca="1" si="167"/>
        <v/>
      </c>
      <c r="Z358" s="315" t="str">
        <f t="shared" ca="1" si="168"/>
        <v/>
      </c>
      <c r="AA358" s="316" t="str">
        <f t="shared" ca="1" si="169"/>
        <v/>
      </c>
      <c r="AC358" s="310" t="e">
        <f t="shared" ca="1" si="170"/>
        <v>#N/A</v>
      </c>
      <c r="AD358" s="323" t="e">
        <f t="shared" ca="1" si="171"/>
        <v>#N/A</v>
      </c>
      <c r="AE358" s="324">
        <f t="shared" ca="1" si="150"/>
        <v>391.76599462175983</v>
      </c>
      <c r="AG358" s="306">
        <f t="shared" ca="1" si="172"/>
        <v>-20.080239722041043</v>
      </c>
      <c r="AH358" s="304">
        <f t="shared" ca="1" si="173"/>
        <v>-10.550373906856869</v>
      </c>
    </row>
    <row r="359" spans="1:34" x14ac:dyDescent="0.2">
      <c r="A359" s="347">
        <f t="shared" ca="1" si="151"/>
        <v>0.01</v>
      </c>
      <c r="B359" s="304">
        <f t="shared" ca="1" si="152"/>
        <v>3.5499999999999683</v>
      </c>
      <c r="D359" s="306">
        <f t="shared" ca="1" si="153"/>
        <v>-2.6573087772535451</v>
      </c>
      <c r="E359" s="307">
        <f t="shared" ca="1" si="154"/>
        <v>-20.683501809219546</v>
      </c>
      <c r="F359" s="304">
        <f t="shared" ca="1" si="155"/>
        <v>20.85350179297609</v>
      </c>
      <c r="G359" s="306">
        <f t="shared" ca="1" si="156"/>
        <v>41.676431047709769</v>
      </c>
      <c r="H359" s="307">
        <f t="shared" ca="1" si="157"/>
        <v>170.43862959581961</v>
      </c>
      <c r="I359" s="304">
        <f t="shared" ca="1" si="158"/>
        <v>175.46011331175956</v>
      </c>
      <c r="J359" s="306">
        <f t="shared" ca="1" si="159"/>
        <v>88.410098811642769</v>
      </c>
      <c r="K359" s="307">
        <f t="shared" ca="1" si="160"/>
        <v>393.47141509280851</v>
      </c>
      <c r="L359" s="304">
        <f t="shared" ca="1" si="145"/>
        <v>403.28166344010941</v>
      </c>
      <c r="M359" s="306">
        <f t="shared" ca="1" si="161"/>
        <v>1.330977620230761</v>
      </c>
      <c r="N359" s="304">
        <f t="shared" ca="1" si="162"/>
        <v>76.25940026558871</v>
      </c>
      <c r="P359" s="310">
        <f t="shared" ca="1" si="163"/>
        <v>10</v>
      </c>
      <c r="Q359" s="304">
        <f t="shared" ca="1" si="164"/>
        <v>25.125000000017643</v>
      </c>
      <c r="R359" s="306">
        <f t="shared" ca="1" si="165"/>
        <v>1.2609066883027941E-2</v>
      </c>
      <c r="S359" s="307">
        <f t="shared" ca="1" si="166"/>
        <v>8.2352241611890307</v>
      </c>
      <c r="T359" s="304">
        <f t="shared" ca="1" si="146"/>
        <v>80.787549021264397</v>
      </c>
      <c r="U359" s="311">
        <f t="shared" ca="1" si="147"/>
        <v>0</v>
      </c>
      <c r="V359" s="306">
        <f t="shared" ca="1" si="148"/>
        <v>1.1777297267171523</v>
      </c>
      <c r="W359" s="304">
        <f t="shared" ca="1" si="149"/>
        <v>117.00937583994353</v>
      </c>
      <c r="Y359" s="314" t="str">
        <f t="shared" ca="1" si="167"/>
        <v/>
      </c>
      <c r="Z359" s="315" t="str">
        <f t="shared" ca="1" si="168"/>
        <v/>
      </c>
      <c r="AA359" s="316" t="str">
        <f t="shared" ca="1" si="169"/>
        <v/>
      </c>
      <c r="AC359" s="310" t="e">
        <f t="shared" ca="1" si="170"/>
        <v>#N/A</v>
      </c>
      <c r="AD359" s="323" t="e">
        <f t="shared" ca="1" si="171"/>
        <v>#N/A</v>
      </c>
      <c r="AE359" s="324">
        <f t="shared" ca="1" si="150"/>
        <v>393.47141509280851</v>
      </c>
      <c r="AG359" s="306">
        <f t="shared" ca="1" si="172"/>
        <v>-20.723052375864636</v>
      </c>
      <c r="AH359" s="304">
        <f t="shared" ca="1" si="173"/>
        <v>-11.193495054395184</v>
      </c>
    </row>
    <row r="360" spans="1:34" x14ac:dyDescent="0.2">
      <c r="A360" s="347">
        <f t="shared" ca="1" si="151"/>
        <v>0.01</v>
      </c>
      <c r="B360" s="304">
        <f t="shared" ca="1" si="152"/>
        <v>3.5599999999999681</v>
      </c>
      <c r="D360" s="306">
        <f t="shared" ca="1" si="153"/>
        <v>-2.8112704087606541</v>
      </c>
      <c r="E360" s="307">
        <f t="shared" ca="1" si="154"/>
        <v>-21.306883582568087</v>
      </c>
      <c r="F360" s="304">
        <f t="shared" ca="1" si="155"/>
        <v>21.491545531028773</v>
      </c>
      <c r="G360" s="306">
        <f t="shared" ca="1" si="156"/>
        <v>41.648318343622165</v>
      </c>
      <c r="H360" s="307">
        <f t="shared" ca="1" si="157"/>
        <v>170.22556075999393</v>
      </c>
      <c r="I360" s="304">
        <f t="shared" ca="1" si="158"/>
        <v>175.24646631788636</v>
      </c>
      <c r="J360" s="306">
        <f t="shared" ca="1" si="159"/>
        <v>88.826722558599428</v>
      </c>
      <c r="K360" s="307">
        <f t="shared" ca="1" si="160"/>
        <v>395.17473604458758</v>
      </c>
      <c r="L360" s="304">
        <f t="shared" ca="1" si="145"/>
        <v>405.03488571777598</v>
      </c>
      <c r="M360" s="306">
        <f t="shared" ca="1" si="161"/>
        <v>1.3308446569094889</v>
      </c>
      <c r="N360" s="304">
        <f t="shared" ca="1" si="162"/>
        <v>76.251782028449767</v>
      </c>
      <c r="P360" s="310">
        <f t="shared" ca="1" si="163"/>
        <v>10</v>
      </c>
      <c r="Q360" s="304">
        <f t="shared" ca="1" si="164"/>
        <v>19.541666666684407</v>
      </c>
      <c r="R360" s="306">
        <f t="shared" ca="1" si="165"/>
        <v>9.8070520201348592E-3</v>
      </c>
      <c r="S360" s="307">
        <f t="shared" ca="1" si="166"/>
        <v>8.2351260906688299</v>
      </c>
      <c r="T360" s="304">
        <f t="shared" ca="1" si="146"/>
        <v>80.786586949461224</v>
      </c>
      <c r="U360" s="311">
        <f t="shared" ca="1" si="147"/>
        <v>0</v>
      </c>
      <c r="V360" s="306">
        <f t="shared" ca="1" si="148"/>
        <v>1.1775290606312794</v>
      </c>
      <c r="W360" s="304">
        <f t="shared" ca="1" si="149"/>
        <v>116.70471109242783</v>
      </c>
      <c r="Y360" s="314" t="str">
        <f t="shared" ca="1" si="167"/>
        <v/>
      </c>
      <c r="Z360" s="315" t="str">
        <f t="shared" ca="1" si="168"/>
        <v/>
      </c>
      <c r="AA360" s="316" t="str">
        <f t="shared" ca="1" si="169"/>
        <v/>
      </c>
      <c r="AC360" s="310" t="e">
        <f t="shared" ca="1" si="170"/>
        <v>#N/A</v>
      </c>
      <c r="AD360" s="323" t="e">
        <f t="shared" ca="1" si="171"/>
        <v>#N/A</v>
      </c>
      <c r="AE360" s="324">
        <f t="shared" ca="1" si="150"/>
        <v>395.17473604458758</v>
      </c>
      <c r="AG360" s="306">
        <f t="shared" ca="1" si="172"/>
        <v>-21.36485429857813</v>
      </c>
      <c r="AH360" s="304">
        <f t="shared" ca="1" si="173"/>
        <v>-11.835606170462791</v>
      </c>
    </row>
    <row r="361" spans="1:34" x14ac:dyDescent="0.2">
      <c r="A361" s="347">
        <f t="shared" ca="1" si="151"/>
        <v>0.01</v>
      </c>
      <c r="B361" s="304">
        <f t="shared" ca="1" si="152"/>
        <v>3.5699999999999679</v>
      </c>
      <c r="D361" s="306">
        <f t="shared" ca="1" si="153"/>
        <v>-2.9651601987007488</v>
      </c>
      <c r="E361" s="307">
        <f t="shared" ca="1" si="154"/>
        <v>-21.929242208115337</v>
      </c>
      <c r="F361" s="304">
        <f t="shared" ca="1" si="155"/>
        <v>22.128801115879423</v>
      </c>
      <c r="G361" s="306">
        <f t="shared" ca="1" si="156"/>
        <v>41.61866674163516</v>
      </c>
      <c r="H361" s="307">
        <f t="shared" ca="1" si="157"/>
        <v>170.00626833791279</v>
      </c>
      <c r="I361" s="304">
        <f t="shared" ca="1" si="158"/>
        <v>175.0264114227727</v>
      </c>
      <c r="J361" s="306">
        <f t="shared" ca="1" si="159"/>
        <v>89.243057484025712</v>
      </c>
      <c r="K361" s="307">
        <f t="shared" ca="1" si="160"/>
        <v>396.87589519007713</v>
      </c>
      <c r="L361" s="304">
        <f t="shared" ca="1" si="145"/>
        <v>406.78593816898609</v>
      </c>
      <c r="M361" s="306">
        <f t="shared" ca="1" si="161"/>
        <v>1.3307114540276359</v>
      </c>
      <c r="N361" s="304">
        <f t="shared" ca="1" si="162"/>
        <v>76.244150065500605</v>
      </c>
      <c r="P361" s="310">
        <f t="shared" ca="1" si="163"/>
        <v>10</v>
      </c>
      <c r="Q361" s="304">
        <f t="shared" ca="1" si="164"/>
        <v>13.958333333351177</v>
      </c>
      <c r="R361" s="306">
        <f t="shared" ca="1" si="165"/>
        <v>7.0050371572417808E-3</v>
      </c>
      <c r="S361" s="307">
        <f t="shared" ca="1" si="166"/>
        <v>8.2350560402972572</v>
      </c>
      <c r="T361" s="304">
        <f t="shared" ca="1" si="146"/>
        <v>80.785899755316095</v>
      </c>
      <c r="U361" s="311">
        <f t="shared" ca="1" si="147"/>
        <v>0</v>
      </c>
      <c r="V361" s="306">
        <f t="shared" ca="1" si="148"/>
        <v>1.177328682676106</v>
      </c>
      <c r="W361" s="304">
        <f t="shared" ca="1" si="149"/>
        <v>116.39199609967741</v>
      </c>
      <c r="Y361" s="314" t="str">
        <f t="shared" ca="1" si="167"/>
        <v/>
      </c>
      <c r="Z361" s="315" t="str">
        <f t="shared" ca="1" si="168"/>
        <v/>
      </c>
      <c r="AA361" s="316" t="str">
        <f t="shared" ca="1" si="169"/>
        <v/>
      </c>
      <c r="AC361" s="310" t="e">
        <f t="shared" ca="1" si="170"/>
        <v>#N/A</v>
      </c>
      <c r="AD361" s="323" t="e">
        <f t="shared" ca="1" si="171"/>
        <v>#N/A</v>
      </c>
      <c r="AE361" s="324">
        <f t="shared" ca="1" si="150"/>
        <v>396.87589519007713</v>
      </c>
      <c r="AG361" s="306">
        <f t="shared" ca="1" si="172"/>
        <v>-22.005644786116218</v>
      </c>
      <c r="AH361" s="304">
        <f t="shared" ca="1" si="173"/>
        <v>-12.476706564751909</v>
      </c>
    </row>
    <row r="362" spans="1:34" x14ac:dyDescent="0.2">
      <c r="A362" s="347">
        <f t="shared" ca="1" si="151"/>
        <v>0.01</v>
      </c>
      <c r="B362" s="304">
        <f t="shared" ca="1" si="152"/>
        <v>3.5799999999999677</v>
      </c>
      <c r="D362" s="306">
        <f t="shared" ca="1" si="153"/>
        <v>-3.1189781200411435</v>
      </c>
      <c r="E362" s="307">
        <f t="shared" ca="1" si="154"/>
        <v>-22.550577071041477</v>
      </c>
      <c r="F362" s="304">
        <f t="shared" ca="1" si="155"/>
        <v>22.765248752216106</v>
      </c>
      <c r="G362" s="306">
        <f t="shared" ca="1" si="156"/>
        <v>41.587476960434749</v>
      </c>
      <c r="H362" s="307">
        <f t="shared" ca="1" si="157"/>
        <v>169.78076256720237</v>
      </c>
      <c r="I362" s="304">
        <f t="shared" ca="1" si="158"/>
        <v>174.799958746664</v>
      </c>
      <c r="J362" s="306">
        <f t="shared" ca="1" si="159"/>
        <v>89.659088202536068</v>
      </c>
      <c r="K362" s="307">
        <f t="shared" ca="1" si="160"/>
        <v>398.57483034460273</v>
      </c>
      <c r="L362" s="304">
        <f t="shared" ca="1" si="145"/>
        <v>408.53475676071798</v>
      </c>
      <c r="M362" s="306">
        <f t="shared" ca="1" si="161"/>
        <v>1.3305780059697363</v>
      </c>
      <c r="N362" s="304">
        <f t="shared" ca="1" si="162"/>
        <v>76.236504054998747</v>
      </c>
      <c r="P362" s="310">
        <f t="shared" ca="1" si="163"/>
        <v>10</v>
      </c>
      <c r="Q362" s="304">
        <f t="shared" ca="1" si="164"/>
        <v>8.3750000000179483</v>
      </c>
      <c r="R362" s="306">
        <f t="shared" ca="1" si="165"/>
        <v>4.2030222943487032E-3</v>
      </c>
      <c r="S362" s="307">
        <f t="shared" ca="1" si="166"/>
        <v>8.2350140100743143</v>
      </c>
      <c r="T362" s="304">
        <f t="shared" ca="1" si="146"/>
        <v>80.785487438829023</v>
      </c>
      <c r="U362" s="311">
        <f t="shared" ca="1" si="147"/>
        <v>0</v>
      </c>
      <c r="V362" s="306">
        <f t="shared" ca="1" si="148"/>
        <v>1.1771286000386836</v>
      </c>
      <c r="W362" s="304">
        <f t="shared" ca="1" si="149"/>
        <v>116.07128110958355</v>
      </c>
      <c r="Y362" s="314" t="str">
        <f t="shared" ca="1" si="167"/>
        <v/>
      </c>
      <c r="Z362" s="315" t="str">
        <f t="shared" ca="1" si="168"/>
        <v/>
      </c>
      <c r="AA362" s="316" t="str">
        <f t="shared" ca="1" si="169"/>
        <v/>
      </c>
      <c r="AC362" s="310" t="e">
        <f t="shared" ca="1" si="170"/>
        <v>#N/A</v>
      </c>
      <c r="AD362" s="323" t="e">
        <f t="shared" ca="1" si="171"/>
        <v>#N/A</v>
      </c>
      <c r="AE362" s="324">
        <f t="shared" ca="1" si="150"/>
        <v>398.57483034460273</v>
      </c>
      <c r="AG362" s="306">
        <f t="shared" ca="1" si="172"/>
        <v>-22.645423256109833</v>
      </c>
      <c r="AH362" s="304">
        <f t="shared" ca="1" si="173"/>
        <v>-13.116795668776852</v>
      </c>
    </row>
    <row r="363" spans="1:34" x14ac:dyDescent="0.2">
      <c r="A363" s="347">
        <f t="shared" ca="1" si="151"/>
        <v>0.01</v>
      </c>
      <c r="B363" s="304">
        <f t="shared" ca="1" si="152"/>
        <v>3.5899999999999674</v>
      </c>
      <c r="D363" s="306">
        <f t="shared" ca="1" si="153"/>
        <v>-3.2727241872017827</v>
      </c>
      <c r="E363" s="307">
        <f t="shared" ca="1" si="154"/>
        <v>-23.170887670677232</v>
      </c>
      <c r="F363" s="304">
        <f t="shared" ca="1" si="155"/>
        <v>23.400870903721462</v>
      </c>
      <c r="G363" s="306">
        <f t="shared" ca="1" si="156"/>
        <v>41.554749718562732</v>
      </c>
      <c r="H363" s="307">
        <f t="shared" ca="1" si="157"/>
        <v>169.54905369049561</v>
      </c>
      <c r="I363" s="304">
        <f t="shared" ca="1" si="158"/>
        <v>174.56711841442234</v>
      </c>
      <c r="J363" s="306">
        <f t="shared" ca="1" si="159"/>
        <v>90.074799335931061</v>
      </c>
      <c r="K363" s="307">
        <f t="shared" ca="1" si="160"/>
        <v>400.27147942589124</v>
      </c>
      <c r="L363" s="304">
        <f t="shared" ca="1" si="145"/>
        <v>410.28127756113844</v>
      </c>
      <c r="M363" s="306">
        <f t="shared" ca="1" si="161"/>
        <v>1.3304443070762182</v>
      </c>
      <c r="N363" s="304">
        <f t="shared" ca="1" si="162"/>
        <v>76.228843672674586</v>
      </c>
      <c r="P363" s="310">
        <f t="shared" ca="1" si="163"/>
        <v>10</v>
      </c>
      <c r="Q363" s="304">
        <f t="shared" ca="1" si="164"/>
        <v>2.7916666666847192</v>
      </c>
      <c r="R363" s="306">
        <f t="shared" ca="1" si="165"/>
        <v>1.4010074314556248E-3</v>
      </c>
      <c r="S363" s="307">
        <f t="shared" ca="1" si="166"/>
        <v>8.2349999999999994</v>
      </c>
      <c r="T363" s="304">
        <f t="shared" ca="1" si="146"/>
        <v>80.785349999999994</v>
      </c>
      <c r="U363" s="311">
        <f t="shared" ca="1" si="147"/>
        <v>0</v>
      </c>
      <c r="V363" s="306">
        <f t="shared" ca="1" si="148"/>
        <v>1.1769288198893604</v>
      </c>
      <c r="W363" s="304">
        <f t="shared" ca="1" si="149"/>
        <v>115.74261718814611</v>
      </c>
      <c r="Y363" s="314" t="str">
        <f t="shared" ca="1" si="167"/>
        <v/>
      </c>
      <c r="Z363" s="315" t="str">
        <f t="shared" ca="1" si="168"/>
        <v/>
      </c>
      <c r="AA363" s="316" t="str">
        <f t="shared" ca="1" si="169"/>
        <v/>
      </c>
      <c r="AC363" s="310" t="e">
        <f t="shared" ca="1" si="170"/>
        <v>#N/A</v>
      </c>
      <c r="AD363" s="323" t="e">
        <f t="shared" ca="1" si="171"/>
        <v>#N/A</v>
      </c>
      <c r="AE363" s="324">
        <f t="shared" ca="1" si="150"/>
        <v>400.27147942589124</v>
      </c>
      <c r="AG363" s="306">
        <f t="shared" ca="1" si="172"/>
        <v>-23.284189246968893</v>
      </c>
      <c r="AH363" s="304">
        <f t="shared" ca="1" si="173"/>
        <v>-13.755873034960393</v>
      </c>
    </row>
    <row r="364" spans="1:34" x14ac:dyDescent="0.2">
      <c r="A364" s="347">
        <f t="shared" ca="1" si="151"/>
        <v>0.01</v>
      </c>
      <c r="B364" s="304">
        <f t="shared" ca="1" si="152"/>
        <v>3.5999999999999672</v>
      </c>
      <c r="D364" s="306">
        <f t="shared" ca="1" si="153"/>
        <v>-3.3457071374353751</v>
      </c>
      <c r="E364" s="307">
        <f t="shared" ca="1" si="154"/>
        <v>-23.460942020336756</v>
      </c>
      <c r="F364" s="304">
        <f t="shared" ca="1" si="155"/>
        <v>23.69830282385405</v>
      </c>
      <c r="G364" s="306">
        <f t="shared" ca="1" si="156"/>
        <v>41.521292647188382</v>
      </c>
      <c r="H364" s="307">
        <f t="shared" ca="1" si="157"/>
        <v>169.31444427029226</v>
      </c>
      <c r="I364" s="304">
        <f t="shared" ca="1" si="158"/>
        <v>174.3312903114394</v>
      </c>
      <c r="J364" s="306">
        <f t="shared" ca="1" si="159"/>
        <v>90.490179547759823</v>
      </c>
      <c r="K364" s="307">
        <f t="shared" ca="1" si="160"/>
        <v>401.96579691569519</v>
      </c>
      <c r="L364" s="304">
        <f t="shared" ca="1" si="145"/>
        <v>412.02545368539518</v>
      </c>
      <c r="M364" s="306">
        <f t="shared" ca="1" si="161"/>
        <v>1.3303103542466375</v>
      </c>
      <c r="N364" s="304">
        <f t="shared" ca="1" si="162"/>
        <v>76.221168740885773</v>
      </c>
      <c r="P364" s="310">
        <f t="shared" ca="1" si="163"/>
        <v>23</v>
      </c>
      <c r="Q364" s="304">
        <f t="shared" ca="1" si="164"/>
        <v>0</v>
      </c>
      <c r="R364" s="306">
        <f t="shared" ca="1" si="165"/>
        <v>0</v>
      </c>
      <c r="S364" s="307">
        <f t="shared" ca="1" si="166"/>
        <v>8.2349999999999994</v>
      </c>
      <c r="T364" s="304">
        <f t="shared" ca="1" si="146"/>
        <v>80.785349999999994</v>
      </c>
      <c r="U364" s="311">
        <f t="shared" ca="1" si="147"/>
        <v>0</v>
      </c>
      <c r="V364" s="306">
        <f t="shared" ca="1" si="148"/>
        <v>1.1767293474439442</v>
      </c>
      <c r="W364" s="304">
        <f t="shared" ca="1" si="149"/>
        <v>115.41054414217618</v>
      </c>
      <c r="Y364" s="314" t="str">
        <f t="shared" ca="1" si="167"/>
        <v>Fin de propulsion</v>
      </c>
      <c r="Z364" s="315" t="str">
        <f t="shared" ca="1" si="168"/>
        <v/>
      </c>
      <c r="AA364" s="316" t="str">
        <f t="shared" ca="1" si="169"/>
        <v/>
      </c>
      <c r="AC364" s="310" t="e">
        <f t="shared" ca="1" si="170"/>
        <v>#N/A</v>
      </c>
      <c r="AD364" s="323" t="e">
        <f t="shared" ca="1" si="171"/>
        <v>#N/A</v>
      </c>
      <c r="AE364" s="324">
        <f t="shared" ca="1" si="150"/>
        <v>401.96579691569519</v>
      </c>
      <c r="AG364" s="306">
        <f t="shared" ca="1" si="172"/>
        <v>-23.582966702756178</v>
      </c>
      <c r="AH364" s="304">
        <f t="shared" ca="1" si="173"/>
        <v>-14.054962621511368</v>
      </c>
    </row>
    <row r="365" spans="1:34" x14ac:dyDescent="0.2">
      <c r="A365" s="347">
        <f t="shared" ca="1" si="151"/>
        <v>0.01</v>
      </c>
      <c r="B365" s="304">
        <f t="shared" ca="1" si="152"/>
        <v>3.609999999999967</v>
      </c>
      <c r="D365" s="306">
        <f t="shared" ca="1" si="153"/>
        <v>-3.3379313935705208</v>
      </c>
      <c r="E365" s="307">
        <f t="shared" ca="1" si="154"/>
        <v>-23.421329582558769</v>
      </c>
      <c r="F365" s="304">
        <f t="shared" ca="1" si="155"/>
        <v>23.657989462399932</v>
      </c>
      <c r="G365" s="306">
        <f t="shared" ca="1" si="156"/>
        <v>41.487913333252678</v>
      </c>
      <c r="H365" s="307">
        <f t="shared" ca="1" si="157"/>
        <v>169.08023097446667</v>
      </c>
      <c r="I365" s="304">
        <f t="shared" ca="1" si="158"/>
        <v>174.09586858718529</v>
      </c>
      <c r="J365" s="306">
        <f t="shared" ca="1" si="159"/>
        <v>90.905225577662023</v>
      </c>
      <c r="K365" s="307">
        <f t="shared" ca="1" si="160"/>
        <v>403.65777029191901</v>
      </c>
      <c r="L365" s="304">
        <f t="shared" ca="1" si="145"/>
        <v>413.76727221273711</v>
      </c>
      <c r="M365" s="306">
        <f t="shared" ca="1" si="161"/>
        <v>1.3301761469697324</v>
      </c>
      <c r="N365" s="304">
        <f t="shared" ca="1" si="162"/>
        <v>76.213479230339175</v>
      </c>
      <c r="P365" s="310">
        <f t="shared" ca="1" si="163"/>
        <v>23</v>
      </c>
      <c r="Q365" s="304">
        <f t="shared" ca="1" si="164"/>
        <v>0</v>
      </c>
      <c r="R365" s="306">
        <f t="shared" ca="1" si="165"/>
        <v>0</v>
      </c>
      <c r="S365" s="307">
        <f t="shared" ca="1" si="166"/>
        <v>8.2349999999999994</v>
      </c>
      <c r="T365" s="304">
        <f t="shared" ca="1" si="146"/>
        <v>80.785349999999994</v>
      </c>
      <c r="U365" s="311">
        <f t="shared" ca="1" si="147"/>
        <v>0</v>
      </c>
      <c r="V365" s="306">
        <f t="shared" ca="1" si="148"/>
        <v>1.1765301840312599</v>
      </c>
      <c r="W365" s="304">
        <f t="shared" ca="1" si="149"/>
        <v>115.07956681794772</v>
      </c>
      <c r="Y365" s="314" t="str">
        <f t="shared" ca="1" si="167"/>
        <v/>
      </c>
      <c r="Z365" s="315" t="str">
        <f t="shared" ca="1" si="168"/>
        <v/>
      </c>
      <c r="AA365" s="316" t="str">
        <f t="shared" ca="1" si="169"/>
        <v/>
      </c>
      <c r="AC365" s="310" t="e">
        <f t="shared" ca="1" si="170"/>
        <v>#N/A</v>
      </c>
      <c r="AD365" s="323" t="e">
        <f t="shared" ca="1" si="171"/>
        <v>#N/A</v>
      </c>
      <c r="AE365" s="324">
        <f t="shared" ca="1" si="150"/>
        <v>403.65777029191901</v>
      </c>
      <c r="AG365" s="306">
        <f t="shared" ca="1" si="172"/>
        <v>-23.542329212609879</v>
      </c>
      <c r="AH365" s="304">
        <f t="shared" ca="1" si="173"/>
        <v>-14.014638025765171</v>
      </c>
    </row>
    <row r="366" spans="1:34" x14ac:dyDescent="0.2">
      <c r="A366" s="347">
        <f t="shared" ca="1" si="151"/>
        <v>0.01</v>
      </c>
      <c r="B366" s="304">
        <f t="shared" ca="1" si="152"/>
        <v>3.6199999999999668</v>
      </c>
      <c r="D366" s="306">
        <f t="shared" ca="1" si="153"/>
        <v>-3.330180258872192</v>
      </c>
      <c r="E366" s="307">
        <f t="shared" ca="1" si="154"/>
        <v>-23.381847849610203</v>
      </c>
      <c r="F366" s="304">
        <f t="shared" ca="1" si="155"/>
        <v>23.617809157898272</v>
      </c>
      <c r="G366" s="306">
        <f t="shared" ca="1" si="156"/>
        <v>41.454611530663954</v>
      </c>
      <c r="H366" s="307">
        <f t="shared" ca="1" si="157"/>
        <v>168.84641249597058</v>
      </c>
      <c r="I366" s="304">
        <f t="shared" ca="1" si="158"/>
        <v>173.86085191876205</v>
      </c>
      <c r="J366" s="306">
        <f t="shared" ca="1" si="159"/>
        <v>91.3199382019816</v>
      </c>
      <c r="K366" s="307">
        <f t="shared" ca="1" si="160"/>
        <v>405.3474035092712</v>
      </c>
      <c r="L366" s="304">
        <f t="shared" ca="1" si="145"/>
        <v>415.50673718355239</v>
      </c>
      <c r="M366" s="306">
        <f t="shared" ca="1" si="161"/>
        <v>1.3300416847326604</v>
      </c>
      <c r="N366" s="304">
        <f t="shared" ca="1" si="162"/>
        <v>76.205775111651064</v>
      </c>
      <c r="P366" s="310">
        <f t="shared" ca="1" si="163"/>
        <v>23</v>
      </c>
      <c r="Q366" s="304">
        <f t="shared" ca="1" si="164"/>
        <v>0</v>
      </c>
      <c r="R366" s="306">
        <f t="shared" ca="1" si="165"/>
        <v>0</v>
      </c>
      <c r="S366" s="307">
        <f t="shared" ca="1" si="166"/>
        <v>8.2349999999999994</v>
      </c>
      <c r="T366" s="304">
        <f t="shared" ca="1" si="146"/>
        <v>80.785349999999994</v>
      </c>
      <c r="U366" s="311">
        <f t="shared" ca="1" si="147"/>
        <v>0</v>
      </c>
      <c r="V366" s="306">
        <f t="shared" ca="1" si="148"/>
        <v>1.1763313290404007</v>
      </c>
      <c r="W366" s="304">
        <f t="shared" ca="1" si="149"/>
        <v>114.74968049780055</v>
      </c>
      <c r="Y366" s="314" t="str">
        <f t="shared" ca="1" si="167"/>
        <v/>
      </c>
      <c r="Z366" s="315" t="str">
        <f t="shared" ca="1" si="168"/>
        <v/>
      </c>
      <c r="AA366" s="316" t="str">
        <f t="shared" ca="1" si="169"/>
        <v/>
      </c>
      <c r="AC366" s="310" t="e">
        <f t="shared" ca="1" si="170"/>
        <v>#N/A</v>
      </c>
      <c r="AD366" s="323" t="e">
        <f t="shared" ca="1" si="171"/>
        <v>#N/A</v>
      </c>
      <c r="AE366" s="324">
        <f t="shared" ca="1" si="150"/>
        <v>405.3474035092712</v>
      </c>
      <c r="AG366" s="306">
        <f t="shared" ca="1" si="172"/>
        <v>-23.501824013343061</v>
      </c>
      <c r="AH366" s="304">
        <f t="shared" ca="1" si="173"/>
        <v>-13.974446486696749</v>
      </c>
    </row>
    <row r="367" spans="1:34" x14ac:dyDescent="0.2">
      <c r="A367" s="347">
        <f t="shared" ca="1" si="151"/>
        <v>0.01</v>
      </c>
      <c r="B367" s="304">
        <f t="shared" ca="1" si="152"/>
        <v>3.6299999999999666</v>
      </c>
      <c r="D367" s="306">
        <f t="shared" ca="1" si="153"/>
        <v>-3.3224536260611313</v>
      </c>
      <c r="E367" s="307">
        <f t="shared" ca="1" si="154"/>
        <v>-23.342496258701914</v>
      </c>
      <c r="F367" s="304">
        <f t="shared" ca="1" si="155"/>
        <v>23.577761337430651</v>
      </c>
      <c r="G367" s="306">
        <f t="shared" ca="1" si="156"/>
        <v>41.421386994403342</v>
      </c>
      <c r="H367" s="307">
        <f t="shared" ca="1" si="157"/>
        <v>168.61298753338357</v>
      </c>
      <c r="I367" s="304">
        <f t="shared" ca="1" si="158"/>
        <v>173.62623898902231</v>
      </c>
      <c r="J367" s="306">
        <f t="shared" ca="1" si="159"/>
        <v>91.734318194606942</v>
      </c>
      <c r="K367" s="307">
        <f t="shared" ca="1" si="160"/>
        <v>407.03470050941797</v>
      </c>
      <c r="L367" s="304">
        <f t="shared" ca="1" si="145"/>
        <v>417.24385262508179</v>
      </c>
      <c r="M367" s="306">
        <f t="shared" ca="1" si="161"/>
        <v>1.3299069670209922</v>
      </c>
      <c r="N367" s="304">
        <f t="shared" ca="1" si="162"/>
        <v>76.198056355346807</v>
      </c>
      <c r="P367" s="310">
        <f t="shared" ca="1" si="163"/>
        <v>23</v>
      </c>
      <c r="Q367" s="304">
        <f t="shared" ca="1" si="164"/>
        <v>0</v>
      </c>
      <c r="R367" s="306">
        <f t="shared" ca="1" si="165"/>
        <v>0</v>
      </c>
      <c r="S367" s="307">
        <f t="shared" ca="1" si="166"/>
        <v>8.2349999999999994</v>
      </c>
      <c r="T367" s="304">
        <f t="shared" ca="1" si="146"/>
        <v>80.785349999999994</v>
      </c>
      <c r="U367" s="311">
        <f t="shared" ca="1" si="147"/>
        <v>0</v>
      </c>
      <c r="V367" s="306">
        <f t="shared" ca="1" si="148"/>
        <v>1.1761327818625613</v>
      </c>
      <c r="W367" s="304">
        <f t="shared" ca="1" si="149"/>
        <v>114.42088048984849</v>
      </c>
      <c r="Y367" s="314" t="str">
        <f t="shared" ca="1" si="167"/>
        <v/>
      </c>
      <c r="Z367" s="315" t="str">
        <f t="shared" ca="1" si="168"/>
        <v/>
      </c>
      <c r="AA367" s="316" t="str">
        <f t="shared" ca="1" si="169"/>
        <v/>
      </c>
      <c r="AC367" s="310" t="e">
        <f t="shared" ca="1" si="170"/>
        <v>#N/A</v>
      </c>
      <c r="AD367" s="323" t="e">
        <f t="shared" ca="1" si="171"/>
        <v>#N/A</v>
      </c>
      <c r="AE367" s="324">
        <f t="shared" ca="1" si="150"/>
        <v>407.03470050941797</v>
      </c>
      <c r="AG367" s="306">
        <f t="shared" ca="1" si="172"/>
        <v>-23.461450529906546</v>
      </c>
      <c r="AH367" s="304">
        <f t="shared" ca="1" si="173"/>
        <v>-13.934387431426904</v>
      </c>
    </row>
    <row r="368" spans="1:34" x14ac:dyDescent="0.2">
      <c r="A368" s="347">
        <f t="shared" ca="1" si="151"/>
        <v>0.01</v>
      </c>
      <c r="B368" s="304">
        <f t="shared" ca="1" si="152"/>
        <v>3.6399999999999664</v>
      </c>
      <c r="D368" s="306">
        <f t="shared" ca="1" si="153"/>
        <v>-3.3147513884430291</v>
      </c>
      <c r="E368" s="307">
        <f t="shared" ca="1" si="154"/>
        <v>-23.303274250119333</v>
      </c>
      <c r="F368" s="304">
        <f t="shared" ca="1" si="155"/>
        <v>23.537845431208435</v>
      </c>
      <c r="G368" s="306">
        <f t="shared" ca="1" si="156"/>
        <v>41.388239480518912</v>
      </c>
      <c r="H368" s="307">
        <f t="shared" ca="1" si="157"/>
        <v>168.37995479088238</v>
      </c>
      <c r="I368" s="304">
        <f t="shared" ca="1" si="158"/>
        <v>173.39202848653792</v>
      </c>
      <c r="J368" s="306">
        <f t="shared" ca="1" si="159"/>
        <v>92.148366326981559</v>
      </c>
      <c r="K368" s="307">
        <f t="shared" ca="1" si="160"/>
        <v>408.71966522103929</v>
      </c>
      <c r="L368" s="304">
        <f t="shared" ca="1" si="145"/>
        <v>418.97862255147339</v>
      </c>
      <c r="M368" s="306">
        <f t="shared" ca="1" si="161"/>
        <v>1.3297719933187071</v>
      </c>
      <c r="N368" s="304">
        <f t="shared" ca="1" si="162"/>
        <v>76.190322931860621</v>
      </c>
      <c r="P368" s="310">
        <f t="shared" ca="1" si="163"/>
        <v>23</v>
      </c>
      <c r="Q368" s="304">
        <f t="shared" ca="1" si="164"/>
        <v>0</v>
      </c>
      <c r="R368" s="306">
        <f t="shared" ca="1" si="165"/>
        <v>0</v>
      </c>
      <c r="S368" s="307">
        <f t="shared" ca="1" si="166"/>
        <v>8.2349999999999994</v>
      </c>
      <c r="T368" s="304">
        <f t="shared" ca="1" si="146"/>
        <v>80.785349999999994</v>
      </c>
      <c r="U368" s="311">
        <f t="shared" ca="1" si="147"/>
        <v>0</v>
      </c>
      <c r="V368" s="306">
        <f t="shared" ca="1" si="148"/>
        <v>1.1759345418910334</v>
      </c>
      <c r="W368" s="304">
        <f t="shared" ca="1" si="149"/>
        <v>114.09316212781056</v>
      </c>
      <c r="Y368" s="314" t="str">
        <f t="shared" ca="1" si="167"/>
        <v/>
      </c>
      <c r="Z368" s="315" t="str">
        <f t="shared" ca="1" si="168"/>
        <v/>
      </c>
      <c r="AA368" s="316" t="str">
        <f t="shared" ca="1" si="169"/>
        <v/>
      </c>
      <c r="AC368" s="310" t="e">
        <f t="shared" ca="1" si="170"/>
        <v>#N/A</v>
      </c>
      <c r="AD368" s="323" t="e">
        <f t="shared" ca="1" si="171"/>
        <v>#N/A</v>
      </c>
      <c r="AE368" s="324">
        <f t="shared" ca="1" si="150"/>
        <v>408.71966522103929</v>
      </c>
      <c r="AG368" s="306">
        <f t="shared" ca="1" si="172"/>
        <v>-23.421208190372852</v>
      </c>
      <c r="AH368" s="304">
        <f t="shared" ca="1" si="173"/>
        <v>-13.894460290206252</v>
      </c>
    </row>
    <row r="369" spans="1:34" x14ac:dyDescent="0.2">
      <c r="A369" s="347">
        <f t="shared" ca="1" si="151"/>
        <v>0.01</v>
      </c>
      <c r="B369" s="304">
        <f t="shared" ca="1" si="152"/>
        <v>3.6499999999999662</v>
      </c>
      <c r="D369" s="306">
        <f t="shared" ca="1" si="153"/>
        <v>-3.3070734399046953</v>
      </c>
      <c r="E369" s="307">
        <f t="shared" ca="1" si="154"/>
        <v>-23.264181267202304</v>
      </c>
      <c r="F369" s="304">
        <f t="shared" ca="1" si="155"/>
        <v>23.49806087255222</v>
      </c>
      <c r="G369" s="306">
        <f t="shared" ca="1" si="156"/>
        <v>41.355168746119865</v>
      </c>
      <c r="H369" s="307">
        <f t="shared" ca="1" si="157"/>
        <v>168.14731297821035</v>
      </c>
      <c r="I369" s="304">
        <f t="shared" ca="1" si="158"/>
        <v>173.15821910556912</v>
      </c>
      <c r="J369" s="306">
        <f t="shared" ca="1" si="159"/>
        <v>92.562083368114756</v>
      </c>
      <c r="K369" s="307">
        <f t="shared" ca="1" si="160"/>
        <v>410.40230155988473</v>
      </c>
      <c r="L369" s="304">
        <f t="shared" ca="1" si="145"/>
        <v>420.71105096383718</v>
      </c>
      <c r="M369" s="306">
        <f t="shared" ca="1" si="161"/>
        <v>1.3296367631081867</v>
      </c>
      <c r="N369" s="304">
        <f t="shared" ca="1" si="162"/>
        <v>76.182574811535133</v>
      </c>
      <c r="P369" s="310">
        <f t="shared" ca="1" si="163"/>
        <v>23</v>
      </c>
      <c r="Q369" s="304">
        <f t="shared" ca="1" si="164"/>
        <v>0</v>
      </c>
      <c r="R369" s="306">
        <f t="shared" ca="1" si="165"/>
        <v>0</v>
      </c>
      <c r="S369" s="307">
        <f t="shared" ca="1" si="166"/>
        <v>8.2349999999999994</v>
      </c>
      <c r="T369" s="304">
        <f t="shared" ca="1" si="146"/>
        <v>80.785349999999994</v>
      </c>
      <c r="U369" s="311">
        <f t="shared" ca="1" si="147"/>
        <v>0</v>
      </c>
      <c r="V369" s="306">
        <f t="shared" ca="1" si="148"/>
        <v>1.1757366085211918</v>
      </c>
      <c r="W369" s="304">
        <f t="shared" ca="1" si="149"/>
        <v>113.7665207708427</v>
      </c>
      <c r="Y369" s="314" t="str">
        <f t="shared" ca="1" si="167"/>
        <v/>
      </c>
      <c r="Z369" s="315" t="str">
        <f t="shared" ca="1" si="168"/>
        <v/>
      </c>
      <c r="AA369" s="316" t="str">
        <f t="shared" ca="1" si="169"/>
        <v/>
      </c>
      <c r="AC369" s="310" t="e">
        <f t="shared" ca="1" si="170"/>
        <v>#N/A</v>
      </c>
      <c r="AD369" s="323" t="e">
        <f t="shared" ca="1" si="171"/>
        <v>#N/A</v>
      </c>
      <c r="AE369" s="324">
        <f t="shared" ca="1" si="150"/>
        <v>410.40230155988473</v>
      </c>
      <c r="AG369" s="306">
        <f t="shared" ca="1" si="172"/>
        <v>-23.381096425915647</v>
      </c>
      <c r="AH369" s="304">
        <f t="shared" ca="1" si="173"/>
        <v>-13.854664496394726</v>
      </c>
    </row>
    <row r="370" spans="1:34" x14ac:dyDescent="0.2">
      <c r="A370" s="347">
        <f t="shared" ca="1" si="151"/>
        <v>0.01</v>
      </c>
      <c r="B370" s="304">
        <f t="shared" ca="1" si="152"/>
        <v>3.6599999999999659</v>
      </c>
      <c r="D370" s="306">
        <f t="shared" ca="1" si="153"/>
        <v>-3.299419674910236</v>
      </c>
      <c r="E370" s="307">
        <f t="shared" ca="1" si="154"/>
        <v>-23.225216756325032</v>
      </c>
      <c r="F370" s="304">
        <f t="shared" ca="1" si="155"/>
        <v>23.458407097871454</v>
      </c>
      <c r="G370" s="306">
        <f t="shared" ca="1" si="156"/>
        <v>41.322174549370764</v>
      </c>
      <c r="H370" s="307">
        <f t="shared" ca="1" si="157"/>
        <v>167.91506081064711</v>
      </c>
      <c r="I370" s="304">
        <f t="shared" ca="1" si="158"/>
        <v>172.92480954603357</v>
      </c>
      <c r="J370" s="306">
        <f t="shared" ca="1" si="159"/>
        <v>92.975470084592203</v>
      </c>
      <c r="K370" s="307">
        <f t="shared" ca="1" si="160"/>
        <v>412.08261342882901</v>
      </c>
      <c r="L370" s="304">
        <f t="shared" ca="1" si="145"/>
        <v>422.44114185029918</v>
      </c>
      <c r="M370" s="306">
        <f t="shared" ca="1" si="161"/>
        <v>1.3295012758702096</v>
      </c>
      <c r="N370" s="304">
        <f t="shared" ca="1" si="162"/>
        <v>76.174811964621171</v>
      </c>
      <c r="P370" s="310">
        <f t="shared" ca="1" si="163"/>
        <v>23</v>
      </c>
      <c r="Q370" s="304">
        <f t="shared" ca="1" si="164"/>
        <v>0</v>
      </c>
      <c r="R370" s="306">
        <f t="shared" ca="1" si="165"/>
        <v>0</v>
      </c>
      <c r="S370" s="307">
        <f t="shared" ca="1" si="166"/>
        <v>8.2349999999999994</v>
      </c>
      <c r="T370" s="304">
        <f t="shared" ca="1" si="146"/>
        <v>80.785349999999994</v>
      </c>
      <c r="U370" s="311">
        <f t="shared" ca="1" si="147"/>
        <v>0</v>
      </c>
      <c r="V370" s="306">
        <f t="shared" ca="1" si="148"/>
        <v>1.1755389811504864</v>
      </c>
      <c r="W370" s="304">
        <f t="shared" ca="1" si="149"/>
        <v>113.44095180337129</v>
      </c>
      <c r="Y370" s="314" t="str">
        <f t="shared" ca="1" si="167"/>
        <v/>
      </c>
      <c r="Z370" s="315" t="str">
        <f t="shared" ca="1" si="168"/>
        <v/>
      </c>
      <c r="AA370" s="316" t="str">
        <f t="shared" ca="1" si="169"/>
        <v/>
      </c>
      <c r="AC370" s="310" t="e">
        <f t="shared" ca="1" si="170"/>
        <v>#N/A</v>
      </c>
      <c r="AD370" s="323" t="e">
        <f t="shared" ca="1" si="171"/>
        <v>#N/A</v>
      </c>
      <c r="AE370" s="324">
        <f t="shared" ca="1" si="150"/>
        <v>412.08261342882901</v>
      </c>
      <c r="AG370" s="306">
        <f t="shared" ca="1" si="172"/>
        <v>-23.341114670789267</v>
      </c>
      <c r="AH370" s="304">
        <f t="shared" ca="1" si="173"/>
        <v>-13.814999486441131</v>
      </c>
    </row>
    <row r="371" spans="1:34" x14ac:dyDescent="0.2">
      <c r="A371" s="347">
        <f t="shared" ca="1" si="151"/>
        <v>0.01</v>
      </c>
      <c r="B371" s="304">
        <f t="shared" ca="1" si="152"/>
        <v>3.6699999999999657</v>
      </c>
      <c r="D371" s="306">
        <f t="shared" ca="1" si="153"/>
        <v>-3.291789988497277</v>
      </c>
      <c r="E371" s="307">
        <f t="shared" ca="1" si="154"/>
        <v>-23.186380166876205</v>
      </c>
      <c r="F371" s="304">
        <f t="shared" ca="1" si="155"/>
        <v>23.418883546644171</v>
      </c>
      <c r="G371" s="306">
        <f t="shared" ca="1" si="156"/>
        <v>41.289256649485793</v>
      </c>
      <c r="H371" s="307">
        <f t="shared" ca="1" si="157"/>
        <v>167.68319700897834</v>
      </c>
      <c r="I371" s="304">
        <f t="shared" ca="1" si="158"/>
        <v>172.69179851347587</v>
      </c>
      <c r="J371" s="306">
        <f t="shared" ca="1" si="159"/>
        <v>93.388527240586484</v>
      </c>
      <c r="K371" s="307">
        <f t="shared" ca="1" si="160"/>
        <v>413.76060471792715</v>
      </c>
      <c r="L371" s="304">
        <f t="shared" ca="1" si="145"/>
        <v>424.16889918605597</v>
      </c>
      <c r="M371" s="306">
        <f t="shared" ca="1" si="161"/>
        <v>1.3293655310839461</v>
      </c>
      <c r="N371" s="304">
        <f t="shared" ca="1" si="162"/>
        <v>76.167034361277359</v>
      </c>
      <c r="P371" s="310">
        <f t="shared" ca="1" si="163"/>
        <v>23</v>
      </c>
      <c r="Q371" s="304">
        <f t="shared" ca="1" si="164"/>
        <v>0</v>
      </c>
      <c r="R371" s="306">
        <f t="shared" ca="1" si="165"/>
        <v>0</v>
      </c>
      <c r="S371" s="307">
        <f t="shared" ca="1" si="166"/>
        <v>8.2349999999999994</v>
      </c>
      <c r="T371" s="304">
        <f t="shared" ca="1" si="146"/>
        <v>80.785349999999994</v>
      </c>
      <c r="U371" s="311">
        <f t="shared" ca="1" si="147"/>
        <v>0</v>
      </c>
      <c r="V371" s="306">
        <f t="shared" ca="1" si="148"/>
        <v>1.1753416591784347</v>
      </c>
      <c r="W371" s="304">
        <f t="shared" ca="1" si="149"/>
        <v>113.11645063492789</v>
      </c>
      <c r="Y371" s="314" t="str">
        <f t="shared" ca="1" si="167"/>
        <v/>
      </c>
      <c r="Z371" s="315" t="str">
        <f t="shared" ca="1" si="168"/>
        <v/>
      </c>
      <c r="AA371" s="316" t="str">
        <f t="shared" ca="1" si="169"/>
        <v/>
      </c>
      <c r="AC371" s="310" t="e">
        <f t="shared" ca="1" si="170"/>
        <v>#N/A</v>
      </c>
      <c r="AD371" s="323" t="e">
        <f t="shared" ca="1" si="171"/>
        <v>#N/A</v>
      </c>
      <c r="AE371" s="324">
        <f t="shared" ca="1" si="150"/>
        <v>413.76060471792715</v>
      </c>
      <c r="AG371" s="306">
        <f t="shared" ca="1" si="172"/>
        <v>-23.301262362308485</v>
      </c>
      <c r="AH371" s="304">
        <f t="shared" ca="1" si="173"/>
        <v>-13.775464699862939</v>
      </c>
    </row>
    <row r="372" spans="1:34" x14ac:dyDescent="0.2">
      <c r="A372" s="347">
        <f t="shared" ca="1" si="151"/>
        <v>0.01</v>
      </c>
      <c r="B372" s="304">
        <f t="shared" ca="1" si="152"/>
        <v>3.6799999999999655</v>
      </c>
      <c r="D372" s="306">
        <f t="shared" ca="1" si="153"/>
        <v>-3.2841842762732107</v>
      </c>
      <c r="E372" s="307">
        <f t="shared" ca="1" si="154"/>
        <v>-23.147670951239281</v>
      </c>
      <c r="F372" s="304">
        <f t="shared" ca="1" si="155"/>
        <v>23.379489661396953</v>
      </c>
      <c r="G372" s="306">
        <f t="shared" ca="1" si="156"/>
        <v>41.256414806723058</v>
      </c>
      <c r="H372" s="307">
        <f t="shared" ca="1" si="157"/>
        <v>167.45172029946593</v>
      </c>
      <c r="I372" s="304">
        <f t="shared" ca="1" si="158"/>
        <v>172.45918471903713</v>
      </c>
      <c r="J372" s="306">
        <f t="shared" ca="1" si="159"/>
        <v>93.801255597867524</v>
      </c>
      <c r="K372" s="307">
        <f t="shared" ca="1" si="160"/>
        <v>415.43627930446939</v>
      </c>
      <c r="L372" s="304">
        <f t="shared" ca="1" si="145"/>
        <v>425.89432693342792</v>
      </c>
      <c r="M372" s="306">
        <f t="shared" ca="1" si="161"/>
        <v>1.329229528226952</v>
      </c>
      <c r="N372" s="304">
        <f t="shared" ca="1" si="162"/>
        <v>76.15924197156987</v>
      </c>
      <c r="P372" s="310">
        <f t="shared" ca="1" si="163"/>
        <v>23</v>
      </c>
      <c r="Q372" s="304">
        <f t="shared" ca="1" si="164"/>
        <v>0</v>
      </c>
      <c r="R372" s="306">
        <f t="shared" ca="1" si="165"/>
        <v>0</v>
      </c>
      <c r="S372" s="307">
        <f t="shared" ca="1" si="166"/>
        <v>8.2349999999999994</v>
      </c>
      <c r="T372" s="304">
        <f t="shared" ca="1" si="146"/>
        <v>80.785349999999994</v>
      </c>
      <c r="U372" s="311">
        <f t="shared" ca="1" si="147"/>
        <v>0</v>
      </c>
      <c r="V372" s="306">
        <f t="shared" ca="1" si="148"/>
        <v>1.1751446420066107</v>
      </c>
      <c r="W372" s="304">
        <f t="shared" ca="1" si="149"/>
        <v>112.79301269998517</v>
      </c>
      <c r="Y372" s="314" t="str">
        <f t="shared" ca="1" si="167"/>
        <v/>
      </c>
      <c r="Z372" s="315" t="str">
        <f t="shared" ca="1" si="168"/>
        <v/>
      </c>
      <c r="AA372" s="316" t="str">
        <f t="shared" ca="1" si="169"/>
        <v/>
      </c>
      <c r="AC372" s="310" t="e">
        <f t="shared" ca="1" si="170"/>
        <v>#N/A</v>
      </c>
      <c r="AD372" s="323" t="e">
        <f t="shared" ca="1" si="171"/>
        <v>#N/A</v>
      </c>
      <c r="AE372" s="324">
        <f t="shared" ca="1" si="150"/>
        <v>415.43627930446939</v>
      </c>
      <c r="AG372" s="306">
        <f t="shared" ca="1" si="172"/>
        <v>-23.261538940828402</v>
      </c>
      <c r="AH372" s="304">
        <f t="shared" ca="1" si="173"/>
        <v>-13.736059579226216</v>
      </c>
    </row>
    <row r="373" spans="1:34" x14ac:dyDescent="0.2">
      <c r="A373" s="347">
        <f t="shared" ca="1" si="151"/>
        <v>0.01</v>
      </c>
      <c r="B373" s="304">
        <f t="shared" ca="1" si="152"/>
        <v>3.6899999999999653</v>
      </c>
      <c r="D373" s="306">
        <f t="shared" ca="1" si="153"/>
        <v>-3.2766024344114739</v>
      </c>
      <c r="E373" s="307">
        <f t="shared" ca="1" si="154"/>
        <v>-23.109088564772936</v>
      </c>
      <c r="F373" s="304">
        <f t="shared" ca="1" si="155"/>
        <v>23.340224887685004</v>
      </c>
      <c r="G373" s="306">
        <f t="shared" ca="1" si="156"/>
        <v>41.223648782378945</v>
      </c>
      <c r="H373" s="307">
        <f t="shared" ca="1" si="157"/>
        <v>167.22062941381822</v>
      </c>
      <c r="I373" s="304">
        <f t="shared" ca="1" si="158"/>
        <v>172.22696687942474</v>
      </c>
      <c r="J373" s="306">
        <f t="shared" ca="1" si="159"/>
        <v>94.213655915813035</v>
      </c>
      <c r="K373" s="307">
        <f t="shared" ca="1" si="160"/>
        <v>417.10964105303583</v>
      </c>
      <c r="L373" s="304">
        <f t="shared" ca="1" si="145"/>
        <v>427.61742904191311</v>
      </c>
      <c r="M373" s="306">
        <f t="shared" ca="1" si="161"/>
        <v>1.3290932667751636</v>
      </c>
      <c r="N373" s="304">
        <f t="shared" ca="1" si="162"/>
        <v>76.151434765472075</v>
      </c>
      <c r="P373" s="310">
        <f t="shared" ca="1" si="163"/>
        <v>23</v>
      </c>
      <c r="Q373" s="304">
        <f t="shared" ca="1" si="164"/>
        <v>0</v>
      </c>
      <c r="R373" s="306">
        <f t="shared" ca="1" si="165"/>
        <v>0</v>
      </c>
      <c r="S373" s="307">
        <f t="shared" ca="1" si="166"/>
        <v>8.2349999999999994</v>
      </c>
      <c r="T373" s="304">
        <f t="shared" ca="1" si="146"/>
        <v>80.785349999999994</v>
      </c>
      <c r="U373" s="311">
        <f t="shared" ca="1" si="147"/>
        <v>0</v>
      </c>
      <c r="V373" s="306">
        <f t="shared" ca="1" si="148"/>
        <v>1.174947929038636</v>
      </c>
      <c r="W373" s="304">
        <f t="shared" ca="1" si="149"/>
        <v>112.47063345779391</v>
      </c>
      <c r="Y373" s="314" t="str">
        <f t="shared" ca="1" si="167"/>
        <v/>
      </c>
      <c r="Z373" s="315" t="str">
        <f t="shared" ca="1" si="168"/>
        <v/>
      </c>
      <c r="AA373" s="316" t="str">
        <f t="shared" ca="1" si="169"/>
        <v/>
      </c>
      <c r="AC373" s="310" t="e">
        <f t="shared" ca="1" si="170"/>
        <v>#N/A</v>
      </c>
      <c r="AD373" s="323" t="e">
        <f t="shared" ca="1" si="171"/>
        <v>#N/A</v>
      </c>
      <c r="AE373" s="324">
        <f t="shared" ca="1" si="150"/>
        <v>417.10964105303583</v>
      </c>
      <c r="AG373" s="306">
        <f t="shared" ca="1" si="172"/>
        <v>-23.221943849724482</v>
      </c>
      <c r="AH373" s="304">
        <f t="shared" ca="1" si="173"/>
        <v>-13.696783570125705</v>
      </c>
    </row>
    <row r="374" spans="1:34" x14ac:dyDescent="0.2">
      <c r="A374" s="347">
        <f t="shared" ca="1" si="151"/>
        <v>0.01</v>
      </c>
      <c r="B374" s="304">
        <f t="shared" ca="1" si="152"/>
        <v>3.6999999999999651</v>
      </c>
      <c r="D374" s="306">
        <f t="shared" ca="1" si="153"/>
        <v>-3.2690443596478418</v>
      </c>
      <c r="E374" s="307">
        <f t="shared" ca="1" si="154"/>
        <v>-23.070632465791597</v>
      </c>
      <c r="F374" s="304">
        <f t="shared" ca="1" si="155"/>
        <v>23.301088674072346</v>
      </c>
      <c r="G374" s="306">
        <f t="shared" ca="1" si="156"/>
        <v>41.190958338782465</v>
      </c>
      <c r="H374" s="307">
        <f t="shared" ca="1" si="157"/>
        <v>166.9899230891603</v>
      </c>
      <c r="I374" s="304">
        <f t="shared" ca="1" si="158"/>
        <v>171.99514371688227</v>
      </c>
      <c r="J374" s="306">
        <f t="shared" ca="1" si="159"/>
        <v>94.625728951418836</v>
      </c>
      <c r="K374" s="307">
        <f t="shared" ca="1" si="160"/>
        <v>418.78069381555071</v>
      </c>
      <c r="L374" s="304">
        <f t="shared" ca="1" si="145"/>
        <v>429.33820944824072</v>
      </c>
      <c r="M374" s="306">
        <f t="shared" ca="1" si="161"/>
        <v>1.3289567462028919</v>
      </c>
      <c r="N374" s="304">
        <f t="shared" ca="1" si="162"/>
        <v>76.143612712864197</v>
      </c>
      <c r="P374" s="310">
        <f t="shared" ca="1" si="163"/>
        <v>23</v>
      </c>
      <c r="Q374" s="304">
        <f t="shared" ca="1" si="164"/>
        <v>0</v>
      </c>
      <c r="R374" s="306">
        <f t="shared" ca="1" si="165"/>
        <v>0</v>
      </c>
      <c r="S374" s="307">
        <f t="shared" ca="1" si="166"/>
        <v>8.2349999999999994</v>
      </c>
      <c r="T374" s="304">
        <f t="shared" ca="1" si="146"/>
        <v>80.785349999999994</v>
      </c>
      <c r="U374" s="311">
        <f t="shared" ca="1" si="147"/>
        <v>0</v>
      </c>
      <c r="V374" s="306">
        <f t="shared" ca="1" si="148"/>
        <v>1.1747515196801708</v>
      </c>
      <c r="W374" s="304">
        <f t="shared" ca="1" si="149"/>
        <v>112.14930839222151</v>
      </c>
      <c r="Y374" s="314" t="str">
        <f t="shared" ca="1" si="167"/>
        <v/>
      </c>
      <c r="Z374" s="315" t="str">
        <f t="shared" ca="1" si="168"/>
        <v/>
      </c>
      <c r="AA374" s="316" t="str">
        <f t="shared" ca="1" si="169"/>
        <v/>
      </c>
      <c r="AC374" s="310" t="e">
        <f t="shared" ca="1" si="170"/>
        <v>#N/A</v>
      </c>
      <c r="AD374" s="323" t="e">
        <f t="shared" ca="1" si="171"/>
        <v>#N/A</v>
      </c>
      <c r="AE374" s="324">
        <f t="shared" ca="1" si="150"/>
        <v>418.78069381555071</v>
      </c>
      <c r="AG374" s="306">
        <f t="shared" ca="1" si="172"/>
        <v>-23.182476535372722</v>
      </c>
      <c r="AH374" s="304">
        <f t="shared" ca="1" si="173"/>
        <v>-13.657636121165018</v>
      </c>
    </row>
    <row r="375" spans="1:34" x14ac:dyDescent="0.2">
      <c r="A375" s="347">
        <f t="shared" ca="1" si="151"/>
        <v>0.01</v>
      </c>
      <c r="B375" s="304">
        <f t="shared" ca="1" si="152"/>
        <v>3.7099999999999649</v>
      </c>
      <c r="D375" s="306">
        <f t="shared" ca="1" si="153"/>
        <v>-3.2615099492767636</v>
      </c>
      <c r="E375" s="307">
        <f t="shared" ca="1" si="154"/>
        <v>-23.03230211554618</v>
      </c>
      <c r="F375" s="304">
        <f t="shared" ca="1" si="155"/>
        <v>23.262080472112213</v>
      </c>
      <c r="G375" s="306">
        <f t="shared" ca="1" si="156"/>
        <v>41.1583432392897</v>
      </c>
      <c r="H375" s="307">
        <f t="shared" ca="1" si="157"/>
        <v>166.75960006800483</v>
      </c>
      <c r="I375" s="304">
        <f t="shared" ca="1" si="158"/>
        <v>171.7637139591599</v>
      </c>
      <c r="J375" s="306">
        <f t="shared" ca="1" si="159"/>
        <v>95.037475459309192</v>
      </c>
      <c r="K375" s="307">
        <f t="shared" ca="1" si="160"/>
        <v>420.44944143133654</v>
      </c>
      <c r="L375" s="304">
        <f t="shared" ca="1" si="145"/>
        <v>431.05667207642398</v>
      </c>
      <c r="M375" s="306">
        <f t="shared" ca="1" si="161"/>
        <v>1.3288199659828166</v>
      </c>
      <c r="N375" s="304">
        <f t="shared" ca="1" si="162"/>
        <v>76.135775783533006</v>
      </c>
      <c r="P375" s="310">
        <f t="shared" ca="1" si="163"/>
        <v>23</v>
      </c>
      <c r="Q375" s="304">
        <f t="shared" ca="1" si="164"/>
        <v>0</v>
      </c>
      <c r="R375" s="306">
        <f t="shared" ca="1" si="165"/>
        <v>0</v>
      </c>
      <c r="S375" s="307">
        <f t="shared" ca="1" si="166"/>
        <v>8.2349999999999994</v>
      </c>
      <c r="T375" s="304">
        <f t="shared" ca="1" si="146"/>
        <v>80.785349999999994</v>
      </c>
      <c r="U375" s="311">
        <f t="shared" ca="1" si="147"/>
        <v>0</v>
      </c>
      <c r="V375" s="306">
        <f t="shared" ca="1" si="148"/>
        <v>1.1745554133389058</v>
      </c>
      <c r="W375" s="304">
        <f t="shared" ca="1" si="149"/>
        <v>111.82903301159189</v>
      </c>
      <c r="Y375" s="314" t="str">
        <f t="shared" ca="1" si="167"/>
        <v/>
      </c>
      <c r="Z375" s="315" t="str">
        <f t="shared" ca="1" si="168"/>
        <v/>
      </c>
      <c r="AA375" s="316" t="str">
        <f t="shared" ca="1" si="169"/>
        <v/>
      </c>
      <c r="AC375" s="310" t="e">
        <f t="shared" ca="1" si="170"/>
        <v>#N/A</v>
      </c>
      <c r="AD375" s="323" t="e">
        <f t="shared" ca="1" si="171"/>
        <v>#N/A</v>
      </c>
      <c r="AE375" s="324">
        <f t="shared" ca="1" si="150"/>
        <v>420.44944143133654</v>
      </c>
      <c r="AG375" s="306">
        <f t="shared" ca="1" si="172"/>
        <v>-23.143136447130022</v>
      </c>
      <c r="AH375" s="304">
        <f t="shared" ca="1" si="173"/>
        <v>-13.61861668393704</v>
      </c>
    </row>
    <row r="376" spans="1:34" x14ac:dyDescent="0.2">
      <c r="A376" s="347">
        <f t="shared" ca="1" si="151"/>
        <v>0.01</v>
      </c>
      <c r="B376" s="304">
        <f t="shared" ca="1" si="152"/>
        <v>3.7199999999999647</v>
      </c>
      <c r="D376" s="306">
        <f t="shared" ca="1" si="153"/>
        <v>-3.2539991011477372</v>
      </c>
      <c r="E376" s="307">
        <f t="shared" ca="1" si="154"/>
        <v>-22.994096978205008</v>
      </c>
      <c r="F376" s="304">
        <f t="shared" ca="1" si="155"/>
        <v>23.223199736327615</v>
      </c>
      <c r="G376" s="306">
        <f t="shared" ca="1" si="156"/>
        <v>41.125803248278224</v>
      </c>
      <c r="H376" s="307">
        <f t="shared" ca="1" si="157"/>
        <v>166.52965909822277</v>
      </c>
      <c r="I376" s="304">
        <f t="shared" ca="1" si="158"/>
        <v>171.5326763394846</v>
      </c>
      <c r="J376" s="306">
        <f t="shared" ca="1" si="159"/>
        <v>95.448896191747025</v>
      </c>
      <c r="K376" s="307">
        <f t="shared" ca="1" si="160"/>
        <v>422.11588772716766</v>
      </c>
      <c r="L376" s="304">
        <f t="shared" ca="1" si="145"/>
        <v>432.7728208378129</v>
      </c>
      <c r="M376" s="306">
        <f t="shared" ca="1" si="161"/>
        <v>1.3286829255859807</v>
      </c>
      <c r="N376" s="304">
        <f t="shared" ca="1" si="162"/>
        <v>76.12792394717151</v>
      </c>
      <c r="P376" s="310">
        <f t="shared" ca="1" si="163"/>
        <v>23</v>
      </c>
      <c r="Q376" s="304">
        <f t="shared" ca="1" si="164"/>
        <v>0</v>
      </c>
      <c r="R376" s="306">
        <f t="shared" ca="1" si="165"/>
        <v>0</v>
      </c>
      <c r="S376" s="307">
        <f t="shared" ca="1" si="166"/>
        <v>8.2349999999999994</v>
      </c>
      <c r="T376" s="304">
        <f t="shared" ca="1" si="146"/>
        <v>80.785349999999994</v>
      </c>
      <c r="U376" s="311">
        <f t="shared" ca="1" si="147"/>
        <v>0</v>
      </c>
      <c r="V376" s="306">
        <f t="shared" ca="1" si="148"/>
        <v>1.1743596094245525</v>
      </c>
      <c r="W376" s="304">
        <f t="shared" ca="1" si="149"/>
        <v>111.50980284852599</v>
      </c>
      <c r="Y376" s="314" t="str">
        <f t="shared" ca="1" si="167"/>
        <v/>
      </c>
      <c r="Z376" s="315" t="str">
        <f t="shared" ca="1" si="168"/>
        <v/>
      </c>
      <c r="AA376" s="316" t="str">
        <f t="shared" ca="1" si="169"/>
        <v/>
      </c>
      <c r="AC376" s="310" t="e">
        <f t="shared" ca="1" si="170"/>
        <v>#N/A</v>
      </c>
      <c r="AD376" s="323" t="e">
        <f t="shared" ca="1" si="171"/>
        <v>#N/A</v>
      </c>
      <c r="AE376" s="324">
        <f t="shared" ca="1" si="150"/>
        <v>422.11588772716766</v>
      </c>
      <c r="AG376" s="306">
        <f t="shared" ca="1" si="172"/>
        <v>-23.103923037314679</v>
      </c>
      <c r="AH376" s="304">
        <f t="shared" ca="1" si="173"/>
        <v>-13.579724713004481</v>
      </c>
    </row>
    <row r="377" spans="1:34" x14ac:dyDescent="0.2">
      <c r="A377" s="347">
        <f t="shared" ca="1" si="151"/>
        <v>0.01</v>
      </c>
      <c r="B377" s="304">
        <f t="shared" ca="1" si="152"/>
        <v>3.7299999999999645</v>
      </c>
      <c r="D377" s="306">
        <f t="shared" ca="1" si="153"/>
        <v>-3.2465117136616728</v>
      </c>
      <c r="E377" s="307">
        <f t="shared" ca="1" si="154"/>
        <v>-22.956016520834758</v>
      </c>
      <c r="F377" s="304">
        <f t="shared" ca="1" si="155"/>
        <v>23.184445924191952</v>
      </c>
      <c r="G377" s="306">
        <f t="shared" ca="1" si="156"/>
        <v>41.093338131141607</v>
      </c>
      <c r="H377" s="307">
        <f t="shared" ca="1" si="157"/>
        <v>166.30009893301443</v>
      </c>
      <c r="I377" s="304">
        <f t="shared" ca="1" si="158"/>
        <v>171.30202959653082</v>
      </c>
      <c r="J377" s="306">
        <f t="shared" ca="1" si="159"/>
        <v>95.859991898644125</v>
      </c>
      <c r="K377" s="307">
        <f t="shared" ca="1" si="160"/>
        <v>423.78003651732382</v>
      </c>
      <c r="L377" s="304">
        <f t="shared" ca="1" si="145"/>
        <v>434.48665963114729</v>
      </c>
      <c r="M377" s="306">
        <f t="shared" ca="1" si="161"/>
        <v>1.3285456244817848</v>
      </c>
      <c r="N377" s="304">
        <f t="shared" ca="1" si="162"/>
        <v>76.120057173378612</v>
      </c>
      <c r="P377" s="310">
        <f t="shared" ca="1" si="163"/>
        <v>23</v>
      </c>
      <c r="Q377" s="304">
        <f t="shared" ca="1" si="164"/>
        <v>0</v>
      </c>
      <c r="R377" s="306">
        <f t="shared" ca="1" si="165"/>
        <v>0</v>
      </c>
      <c r="S377" s="307">
        <f t="shared" ca="1" si="166"/>
        <v>8.2349999999999994</v>
      </c>
      <c r="T377" s="304">
        <f t="shared" ca="1" si="146"/>
        <v>80.785349999999994</v>
      </c>
      <c r="U377" s="311">
        <f t="shared" ca="1" si="147"/>
        <v>0</v>
      </c>
      <c r="V377" s="306">
        <f t="shared" ca="1" si="148"/>
        <v>1.1741641073488329</v>
      </c>
      <c r="W377" s="304">
        <f t="shared" ca="1" si="149"/>
        <v>111.19161345978412</v>
      </c>
      <c r="Y377" s="314" t="str">
        <f t="shared" ca="1" si="167"/>
        <v/>
      </c>
      <c r="Z377" s="315" t="str">
        <f t="shared" ca="1" si="168"/>
        <v/>
      </c>
      <c r="AA377" s="316" t="str">
        <f t="shared" ca="1" si="169"/>
        <v/>
      </c>
      <c r="AC377" s="310" t="e">
        <f t="shared" ca="1" si="170"/>
        <v>#N/A</v>
      </c>
      <c r="AD377" s="323" t="e">
        <f t="shared" ca="1" si="171"/>
        <v>#N/A</v>
      </c>
      <c r="AE377" s="324">
        <f t="shared" ca="1" si="150"/>
        <v>423.78003651732382</v>
      </c>
      <c r="AG377" s="306">
        <f t="shared" ca="1" si="172"/>
        <v>-23.06483576118702</v>
      </c>
      <c r="AH377" s="304">
        <f t="shared" ca="1" si="173"/>
        <v>-13.540959665880511</v>
      </c>
    </row>
    <row r="378" spans="1:34" x14ac:dyDescent="0.2">
      <c r="A378" s="347">
        <f t="shared" ca="1" si="151"/>
        <v>0.01</v>
      </c>
      <c r="B378" s="304">
        <f t="shared" ca="1" si="152"/>
        <v>3.7399999999999642</v>
      </c>
      <c r="D378" s="306">
        <f t="shared" ca="1" si="153"/>
        <v>-3.2390476857673245</v>
      </c>
      <c r="E378" s="307">
        <f t="shared" ca="1" si="154"/>
        <v>-22.918060213381679</v>
      </c>
      <c r="F378" s="304">
        <f t="shared" ca="1" si="155"/>
        <v>23.145818496109897</v>
      </c>
      <c r="G378" s="306">
        <f t="shared" ca="1" si="156"/>
        <v>41.060947654283936</v>
      </c>
      <c r="H378" s="307">
        <f t="shared" ca="1" si="157"/>
        <v>166.0709183308806</v>
      </c>
      <c r="I378" s="304">
        <f t="shared" ca="1" si="158"/>
        <v>171.07177247439117</v>
      </c>
      <c r="J378" s="306">
        <f t="shared" ca="1" si="159"/>
        <v>96.27076332757126</v>
      </c>
      <c r="K378" s="307">
        <f t="shared" ca="1" si="160"/>
        <v>425.44189160364328</v>
      </c>
      <c r="L378" s="304">
        <f t="shared" ca="1" si="145"/>
        <v>436.19819234260865</v>
      </c>
      <c r="M378" s="306">
        <f t="shared" ca="1" si="161"/>
        <v>1.328408062137981</v>
      </c>
      <c r="N378" s="304">
        <f t="shared" ca="1" si="162"/>
        <v>76.112175431658727</v>
      </c>
      <c r="P378" s="310">
        <f t="shared" ca="1" si="163"/>
        <v>23</v>
      </c>
      <c r="Q378" s="304">
        <f t="shared" ca="1" si="164"/>
        <v>0</v>
      </c>
      <c r="R378" s="306">
        <f t="shared" ca="1" si="165"/>
        <v>0</v>
      </c>
      <c r="S378" s="307">
        <f t="shared" ca="1" si="166"/>
        <v>8.2349999999999994</v>
      </c>
      <c r="T378" s="304">
        <f t="shared" ca="1" si="146"/>
        <v>80.785349999999994</v>
      </c>
      <c r="U378" s="311">
        <f t="shared" ca="1" si="147"/>
        <v>0</v>
      </c>
      <c r="V378" s="306">
        <f t="shared" ca="1" si="148"/>
        <v>1.1739689065254739</v>
      </c>
      <c r="W378" s="304">
        <f t="shared" ca="1" si="149"/>
        <v>110.87446042610914</v>
      </c>
      <c r="Y378" s="314" t="str">
        <f t="shared" ca="1" si="167"/>
        <v/>
      </c>
      <c r="Z378" s="315" t="str">
        <f t="shared" ca="1" si="168"/>
        <v/>
      </c>
      <c r="AA378" s="316" t="str">
        <f t="shared" ca="1" si="169"/>
        <v/>
      </c>
      <c r="AC378" s="310" t="e">
        <f t="shared" ca="1" si="170"/>
        <v>#N/A</v>
      </c>
      <c r="AD378" s="323" t="e">
        <f t="shared" ca="1" si="171"/>
        <v>#N/A</v>
      </c>
      <c r="AE378" s="324">
        <f t="shared" ca="1" si="150"/>
        <v>425.44189160364328</v>
      </c>
      <c r="AG378" s="306">
        <f t="shared" ca="1" si="172"/>
        <v>-23.025874076930165</v>
      </c>
      <c r="AH378" s="304">
        <f t="shared" ca="1" si="173"/>
        <v>-13.502321003009609</v>
      </c>
    </row>
    <row r="379" spans="1:34" x14ac:dyDescent="0.2">
      <c r="A379" s="347">
        <f t="shared" ca="1" si="151"/>
        <v>0.01</v>
      </c>
      <c r="B379" s="304">
        <f t="shared" ca="1" si="152"/>
        <v>3.749999999999964</v>
      </c>
      <c r="D379" s="306">
        <f t="shared" ca="1" si="153"/>
        <v>-3.2316069169577322</v>
      </c>
      <c r="E379" s="307">
        <f t="shared" ca="1" si="154"/>
        <v>-22.88022752865287</v>
      </c>
      <c r="F379" s="304">
        <f t="shared" ca="1" si="155"/>
        <v>23.107316915398329</v>
      </c>
      <c r="G379" s="306">
        <f t="shared" ca="1" si="156"/>
        <v>41.028631585114361</v>
      </c>
      <c r="H379" s="307">
        <f t="shared" ca="1" si="157"/>
        <v>165.84211605559406</v>
      </c>
      <c r="I379" s="304">
        <f t="shared" ca="1" si="158"/>
        <v>170.84190372254747</v>
      </c>
      <c r="J379" s="306">
        <f t="shared" ca="1" si="159"/>
        <v>96.681211223768244</v>
      </c>
      <c r="K379" s="307">
        <f t="shared" ca="1" si="160"/>
        <v>427.10145677557568</v>
      </c>
      <c r="L379" s="304">
        <f t="shared" ca="1" si="145"/>
        <v>437.90742284587259</v>
      </c>
      <c r="M379" s="306">
        <f t="shared" ca="1" si="161"/>
        <v>1.3282702380206677</v>
      </c>
      <c r="N379" s="304">
        <f t="shared" ca="1" si="162"/>
        <v>76.104278691421555</v>
      </c>
      <c r="P379" s="310">
        <f t="shared" ca="1" si="163"/>
        <v>23</v>
      </c>
      <c r="Q379" s="304">
        <f t="shared" ca="1" si="164"/>
        <v>0</v>
      </c>
      <c r="R379" s="306">
        <f t="shared" ca="1" si="165"/>
        <v>0</v>
      </c>
      <c r="S379" s="307">
        <f t="shared" ca="1" si="166"/>
        <v>8.2349999999999994</v>
      </c>
      <c r="T379" s="304">
        <f t="shared" ca="1" si="146"/>
        <v>80.785349999999994</v>
      </c>
      <c r="U379" s="311">
        <f t="shared" ca="1" si="147"/>
        <v>0</v>
      </c>
      <c r="V379" s="306">
        <f t="shared" ca="1" si="148"/>
        <v>1.1737740063701951</v>
      </c>
      <c r="W379" s="304">
        <f t="shared" ca="1" si="149"/>
        <v>110.55833935207106</v>
      </c>
      <c r="Y379" s="314" t="str">
        <f t="shared" ca="1" si="167"/>
        <v/>
      </c>
      <c r="Z379" s="315" t="str">
        <f t="shared" ca="1" si="168"/>
        <v/>
      </c>
      <c r="AA379" s="316" t="str">
        <f t="shared" ca="1" si="169"/>
        <v/>
      </c>
      <c r="AC379" s="310" t="e">
        <f t="shared" ca="1" si="170"/>
        <v>#N/A</v>
      </c>
      <c r="AD379" s="323" t="e">
        <f t="shared" ca="1" si="171"/>
        <v>#N/A</v>
      </c>
      <c r="AE379" s="324">
        <f t="shared" ca="1" si="150"/>
        <v>427.10145677557568</v>
      </c>
      <c r="AG379" s="306">
        <f t="shared" ca="1" si="172"/>
        <v>-22.987037445631024</v>
      </c>
      <c r="AH379" s="304">
        <f t="shared" ca="1" si="173"/>
        <v>-13.46380818774853</v>
      </c>
    </row>
    <row r="380" spans="1:34" x14ac:dyDescent="0.2">
      <c r="A380" s="347">
        <f t="shared" ca="1" si="151"/>
        <v>0.01</v>
      </c>
      <c r="B380" s="304">
        <f t="shared" ca="1" si="152"/>
        <v>3.7599999999999638</v>
      </c>
      <c r="D380" s="306">
        <f t="shared" ca="1" si="153"/>
        <v>-3.2241893072666841</v>
      </c>
      <c r="E380" s="307">
        <f t="shared" ca="1" si="154"/>
        <v>-22.842517942297746</v>
      </c>
      <c r="F380" s="304">
        <f t="shared" ca="1" si="155"/>
        <v>23.068940648267475</v>
      </c>
      <c r="G380" s="306">
        <f t="shared" ca="1" si="156"/>
        <v>40.996389692041696</v>
      </c>
      <c r="H380" s="307">
        <f t="shared" ca="1" si="157"/>
        <v>165.61369087617109</v>
      </c>
      <c r="I380" s="304">
        <f t="shared" ca="1" si="158"/>
        <v>170.61242209584182</v>
      </c>
      <c r="J380" s="306">
        <f t="shared" ca="1" si="159"/>
        <v>97.091336330154022</v>
      </c>
      <c r="K380" s="307">
        <f t="shared" ca="1" si="160"/>
        <v>428.7587358102345</v>
      </c>
      <c r="L380" s="304">
        <f t="shared" ca="1" si="145"/>
        <v>439.61435500216044</v>
      </c>
      <c r="M380" s="306">
        <f t="shared" ca="1" si="161"/>
        <v>1.3281321515942834</v>
      </c>
      <c r="N380" s="304">
        <f t="shared" ca="1" si="162"/>
        <v>76.096366921981698</v>
      </c>
      <c r="P380" s="310">
        <f t="shared" ca="1" si="163"/>
        <v>23</v>
      </c>
      <c r="Q380" s="304">
        <f t="shared" ca="1" si="164"/>
        <v>0</v>
      </c>
      <c r="R380" s="306">
        <f t="shared" ca="1" si="165"/>
        <v>0</v>
      </c>
      <c r="S380" s="307">
        <f t="shared" ca="1" si="166"/>
        <v>8.2349999999999994</v>
      </c>
      <c r="T380" s="304">
        <f t="shared" ca="1" si="146"/>
        <v>80.785349999999994</v>
      </c>
      <c r="U380" s="311">
        <f t="shared" ca="1" si="147"/>
        <v>0</v>
      </c>
      <c r="V380" s="306">
        <f t="shared" ca="1" si="148"/>
        <v>1.1735794063007023</v>
      </c>
      <c r="W380" s="304">
        <f t="shared" ca="1" si="149"/>
        <v>110.24324586591247</v>
      </c>
      <c r="Y380" s="314" t="str">
        <f t="shared" ca="1" si="167"/>
        <v/>
      </c>
      <c r="Z380" s="315" t="str">
        <f t="shared" ca="1" si="168"/>
        <v/>
      </c>
      <c r="AA380" s="316" t="str">
        <f t="shared" ca="1" si="169"/>
        <v/>
      </c>
      <c r="AC380" s="310" t="e">
        <f t="shared" ca="1" si="170"/>
        <v>#N/A</v>
      </c>
      <c r="AD380" s="323" t="e">
        <f t="shared" ca="1" si="171"/>
        <v>#N/A</v>
      </c>
      <c r="AE380" s="324">
        <f t="shared" ca="1" si="150"/>
        <v>428.7587358102345</v>
      </c>
      <c r="AG380" s="306">
        <f t="shared" ca="1" si="172"/>
        <v>-22.948325331261312</v>
      </c>
      <c r="AH380" s="304">
        <f t="shared" ca="1" si="173"/>
        <v>-13.425420686347428</v>
      </c>
    </row>
    <row r="381" spans="1:34" x14ac:dyDescent="0.2">
      <c r="A381" s="347">
        <f t="shared" ca="1" si="151"/>
        <v>0.01</v>
      </c>
      <c r="B381" s="304">
        <f t="shared" ca="1" si="152"/>
        <v>3.7699999999999636</v>
      </c>
      <c r="D381" s="306">
        <f t="shared" ca="1" si="153"/>
        <v>-3.2167947572652129</v>
      </c>
      <c r="E381" s="307">
        <f t="shared" ca="1" si="154"/>
        <v>-22.804930932789592</v>
      </c>
      <c r="F381" s="304">
        <f t="shared" ca="1" si="155"/>
        <v>23.030689163802123</v>
      </c>
      <c r="G381" s="306">
        <f t="shared" ca="1" si="156"/>
        <v>40.964221744469043</v>
      </c>
      <c r="H381" s="307">
        <f t="shared" ca="1" si="157"/>
        <v>165.38564156684319</v>
      </c>
      <c r="I381" s="304">
        <f t="shared" ca="1" si="158"/>
        <v>170.38332635444809</v>
      </c>
      <c r="J381" s="306">
        <f t="shared" ca="1" si="159"/>
        <v>97.501139387336579</v>
      </c>
      <c r="K381" s="307">
        <f t="shared" ca="1" si="160"/>
        <v>430.41373247244957</v>
      </c>
      <c r="L381" s="304">
        <f t="shared" ca="1" si="145"/>
        <v>441.31899266029126</v>
      </c>
      <c r="M381" s="306">
        <f t="shared" ca="1" si="161"/>
        <v>1.3279938023216007</v>
      </c>
      <c r="N381" s="304">
        <f t="shared" ca="1" si="162"/>
        <v>76.088440092558258</v>
      </c>
      <c r="P381" s="310">
        <f t="shared" ca="1" si="163"/>
        <v>23</v>
      </c>
      <c r="Q381" s="304">
        <f t="shared" ca="1" si="164"/>
        <v>0</v>
      </c>
      <c r="R381" s="306">
        <f t="shared" ca="1" si="165"/>
        <v>0</v>
      </c>
      <c r="S381" s="307">
        <f t="shared" ca="1" si="166"/>
        <v>8.2349999999999994</v>
      </c>
      <c r="T381" s="304">
        <f t="shared" ca="1" si="146"/>
        <v>80.785349999999994</v>
      </c>
      <c r="U381" s="311">
        <f t="shared" ca="1" si="147"/>
        <v>0</v>
      </c>
      <c r="V381" s="306">
        <f t="shared" ca="1" si="148"/>
        <v>1.1733851057366773</v>
      </c>
      <c r="W381" s="304">
        <f t="shared" ca="1" si="149"/>
        <v>109.92917561939574</v>
      </c>
      <c r="Y381" s="314" t="str">
        <f t="shared" ca="1" si="167"/>
        <v/>
      </c>
      <c r="Z381" s="315" t="str">
        <f t="shared" ca="1" si="168"/>
        <v/>
      </c>
      <c r="AA381" s="316" t="str">
        <f t="shared" ca="1" si="169"/>
        <v/>
      </c>
      <c r="AC381" s="310" t="e">
        <f t="shared" ca="1" si="170"/>
        <v>#N/A</v>
      </c>
      <c r="AD381" s="323" t="e">
        <f t="shared" ca="1" si="171"/>
        <v>#N/A</v>
      </c>
      <c r="AE381" s="324">
        <f t="shared" ca="1" si="150"/>
        <v>430.41373247244957</v>
      </c>
      <c r="AG381" s="306">
        <f t="shared" ca="1" si="172"/>
        <v>-22.9097372006588</v>
      </c>
      <c r="AH381" s="304">
        <f t="shared" ca="1" si="173"/>
        <v>-13.387157967931085</v>
      </c>
    </row>
    <row r="382" spans="1:34" x14ac:dyDescent="0.2">
      <c r="A382" s="347">
        <f t="shared" ca="1" si="151"/>
        <v>0.01</v>
      </c>
      <c r="B382" s="304">
        <f t="shared" ca="1" si="152"/>
        <v>3.7799999999999634</v>
      </c>
      <c r="D382" s="306">
        <f t="shared" ca="1" si="153"/>
        <v>-3.2094231680581342</v>
      </c>
      <c r="E382" s="307">
        <f t="shared" ca="1" si="154"/>
        <v>-22.767465981407348</v>
      </c>
      <c r="F382" s="304">
        <f t="shared" ca="1" si="155"/>
        <v>22.992561933943097</v>
      </c>
      <c r="G382" s="306">
        <f t="shared" ca="1" si="156"/>
        <v>40.932127512788462</v>
      </c>
      <c r="H382" s="307">
        <f t="shared" ca="1" si="157"/>
        <v>165.15796690702911</v>
      </c>
      <c r="I382" s="304">
        <f t="shared" ca="1" si="158"/>
        <v>170.15461526384317</v>
      </c>
      <c r="J382" s="306">
        <f t="shared" ca="1" si="159"/>
        <v>97.910621133622868</v>
      </c>
      <c r="K382" s="307">
        <f t="shared" ca="1" si="160"/>
        <v>432.06645051481894</v>
      </c>
      <c r="L382" s="304">
        <f t="shared" ca="1" si="145"/>
        <v>443.02133965673295</v>
      </c>
      <c r="M382" s="306">
        <f t="shared" ca="1" si="161"/>
        <v>1.3278551896637212</v>
      </c>
      <c r="N382" s="304">
        <f t="shared" ca="1" si="162"/>
        <v>76.080498172274673</v>
      </c>
      <c r="P382" s="310">
        <f t="shared" ca="1" si="163"/>
        <v>23</v>
      </c>
      <c r="Q382" s="304">
        <f t="shared" ca="1" si="164"/>
        <v>0</v>
      </c>
      <c r="R382" s="306">
        <f t="shared" ca="1" si="165"/>
        <v>0</v>
      </c>
      <c r="S382" s="307">
        <f t="shared" ca="1" si="166"/>
        <v>8.2349999999999994</v>
      </c>
      <c r="T382" s="304">
        <f t="shared" ca="1" si="146"/>
        <v>80.785349999999994</v>
      </c>
      <c r="U382" s="311">
        <f t="shared" ca="1" si="147"/>
        <v>0</v>
      </c>
      <c r="V382" s="306">
        <f t="shared" ca="1" si="148"/>
        <v>1.1731911040997698</v>
      </c>
      <c r="W382" s="304">
        <f t="shared" ca="1" si="149"/>
        <v>109.61612428765046</v>
      </c>
      <c r="Y382" s="314" t="str">
        <f t="shared" ca="1" si="167"/>
        <v/>
      </c>
      <c r="Z382" s="315" t="str">
        <f t="shared" ca="1" si="168"/>
        <v/>
      </c>
      <c r="AA382" s="316" t="str">
        <f t="shared" ca="1" si="169"/>
        <v/>
      </c>
      <c r="AC382" s="310" t="e">
        <f t="shared" ca="1" si="170"/>
        <v>#N/A</v>
      </c>
      <c r="AD382" s="323" t="e">
        <f t="shared" ca="1" si="171"/>
        <v>#N/A</v>
      </c>
      <c r="AE382" s="324">
        <f t="shared" ca="1" si="150"/>
        <v>432.06645051481894</v>
      </c>
      <c r="AG382" s="306">
        <f t="shared" ca="1" si="172"/>
        <v>-22.871272523508683</v>
      </c>
      <c r="AH382" s="304">
        <f t="shared" ca="1" si="173"/>
        <v>-13.349019504480358</v>
      </c>
    </row>
    <row r="383" spans="1:34" x14ac:dyDescent="0.2">
      <c r="A383" s="347">
        <f t="shared" ca="1" si="151"/>
        <v>0.01</v>
      </c>
      <c r="B383" s="304">
        <f t="shared" ca="1" si="152"/>
        <v>3.7899999999999632</v>
      </c>
      <c r="D383" s="306">
        <f t="shared" ca="1" si="153"/>
        <v>-3.2020744412805655</v>
      </c>
      <c r="E383" s="307">
        <f t="shared" ca="1" si="154"/>
        <v>-22.730122572217404</v>
      </c>
      <c r="F383" s="304">
        <f t="shared" ca="1" si="155"/>
        <v>22.954558433468709</v>
      </c>
      <c r="G383" s="306">
        <f t="shared" ca="1" si="156"/>
        <v>40.900106768375657</v>
      </c>
      <c r="H383" s="307">
        <f t="shared" ca="1" si="157"/>
        <v>164.93066568130692</v>
      </c>
      <c r="I383" s="304">
        <f t="shared" ca="1" si="158"/>
        <v>169.92628759477904</v>
      </c>
      <c r="J383" s="306">
        <f t="shared" ca="1" si="159"/>
        <v>98.319782305028696</v>
      </c>
      <c r="K383" s="307">
        <f t="shared" ca="1" si="160"/>
        <v>433.71689367776059</v>
      </c>
      <c r="L383" s="304">
        <f t="shared" ca="1" si="145"/>
        <v>444.72139981565329</v>
      </c>
      <c r="M383" s="306">
        <f t="shared" ca="1" si="161"/>
        <v>1.3277163130800689</v>
      </c>
      <c r="N383" s="304">
        <f t="shared" ca="1" si="162"/>
        <v>76.0725411301582</v>
      </c>
      <c r="P383" s="310">
        <f t="shared" ca="1" si="163"/>
        <v>23</v>
      </c>
      <c r="Q383" s="304">
        <f t="shared" ca="1" si="164"/>
        <v>0</v>
      </c>
      <c r="R383" s="306">
        <f t="shared" ca="1" si="165"/>
        <v>0</v>
      </c>
      <c r="S383" s="307">
        <f t="shared" ca="1" si="166"/>
        <v>8.2349999999999994</v>
      </c>
      <c r="T383" s="304">
        <f t="shared" ca="1" si="146"/>
        <v>80.785349999999994</v>
      </c>
      <c r="U383" s="311">
        <f t="shared" ca="1" si="147"/>
        <v>0</v>
      </c>
      <c r="V383" s="306">
        <f t="shared" ca="1" si="148"/>
        <v>1.1729974008135895</v>
      </c>
      <c r="W383" s="304">
        <f t="shared" ca="1" si="149"/>
        <v>109.30408756902339</v>
      </c>
      <c r="Y383" s="314" t="str">
        <f t="shared" ca="1" si="167"/>
        <v/>
      </c>
      <c r="Z383" s="315" t="str">
        <f t="shared" ca="1" si="168"/>
        <v/>
      </c>
      <c r="AA383" s="316" t="str">
        <f t="shared" ca="1" si="169"/>
        <v/>
      </c>
      <c r="AC383" s="310" t="e">
        <f t="shared" ca="1" si="170"/>
        <v>#N/A</v>
      </c>
      <c r="AD383" s="323" t="e">
        <f t="shared" ca="1" si="171"/>
        <v>#N/A</v>
      </c>
      <c r="AE383" s="324">
        <f t="shared" ca="1" si="150"/>
        <v>433.71689367776059</v>
      </c>
      <c r="AG383" s="306">
        <f t="shared" ca="1" si="172"/>
        <v>-22.832930772325049</v>
      </c>
      <c r="AH383" s="304">
        <f t="shared" ca="1" si="173"/>
        <v>-13.311004770813657</v>
      </c>
    </row>
    <row r="384" spans="1:34" x14ac:dyDescent="0.2">
      <c r="A384" s="347">
        <f t="shared" ca="1" si="151"/>
        <v>0.01</v>
      </c>
      <c r="B384" s="304">
        <f t="shared" ca="1" si="152"/>
        <v>3.799999999999963</v>
      </c>
      <c r="D384" s="306">
        <f t="shared" ca="1" si="153"/>
        <v>-3.1947484790945393</v>
      </c>
      <c r="E384" s="307">
        <f t="shared" ca="1" si="154"/>
        <v>-22.692900192055696</v>
      </c>
      <c r="F384" s="304">
        <f t="shared" ca="1" si="155"/>
        <v>22.916678139976533</v>
      </c>
      <c r="G384" s="306">
        <f t="shared" ca="1" si="156"/>
        <v>40.86815928358471</v>
      </c>
      <c r="H384" s="307">
        <f t="shared" ca="1" si="157"/>
        <v>164.70373667938637</v>
      </c>
      <c r="I384" s="304">
        <f t="shared" ca="1" si="158"/>
        <v>169.69834212325438</v>
      </c>
      <c r="J384" s="306">
        <f t="shared" ca="1" si="159"/>
        <v>98.7286236352885</v>
      </c>
      <c r="K384" s="307">
        <f t="shared" ca="1" si="160"/>
        <v>435.36506568956406</v>
      </c>
      <c r="L384" s="304">
        <f t="shared" ca="1" si="145"/>
        <v>446.41917694897126</v>
      </c>
      <c r="M384" s="306">
        <f t="shared" ca="1" si="161"/>
        <v>1.3275771720283844</v>
      </c>
      <c r="N384" s="304">
        <f t="shared" ca="1" si="162"/>
        <v>76.064568935139675</v>
      </c>
      <c r="P384" s="310">
        <f t="shared" ca="1" si="163"/>
        <v>23</v>
      </c>
      <c r="Q384" s="304">
        <f t="shared" ca="1" si="164"/>
        <v>0</v>
      </c>
      <c r="R384" s="306">
        <f t="shared" ca="1" si="165"/>
        <v>0</v>
      </c>
      <c r="S384" s="307">
        <f t="shared" ca="1" si="166"/>
        <v>8.2349999999999994</v>
      </c>
      <c r="T384" s="304">
        <f t="shared" ca="1" si="146"/>
        <v>80.785349999999994</v>
      </c>
      <c r="U384" s="311">
        <f t="shared" ca="1" si="147"/>
        <v>0</v>
      </c>
      <c r="V384" s="306">
        <f t="shared" ca="1" si="148"/>
        <v>1.1728039953036957</v>
      </c>
      <c r="W384" s="304">
        <f t="shared" ca="1" si="149"/>
        <v>108.99306118492788</v>
      </c>
      <c r="Y384" s="314" t="str">
        <f t="shared" ca="1" si="167"/>
        <v/>
      </c>
      <c r="Z384" s="315" t="str">
        <f t="shared" ca="1" si="168"/>
        <v/>
      </c>
      <c r="AA384" s="316" t="str">
        <f t="shared" ca="1" si="169"/>
        <v/>
      </c>
      <c r="AC384" s="310" t="e">
        <f t="shared" ca="1" si="170"/>
        <v>#N/A</v>
      </c>
      <c r="AD384" s="323" t="e">
        <f t="shared" ca="1" si="171"/>
        <v>#N/A</v>
      </c>
      <c r="AE384" s="324">
        <f t="shared" ca="1" si="150"/>
        <v>435.36506568956406</v>
      </c>
      <c r="AG384" s="306">
        <f t="shared" ca="1" si="172"/>
        <v>-22.794711422432592</v>
      </c>
      <c r="AH384" s="304">
        <f t="shared" ca="1" si="173"/>
        <v>-13.273113244568719</v>
      </c>
    </row>
    <row r="385" spans="1:34" x14ac:dyDescent="0.2">
      <c r="A385" s="347">
        <f t="shared" ca="1" si="151"/>
        <v>0.01</v>
      </c>
      <c r="B385" s="304">
        <f t="shared" ca="1" si="152"/>
        <v>3.8099999999999627</v>
      </c>
      <c r="D385" s="306">
        <f t="shared" ca="1" si="153"/>
        <v>-3.1874451841855715</v>
      </c>
      <c r="E385" s="307">
        <f t="shared" ca="1" si="154"/>
        <v>-22.655798330509739</v>
      </c>
      <c r="F385" s="304">
        <f t="shared" ca="1" si="155"/>
        <v>22.878920533865134</v>
      </c>
      <c r="G385" s="306">
        <f t="shared" ca="1" si="156"/>
        <v>40.836284831742852</v>
      </c>
      <c r="H385" s="307">
        <f t="shared" ca="1" si="157"/>
        <v>164.47717869608127</v>
      </c>
      <c r="I385" s="304">
        <f t="shared" ca="1" si="158"/>
        <v>169.47077763048674</v>
      </c>
      <c r="J385" s="306">
        <f t="shared" ca="1" si="159"/>
        <v>99.137145855865143</v>
      </c>
      <c r="K385" s="307">
        <f t="shared" ca="1" si="160"/>
        <v>437.0109702664414</v>
      </c>
      <c r="L385" s="304">
        <f t="shared" ca="1" si="145"/>
        <v>448.11467485640731</v>
      </c>
      <c r="M385" s="306">
        <f t="shared" ca="1" si="161"/>
        <v>1.3274377659647194</v>
      </c>
      <c r="N385" s="304">
        <f t="shared" ca="1" si="162"/>
        <v>76.056581556053132</v>
      </c>
      <c r="P385" s="310">
        <f t="shared" ca="1" si="163"/>
        <v>23</v>
      </c>
      <c r="Q385" s="304">
        <f t="shared" ca="1" si="164"/>
        <v>0</v>
      </c>
      <c r="R385" s="306">
        <f t="shared" ca="1" si="165"/>
        <v>0</v>
      </c>
      <c r="S385" s="307">
        <f t="shared" ca="1" si="166"/>
        <v>8.2349999999999994</v>
      </c>
      <c r="T385" s="304">
        <f t="shared" ca="1" si="146"/>
        <v>80.785349999999994</v>
      </c>
      <c r="U385" s="311">
        <f t="shared" ca="1" si="147"/>
        <v>0</v>
      </c>
      <c r="V385" s="306">
        <f t="shared" ca="1" si="148"/>
        <v>1.17261088699759</v>
      </c>
      <c r="W385" s="304">
        <f t="shared" ca="1" si="149"/>
        <v>108.68304087969581</v>
      </c>
      <c r="Y385" s="314" t="str">
        <f t="shared" ca="1" si="167"/>
        <v/>
      </c>
      <c r="Z385" s="315" t="str">
        <f t="shared" ca="1" si="168"/>
        <v/>
      </c>
      <c r="AA385" s="316" t="str">
        <f t="shared" ca="1" si="169"/>
        <v/>
      </c>
      <c r="AC385" s="310" t="e">
        <f t="shared" ca="1" si="170"/>
        <v>#N/A</v>
      </c>
      <c r="AD385" s="323" t="e">
        <f t="shared" ca="1" si="171"/>
        <v>#N/A</v>
      </c>
      <c r="AE385" s="324">
        <f t="shared" ca="1" si="150"/>
        <v>437.0109702664414</v>
      </c>
      <c r="AG385" s="306">
        <f t="shared" ca="1" si="172"/>
        <v>-22.75661395194831</v>
      </c>
      <c r="AH385" s="304">
        <f t="shared" ca="1" si="173"/>
        <v>-13.235344406184321</v>
      </c>
    </row>
    <row r="386" spans="1:34" x14ac:dyDescent="0.2">
      <c r="A386" s="347">
        <f t="shared" ca="1" si="151"/>
        <v>0.01</v>
      </c>
      <c r="B386" s="304">
        <f t="shared" ca="1" si="152"/>
        <v>3.8199999999999625</v>
      </c>
      <c r="D386" s="306">
        <f t="shared" ca="1" si="153"/>
        <v>-3.1801644597593088</v>
      </c>
      <c r="E386" s="307">
        <f t="shared" ca="1" si="154"/>
        <v>-22.618816479900985</v>
      </c>
      <c r="F386" s="304">
        <f t="shared" ca="1" si="155"/>
        <v>22.841285098316089</v>
      </c>
      <c r="G386" s="306">
        <f t="shared" ca="1" si="156"/>
        <v>40.804483187145259</v>
      </c>
      <c r="H386" s="307">
        <f t="shared" ca="1" si="157"/>
        <v>164.25099053128227</v>
      </c>
      <c r="I386" s="304">
        <f t="shared" ca="1" si="158"/>
        <v>169.24359290288479</v>
      </c>
      <c r="J386" s="306">
        <f t="shared" ca="1" si="159"/>
        <v>99.545349695959587</v>
      </c>
      <c r="K386" s="307">
        <f t="shared" ca="1" si="160"/>
        <v>438.65461111257821</v>
      </c>
      <c r="L386" s="304">
        <f t="shared" ca="1" si="145"/>
        <v>449.80789732553399</v>
      </c>
      <c r="M386" s="306">
        <f t="shared" ca="1" si="161"/>
        <v>1.3272980943434305</v>
      </c>
      <c r="N386" s="304">
        <f t="shared" ca="1" si="162"/>
        <v>76.048578961635528</v>
      </c>
      <c r="P386" s="310">
        <f t="shared" ca="1" si="163"/>
        <v>23</v>
      </c>
      <c r="Q386" s="304">
        <f t="shared" ca="1" si="164"/>
        <v>0</v>
      </c>
      <c r="R386" s="306">
        <f t="shared" ca="1" si="165"/>
        <v>0</v>
      </c>
      <c r="S386" s="307">
        <f t="shared" ca="1" si="166"/>
        <v>8.2349999999999994</v>
      </c>
      <c r="T386" s="304">
        <f t="shared" ca="1" si="146"/>
        <v>80.785349999999994</v>
      </c>
      <c r="U386" s="311">
        <f t="shared" ca="1" si="147"/>
        <v>0</v>
      </c>
      <c r="V386" s="306">
        <f t="shared" ca="1" si="148"/>
        <v>1.1724180753247087</v>
      </c>
      <c r="W386" s="304">
        <f t="shared" ca="1" si="149"/>
        <v>108.37402242042997</v>
      </c>
      <c r="Y386" s="314" t="str">
        <f t="shared" ca="1" si="167"/>
        <v/>
      </c>
      <c r="Z386" s="315" t="str">
        <f t="shared" ca="1" si="168"/>
        <v/>
      </c>
      <c r="AA386" s="316" t="str">
        <f t="shared" ca="1" si="169"/>
        <v/>
      </c>
      <c r="AC386" s="310" t="e">
        <f t="shared" ca="1" si="170"/>
        <v>#N/A</v>
      </c>
      <c r="AD386" s="323" t="e">
        <f t="shared" ca="1" si="171"/>
        <v>#N/A</v>
      </c>
      <c r="AE386" s="324">
        <f t="shared" ca="1" si="150"/>
        <v>438.65461111257821</v>
      </c>
      <c r="AG386" s="306">
        <f t="shared" ca="1" si="172"/>
        <v>-22.718637841763474</v>
      </c>
      <c r="AH386" s="304">
        <f t="shared" ca="1" si="173"/>
        <v>-13.19769773888231</v>
      </c>
    </row>
    <row r="387" spans="1:34" x14ac:dyDescent="0.2">
      <c r="A387" s="347">
        <f t="shared" ca="1" si="151"/>
        <v>0.01</v>
      </c>
      <c r="B387" s="304">
        <f t="shared" ca="1" si="152"/>
        <v>3.8299999999999623</v>
      </c>
      <c r="D387" s="306">
        <f t="shared" ca="1" si="153"/>
        <v>-3.172906209538167</v>
      </c>
      <c r="E387" s="307">
        <f t="shared" ca="1" si="154"/>
        <v>-22.581954135267182</v>
      </c>
      <c r="F387" s="304">
        <f t="shared" ca="1" si="155"/>
        <v>22.803771319276038</v>
      </c>
      <c r="G387" s="306">
        <f t="shared" ca="1" si="156"/>
        <v>40.772754125049879</v>
      </c>
      <c r="H387" s="307">
        <f t="shared" ca="1" si="157"/>
        <v>164.02517098992959</v>
      </c>
      <c r="I387" s="304">
        <f t="shared" ca="1" si="158"/>
        <v>169.01678673202082</v>
      </c>
      <c r="J387" s="306">
        <f t="shared" ca="1" si="159"/>
        <v>99.953235882520559</v>
      </c>
      <c r="K387" s="307">
        <f t="shared" ca="1" si="160"/>
        <v>440.29599192018429</v>
      </c>
      <c r="L387" s="304">
        <f t="shared" ca="1" si="145"/>
        <v>451.49884813182609</v>
      </c>
      <c r="M387" s="306">
        <f t="shared" ca="1" si="161"/>
        <v>1.3271581566171731</v>
      </c>
      <c r="N387" s="304">
        <f t="shared" ca="1" si="162"/>
        <v>76.04056112052632</v>
      </c>
      <c r="P387" s="310">
        <f t="shared" ca="1" si="163"/>
        <v>23</v>
      </c>
      <c r="Q387" s="304">
        <f t="shared" ca="1" si="164"/>
        <v>0</v>
      </c>
      <c r="R387" s="306">
        <f t="shared" ca="1" si="165"/>
        <v>0</v>
      </c>
      <c r="S387" s="307">
        <f t="shared" ca="1" si="166"/>
        <v>8.2349999999999994</v>
      </c>
      <c r="T387" s="304">
        <f t="shared" ca="1" si="146"/>
        <v>80.785349999999994</v>
      </c>
      <c r="U387" s="311">
        <f t="shared" ca="1" si="147"/>
        <v>0</v>
      </c>
      <c r="V387" s="306">
        <f t="shared" ca="1" si="148"/>
        <v>1.1722255597164122</v>
      </c>
      <c r="W387" s="304">
        <f t="shared" ca="1" si="149"/>
        <v>108.06600159685772</v>
      </c>
      <c r="Y387" s="314" t="str">
        <f t="shared" ca="1" si="167"/>
        <v/>
      </c>
      <c r="Z387" s="315" t="str">
        <f t="shared" ca="1" si="168"/>
        <v/>
      </c>
      <c r="AA387" s="316" t="str">
        <f t="shared" ca="1" si="169"/>
        <v/>
      </c>
      <c r="AC387" s="310" t="e">
        <f t="shared" ca="1" si="170"/>
        <v>#N/A</v>
      </c>
      <c r="AD387" s="323" t="e">
        <f t="shared" ca="1" si="171"/>
        <v>#N/A</v>
      </c>
      <c r="AE387" s="324">
        <f t="shared" ca="1" si="150"/>
        <v>440.29599192018429</v>
      </c>
      <c r="AG387" s="306">
        <f t="shared" ca="1" si="172"/>
        <v>-22.680782575525669</v>
      </c>
      <c r="AH387" s="304">
        <f t="shared" ca="1" si="173"/>
        <v>-13.160172728649663</v>
      </c>
    </row>
    <row r="388" spans="1:34" x14ac:dyDescent="0.2">
      <c r="A388" s="347">
        <f t="shared" ca="1" si="151"/>
        <v>0.01</v>
      </c>
      <c r="B388" s="304">
        <f t="shared" ca="1" si="152"/>
        <v>3.8399999999999621</v>
      </c>
      <c r="D388" s="306">
        <f t="shared" ca="1" si="153"/>
        <v>-3.1656703377580211</v>
      </c>
      <c r="E388" s="307">
        <f t="shared" ca="1" si="154"/>
        <v>-22.545210794344946</v>
      </c>
      <c r="F388" s="304">
        <f t="shared" ca="1" si="155"/>
        <v>22.766378685438948</v>
      </c>
      <c r="G388" s="306">
        <f t="shared" ca="1" si="156"/>
        <v>40.741097421672301</v>
      </c>
      <c r="H388" s="307">
        <f t="shared" ca="1" si="157"/>
        <v>163.79971888198614</v>
      </c>
      <c r="I388" s="304">
        <f t="shared" ca="1" si="158"/>
        <v>168.79035791460328</v>
      </c>
      <c r="J388" s="306">
        <f t="shared" ca="1" si="159"/>
        <v>100.36080514025417</v>
      </c>
      <c r="K388" s="307">
        <f t="shared" ca="1" si="160"/>
        <v>441.93511636954389</v>
      </c>
      <c r="L388" s="304">
        <f t="shared" ref="L388:L451" ca="1" si="174">SQRT(pos_x^2+pos_z^2)</f>
        <v>453.18753103871069</v>
      </c>
      <c r="M388" s="306">
        <f t="shared" ca="1" si="161"/>
        <v>1.3270179522368952</v>
      </c>
      <c r="N388" s="304">
        <f t="shared" ca="1" si="162"/>
        <v>76.032528001267153</v>
      </c>
      <c r="P388" s="310">
        <f t="shared" ca="1" si="163"/>
        <v>23</v>
      </c>
      <c r="Q388" s="304">
        <f t="shared" ca="1" si="164"/>
        <v>0</v>
      </c>
      <c r="R388" s="306">
        <f t="shared" ca="1" si="165"/>
        <v>0</v>
      </c>
      <c r="S388" s="307">
        <f t="shared" ca="1" si="166"/>
        <v>8.2349999999999994</v>
      </c>
      <c r="T388" s="304">
        <f t="shared" ref="T388:T451" ca="1" si="175">m*g</f>
        <v>80.785349999999994</v>
      </c>
      <c r="U388" s="311">
        <f t="shared" ref="U388:U451" ca="1" si="176">IF(pos_xz&lt;L_rampe,Poids*COS(Beta),0)</f>
        <v>0</v>
      </c>
      <c r="V388" s="306">
        <f t="shared" ref="V388:V451" ca="1" si="177">Rho_moyen*(20000-Alt_rampe-pos_z)/(20000+Alt_rampe+pos_z)</f>
        <v>1.1720333396059779</v>
      </c>
      <c r="W388" s="304">
        <f t="shared" ref="W388:W451" ca="1" si="178">1/2*Rho*Sref*Cx*vit_xz^2</f>
        <v>107.75897422118575</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441.93511636954389</v>
      </c>
      <c r="AG388" s="306">
        <f t="shared" ca="1" si="172"/>
        <v>-22.643047639620988</v>
      </c>
      <c r="AH388" s="304">
        <f t="shared" ca="1" si="173"/>
        <v>-13.122768864220731</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-3.1584567491649032</v>
      </c>
      <c r="E389" s="307">
        <f t="shared" ref="E389:E452" ca="1" si="183">IF(AND(L388&lt;L_rampe,Poussee&lt;Poids*SIN(M388)),0,(-W388+Poussee)/m*SIN(M388)+U388/m*COS(M388)-Poids/m)</f>
        <v>-22.508585957552427</v>
      </c>
      <c r="F389" s="304">
        <f t="shared" ref="F389:F452" ca="1" si="184">SQRT(acc_x^2+acc_z^2)</f>
        <v>22.729106688228459</v>
      </c>
      <c r="G389" s="306">
        <f t="shared" ref="G389:G452" ca="1" si="185">G388+acc_x*pas</f>
        <v>40.709512854180652</v>
      </c>
      <c r="H389" s="307">
        <f t="shared" ref="H389:H452" ca="1" si="186">H388+acc_z*pas</f>
        <v>163.57463302241061</v>
      </c>
      <c r="I389" s="304">
        <f t="shared" ref="I389:I452" ca="1" si="187">SQRT(vit_x^2+vit_z^2)</f>
        <v>168.56430525244957</v>
      </c>
      <c r="J389" s="306">
        <f t="shared" ref="J389:J452" ca="1" si="188">J388+0.5*(vit_x+G388)*pas*(K388&gt;=0)</f>
        <v>100.76805819163344</v>
      </c>
      <c r="K389" s="307">
        <f t="shared" ref="K389:K452" ca="1" si="189">K388+0.5*(vit_z+H388)*pas</f>
        <v>443.57198812906586</v>
      </c>
      <c r="L389" s="304">
        <f t="shared" ca="1" si="174"/>
        <v>454.87394979761655</v>
      </c>
      <c r="M389" s="306">
        <f t="shared" ref="M389:M452" ca="1" si="190">IF(AND(L388&gt;L_rampe,G389&gt;0),ATAN2(G389,H389),$M$4)</f>
        <v>1.3268774806518322</v>
      </c>
      <c r="N389" s="304">
        <f t="shared" ref="N389:N452" ca="1" si="191">DEGREES(Beta)</f>
        <v>76.02447957230153</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8.2349999999999994</v>
      </c>
      <c r="T389" s="304">
        <f t="shared" ca="1" si="175"/>
        <v>80.785349999999994</v>
      </c>
      <c r="U389" s="311">
        <f t="shared" ca="1" si="176"/>
        <v>0</v>
      </c>
      <c r="V389" s="306">
        <f t="shared" ca="1" si="177"/>
        <v>1.1718414144285918</v>
      </c>
      <c r="W389" s="304">
        <f t="shared" ca="1" si="178"/>
        <v>107.45293612795587</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443.57198812906586</v>
      </c>
      <c r="AG389" s="306">
        <f t="shared" ref="AG389:AG452" ca="1" si="201">IF(AND(L388&lt;L_rampe,Poussee&lt;Poids*SIN(M388)),0,(-W388+Poussee)/m-Poids*SIN(M388)/m)</f>
        <v>-22.605432523156349</v>
      </c>
      <c r="AH389" s="304">
        <f t="shared" ref="AH389:AH452" ca="1" si="202">IF(AND(L388&lt;L_rampe,Poussee&lt;Poids*SIN(M388)), g*SIN(M388), (-W388+Poussee)/m)</f>
        <v>-13.085485637059595</v>
      </c>
    </row>
    <row r="390" spans="1:34" x14ac:dyDescent="0.2">
      <c r="A390" s="347">
        <f t="shared" ca="1" si="180"/>
        <v>0.01</v>
      </c>
      <c r="B390" s="304">
        <f t="shared" ca="1" si="181"/>
        <v>3.8599999999999617</v>
      </c>
      <c r="D390" s="306">
        <f t="shared" ca="1" si="182"/>
        <v>-3.1512653490117244</v>
      </c>
      <c r="E390" s="307">
        <f t="shared" ca="1" si="183"/>
        <v>-22.472079127972073</v>
      </c>
      <c r="F390" s="304">
        <f t="shared" ca="1" si="184"/>
        <v>22.691954821780342</v>
      </c>
      <c r="G390" s="306">
        <f t="shared" ca="1" si="185"/>
        <v>40.678000200690533</v>
      </c>
      <c r="H390" s="307">
        <f t="shared" ca="1" si="186"/>
        <v>163.3499122311309</v>
      </c>
      <c r="I390" s="304">
        <f t="shared" ca="1" si="187"/>
        <v>168.33862755245912</v>
      </c>
      <c r="J390" s="306">
        <f t="shared" ca="1" si="188"/>
        <v>101.1749957569078</v>
      </c>
      <c r="K390" s="307">
        <f t="shared" ca="1" si="189"/>
        <v>445.20661085533357</v>
      </c>
      <c r="L390" s="304">
        <f t="shared" ca="1" si="174"/>
        <v>456.55810814802396</v>
      </c>
      <c r="M390" s="306">
        <f t="shared" ca="1" si="190"/>
        <v>1.3267367413094999</v>
      </c>
      <c r="N390" s="304">
        <f t="shared" ca="1" si="191"/>
        <v>76.016415801974446</v>
      </c>
      <c r="P390" s="310">
        <f t="shared" ca="1" si="192"/>
        <v>23</v>
      </c>
      <c r="Q390" s="304">
        <f t="shared" ca="1" si="193"/>
        <v>0</v>
      </c>
      <c r="R390" s="306">
        <f t="shared" ca="1" si="194"/>
        <v>0</v>
      </c>
      <c r="S390" s="307">
        <f t="shared" ca="1" si="195"/>
        <v>8.2349999999999994</v>
      </c>
      <c r="T390" s="304">
        <f t="shared" ca="1" si="175"/>
        <v>80.785349999999994</v>
      </c>
      <c r="U390" s="311">
        <f t="shared" ca="1" si="176"/>
        <v>0</v>
      </c>
      <c r="V390" s="306">
        <f t="shared" ca="1" si="177"/>
        <v>1.1716497836213389</v>
      </c>
      <c r="W390" s="304">
        <f t="shared" ca="1" si="178"/>
        <v>107.14788317390185</v>
      </c>
      <c r="Y390" s="314" t="str">
        <f t="shared" ca="1" si="196"/>
        <v/>
      </c>
      <c r="Z390" s="315" t="str">
        <f t="shared" ca="1" si="197"/>
        <v/>
      </c>
      <c r="AA390" s="316" t="str">
        <f t="shared" ca="1" si="198"/>
        <v/>
      </c>
      <c r="AC390" s="310" t="e">
        <f t="shared" ca="1" si="199"/>
        <v>#N/A</v>
      </c>
      <c r="AD390" s="323" t="e">
        <f t="shared" ca="1" si="200"/>
        <v>#N/A</v>
      </c>
      <c r="AE390" s="324">
        <f t="shared" ca="1" si="179"/>
        <v>445.20661085533357</v>
      </c>
      <c r="AG390" s="306">
        <f t="shared" ca="1" si="201"/>
        <v>-22.567936717941947</v>
      </c>
      <c r="AH390" s="304">
        <f t="shared" ca="1" si="202"/>
        <v>-13.048322541342547</v>
      </c>
    </row>
    <row r="391" spans="1:34" x14ac:dyDescent="0.2">
      <c r="A391" s="347">
        <f t="shared" ca="1" si="180"/>
        <v>0.01</v>
      </c>
      <c r="B391" s="304">
        <f t="shared" ca="1" si="181"/>
        <v>3.8699999999999615</v>
      </c>
      <c r="D391" s="306">
        <f t="shared" ca="1" si="182"/>
        <v>-3.1440960430550327</v>
      </c>
      <c r="E391" s="307">
        <f t="shared" ca="1" si="183"/>
        <v>-22.435689811333617</v>
      </c>
      <c r="F391" s="304">
        <f t="shared" ca="1" si="184"/>
        <v>22.654922582925181</v>
      </c>
      <c r="G391" s="306">
        <f t="shared" ca="1" si="185"/>
        <v>40.646559240259982</v>
      </c>
      <c r="H391" s="307">
        <f t="shared" ca="1" si="186"/>
        <v>163.12555533301756</v>
      </c>
      <c r="I391" s="304">
        <f t="shared" ca="1" si="187"/>
        <v>168.11332362658629</v>
      </c>
      <c r="J391" s="306">
        <f t="shared" ca="1" si="188"/>
        <v>101.58161855411255</v>
      </c>
      <c r="K391" s="307">
        <f t="shared" ca="1" si="189"/>
        <v>446.83898819315431</v>
      </c>
      <c r="L391" s="304">
        <f t="shared" ca="1" si="174"/>
        <v>458.24000981751379</v>
      </c>
      <c r="M391" s="306">
        <f t="shared" ca="1" si="190"/>
        <v>1.3265957336556895</v>
      </c>
      <c r="N391" s="304">
        <f t="shared" ca="1" si="191"/>
        <v>76.008336658532073</v>
      </c>
      <c r="P391" s="310">
        <f t="shared" ca="1" si="192"/>
        <v>23</v>
      </c>
      <c r="Q391" s="304">
        <f t="shared" ca="1" si="193"/>
        <v>0</v>
      </c>
      <c r="R391" s="306">
        <f t="shared" ca="1" si="194"/>
        <v>0</v>
      </c>
      <c r="S391" s="307">
        <f t="shared" ca="1" si="195"/>
        <v>8.2349999999999994</v>
      </c>
      <c r="T391" s="304">
        <f t="shared" ca="1" si="175"/>
        <v>80.785349999999994</v>
      </c>
      <c r="U391" s="311">
        <f t="shared" ca="1" si="176"/>
        <v>0</v>
      </c>
      <c r="V391" s="306">
        <f t="shared" ca="1" si="177"/>
        <v>1.1714584466231976</v>
      </c>
      <c r="W391" s="304">
        <f t="shared" ca="1" si="178"/>
        <v>106.84381123780761</v>
      </c>
      <c r="Y391" s="314" t="str">
        <f t="shared" ca="1" si="196"/>
        <v/>
      </c>
      <c r="Z391" s="315" t="str">
        <f t="shared" ca="1" si="197"/>
        <v/>
      </c>
      <c r="AA391" s="316" t="str">
        <f t="shared" ca="1" si="198"/>
        <v/>
      </c>
      <c r="AC391" s="310" t="e">
        <f t="shared" ca="1" si="199"/>
        <v>#N/A</v>
      </c>
      <c r="AD391" s="323" t="e">
        <f t="shared" ca="1" si="200"/>
        <v>#N/A</v>
      </c>
      <c r="AE391" s="324">
        <f t="shared" ca="1" si="179"/>
        <v>446.83898819315431</v>
      </c>
      <c r="AG391" s="306">
        <f t="shared" ca="1" si="201"/>
        <v>-22.530559718473846</v>
      </c>
      <c r="AH391" s="304">
        <f t="shared" ca="1" si="202"/>
        <v>-13.011279073940724</v>
      </c>
    </row>
    <row r="392" spans="1:34" x14ac:dyDescent="0.2">
      <c r="A392" s="347">
        <f t="shared" ca="1" si="180"/>
        <v>0.01</v>
      </c>
      <c r="B392" s="304">
        <f t="shared" ca="1" si="181"/>
        <v>3.8799999999999613</v>
      </c>
      <c r="D392" s="306">
        <f t="shared" ca="1" si="182"/>
        <v>-3.1369487375517813</v>
      </c>
      <c r="E392" s="307">
        <f t="shared" ca="1" si="183"/>
        <v>-22.399417515997094</v>
      </c>
      <c r="F392" s="304">
        <f t="shared" ca="1" si="184"/>
        <v>22.618009471171089</v>
      </c>
      <c r="G392" s="306">
        <f t="shared" ca="1" si="185"/>
        <v>40.615189752884461</v>
      </c>
      <c r="H392" s="307">
        <f t="shared" ca="1" si="186"/>
        <v>162.9015611578576</v>
      </c>
      <c r="I392" s="304">
        <f t="shared" ca="1" si="187"/>
        <v>167.888392291814</v>
      </c>
      <c r="J392" s="306">
        <f t="shared" ca="1" si="188"/>
        <v>101.98792729907828</v>
      </c>
      <c r="K392" s="307">
        <f t="shared" ca="1" si="189"/>
        <v>448.46912377560869</v>
      </c>
      <c r="L392" s="304">
        <f t="shared" ca="1" si="174"/>
        <v>459.91965852181653</v>
      </c>
      <c r="M392" s="306">
        <f t="shared" ca="1" si="190"/>
        <v>1.3264544571344601</v>
      </c>
      <c r="N392" s="304">
        <f t="shared" ca="1" si="191"/>
        <v>76.000242110121334</v>
      </c>
      <c r="P392" s="310">
        <f t="shared" ca="1" si="192"/>
        <v>23</v>
      </c>
      <c r="Q392" s="304">
        <f t="shared" ca="1" si="193"/>
        <v>0</v>
      </c>
      <c r="R392" s="306">
        <f t="shared" ca="1" si="194"/>
        <v>0</v>
      </c>
      <c r="S392" s="307">
        <f t="shared" ca="1" si="195"/>
        <v>8.2349999999999994</v>
      </c>
      <c r="T392" s="304">
        <f t="shared" ca="1" si="175"/>
        <v>80.785349999999994</v>
      </c>
      <c r="U392" s="311">
        <f t="shared" ca="1" si="176"/>
        <v>0</v>
      </c>
      <c r="V392" s="306">
        <f t="shared" ca="1" si="177"/>
        <v>1.1712674028750292</v>
      </c>
      <c r="W392" s="304">
        <f t="shared" ca="1" si="178"/>
        <v>106.54071622036612</v>
      </c>
      <c r="Y392" s="314" t="str">
        <f t="shared" ca="1" si="196"/>
        <v/>
      </c>
      <c r="Z392" s="315" t="str">
        <f t="shared" ca="1" si="197"/>
        <v/>
      </c>
      <c r="AA392" s="316" t="str">
        <f t="shared" ca="1" si="198"/>
        <v/>
      </c>
      <c r="AC392" s="310" t="e">
        <f t="shared" ca="1" si="199"/>
        <v>#N/A</v>
      </c>
      <c r="AD392" s="323" t="e">
        <f t="shared" ca="1" si="200"/>
        <v>#N/A</v>
      </c>
      <c r="AE392" s="324">
        <f t="shared" ca="1" si="179"/>
        <v>448.46912377560869</v>
      </c>
      <c r="AG392" s="306">
        <f t="shared" ca="1" si="201"/>
        <v>-22.493301021916686</v>
      </c>
      <c r="AH392" s="304">
        <f t="shared" ca="1" si="202"/>
        <v>-12.974354734402869</v>
      </c>
    </row>
    <row r="393" spans="1:34" x14ac:dyDescent="0.2">
      <c r="A393" s="347">
        <f t="shared" ca="1" si="180"/>
        <v>0.01</v>
      </c>
      <c r="B393" s="304">
        <f t="shared" ca="1" si="181"/>
        <v>3.889999999999961</v>
      </c>
      <c r="D393" s="306">
        <f t="shared" ca="1" si="182"/>
        <v>-3.1298233392561441</v>
      </c>
      <c r="E393" s="307">
        <f t="shared" ca="1" si="183"/>
        <v>-22.363261752936047</v>
      </c>
      <c r="F393" s="304">
        <f t="shared" ca="1" si="184"/>
        <v>22.581214988686607</v>
      </c>
      <c r="G393" s="306">
        <f t="shared" ca="1" si="185"/>
        <v>40.5838915194919</v>
      </c>
      <c r="H393" s="307">
        <f t="shared" ca="1" si="186"/>
        <v>162.67792854032825</v>
      </c>
      <c r="I393" s="304">
        <f t="shared" ca="1" si="187"/>
        <v>167.66383237012695</v>
      </c>
      <c r="J393" s="306">
        <f t="shared" ca="1" si="188"/>
        <v>102.39392270544016</v>
      </c>
      <c r="K393" s="307">
        <f t="shared" ca="1" si="189"/>
        <v>450.09702122409965</v>
      </c>
      <c r="L393" s="304">
        <f t="shared" ca="1" si="174"/>
        <v>461.59705796486099</v>
      </c>
      <c r="M393" s="306">
        <f t="shared" ca="1" si="190"/>
        <v>1.3263129111881335</v>
      </c>
      <c r="N393" s="304">
        <f t="shared" ca="1" si="191"/>
        <v>75.992132124789634</v>
      </c>
      <c r="P393" s="310">
        <f t="shared" ca="1" si="192"/>
        <v>23</v>
      </c>
      <c r="Q393" s="304">
        <f t="shared" ca="1" si="193"/>
        <v>0</v>
      </c>
      <c r="R393" s="306">
        <f t="shared" ca="1" si="194"/>
        <v>0</v>
      </c>
      <c r="S393" s="307">
        <f t="shared" ca="1" si="195"/>
        <v>8.2349999999999994</v>
      </c>
      <c r="T393" s="304">
        <f t="shared" ca="1" si="175"/>
        <v>80.785349999999994</v>
      </c>
      <c r="U393" s="311">
        <f t="shared" ca="1" si="176"/>
        <v>0</v>
      </c>
      <c r="V393" s="306">
        <f t="shared" ca="1" si="177"/>
        <v>1.1710766518195699</v>
      </c>
      <c r="W393" s="304">
        <f t="shared" ca="1" si="178"/>
        <v>106.23859404403954</v>
      </c>
      <c r="Y393" s="314" t="str">
        <f t="shared" ca="1" si="196"/>
        <v/>
      </c>
      <c r="Z393" s="315" t="str">
        <f t="shared" ca="1" si="197"/>
        <v/>
      </c>
      <c r="AA393" s="316" t="str">
        <f t="shared" ca="1" si="198"/>
        <v/>
      </c>
      <c r="AC393" s="310" t="e">
        <f t="shared" ca="1" si="199"/>
        <v>#N/A</v>
      </c>
      <c r="AD393" s="323" t="e">
        <f t="shared" ca="1" si="200"/>
        <v>#N/A</v>
      </c>
      <c r="AE393" s="324">
        <f t="shared" ca="1" si="179"/>
        <v>450.09702122409965</v>
      </c>
      <c r="AG393" s="306">
        <f t="shared" ca="1" si="201"/>
        <v>-22.456160128086537</v>
      </c>
      <c r="AH393" s="304">
        <f t="shared" ca="1" si="202"/>
        <v>-12.937549024938207</v>
      </c>
    </row>
    <row r="394" spans="1:34" x14ac:dyDescent="0.2">
      <c r="A394" s="347">
        <f t="shared" ca="1" si="180"/>
        <v>0.01</v>
      </c>
      <c r="B394" s="304">
        <f t="shared" ca="1" si="181"/>
        <v>3.8999999999999608</v>
      </c>
      <c r="D394" s="306">
        <f t="shared" ca="1" si="182"/>
        <v>-3.1227197554163255</v>
      </c>
      <c r="E394" s="307">
        <f t="shared" ca="1" si="183"/>
        <v>-22.327222035720844</v>
      </c>
      <c r="F394" s="304">
        <f t="shared" ca="1" si="184"/>
        <v>22.544538640283722</v>
      </c>
      <c r="G394" s="306">
        <f t="shared" ca="1" si="185"/>
        <v>40.552664321937733</v>
      </c>
      <c r="H394" s="307">
        <f t="shared" ca="1" si="186"/>
        <v>162.45465631997104</v>
      </c>
      <c r="I394" s="304">
        <f t="shared" ca="1" si="187"/>
        <v>167.43964268848541</v>
      </c>
      <c r="J394" s="306">
        <f t="shared" ca="1" si="188"/>
        <v>102.79960548464732</v>
      </c>
      <c r="K394" s="307">
        <f t="shared" ca="1" si="189"/>
        <v>451.72268414840113</v>
      </c>
      <c r="L394" s="304">
        <f t="shared" ca="1" si="174"/>
        <v>463.27221183882301</v>
      </c>
      <c r="M394" s="306">
        <f t="shared" ca="1" si="190"/>
        <v>1.3261710952572883</v>
      </c>
      <c r="N394" s="304">
        <f t="shared" ca="1" si="191"/>
        <v>75.984006670484476</v>
      </c>
      <c r="P394" s="310">
        <f t="shared" ca="1" si="192"/>
        <v>23</v>
      </c>
      <c r="Q394" s="304">
        <f t="shared" ca="1" si="193"/>
        <v>0</v>
      </c>
      <c r="R394" s="306">
        <f t="shared" ca="1" si="194"/>
        <v>0</v>
      </c>
      <c r="S394" s="307">
        <f t="shared" ca="1" si="195"/>
        <v>8.2349999999999994</v>
      </c>
      <c r="T394" s="304">
        <f t="shared" ca="1" si="175"/>
        <v>80.785349999999994</v>
      </c>
      <c r="U394" s="311">
        <f t="shared" ca="1" si="176"/>
        <v>0</v>
      </c>
      <c r="V394" s="306">
        <f t="shared" ca="1" si="177"/>
        <v>1.1708861929014238</v>
      </c>
      <c r="W394" s="304">
        <f t="shared" ca="1" si="178"/>
        <v>105.93744065292034</v>
      </c>
      <c r="Y394" s="314" t="str">
        <f t="shared" ca="1" si="196"/>
        <v/>
      </c>
      <c r="Z394" s="315" t="str">
        <f t="shared" ca="1" si="197"/>
        <v/>
      </c>
      <c r="AA394" s="316" t="str">
        <f t="shared" ca="1" si="198"/>
        <v/>
      </c>
      <c r="AC394" s="310" t="e">
        <f t="shared" ca="1" si="199"/>
        <v>#N/A</v>
      </c>
      <c r="AD394" s="323" t="e">
        <f t="shared" ca="1" si="200"/>
        <v>#N/A</v>
      </c>
      <c r="AE394" s="324">
        <f t="shared" ca="1" si="179"/>
        <v>451.72268414840113</v>
      </c>
      <c r="AG394" s="306">
        <f t="shared" ca="1" si="201"/>
        <v>-22.419136539433865</v>
      </c>
      <c r="AH394" s="304">
        <f t="shared" ca="1" si="202"/>
        <v>-12.900861450399459</v>
      </c>
    </row>
    <row r="395" spans="1:34" x14ac:dyDescent="0.2">
      <c r="A395" s="347">
        <f t="shared" ca="1" si="180"/>
        <v>0.01</v>
      </c>
      <c r="B395" s="304">
        <f t="shared" ca="1" si="181"/>
        <v>3.9099999999999606</v>
      </c>
      <c r="D395" s="306">
        <f t="shared" ca="1" si="182"/>
        <v>-3.1156378937714142</v>
      </c>
      <c r="E395" s="307">
        <f t="shared" ca="1" si="183"/>
        <v>-22.291297880502078</v>
      </c>
      <c r="F395" s="304">
        <f t="shared" ca="1" si="184"/>
        <v>22.507979933400971</v>
      </c>
      <c r="G395" s="306">
        <f t="shared" ca="1" si="185"/>
        <v>40.521507943000017</v>
      </c>
      <c r="H395" s="307">
        <f t="shared" ca="1" si="186"/>
        <v>162.23174334116601</v>
      </c>
      <c r="I395" s="304">
        <f t="shared" ca="1" si="187"/>
        <v>167.21582207879905</v>
      </c>
      <c r="J395" s="306">
        <f t="shared" ca="1" si="188"/>
        <v>103.204976345972</v>
      </c>
      <c r="K395" s="307">
        <f t="shared" ca="1" si="189"/>
        <v>453.34611614670683</v>
      </c>
      <c r="L395" s="304">
        <f t="shared" ca="1" si="174"/>
        <v>464.94512382417349</v>
      </c>
      <c r="M395" s="306">
        <f t="shared" ca="1" si="190"/>
        <v>1.3260290087807522</v>
      </c>
      <c r="N395" s="304">
        <f t="shared" ca="1" si="191"/>
        <v>75.975865715053089</v>
      </c>
      <c r="P395" s="310">
        <f t="shared" ca="1" si="192"/>
        <v>23</v>
      </c>
      <c r="Q395" s="304">
        <f t="shared" ca="1" si="193"/>
        <v>0</v>
      </c>
      <c r="R395" s="306">
        <f t="shared" ca="1" si="194"/>
        <v>0</v>
      </c>
      <c r="S395" s="307">
        <f t="shared" ca="1" si="195"/>
        <v>8.2349999999999994</v>
      </c>
      <c r="T395" s="304">
        <f t="shared" ca="1" si="175"/>
        <v>80.785349999999994</v>
      </c>
      <c r="U395" s="311">
        <f t="shared" ca="1" si="176"/>
        <v>0</v>
      </c>
      <c r="V395" s="306">
        <f t="shared" ca="1" si="177"/>
        <v>1.170696025567054</v>
      </c>
      <c r="W395" s="304">
        <f t="shared" ca="1" si="178"/>
        <v>105.63725201259362</v>
      </c>
      <c r="Y395" s="314" t="str">
        <f t="shared" ca="1" si="196"/>
        <v/>
      </c>
      <c r="Z395" s="315" t="str">
        <f t="shared" ca="1" si="197"/>
        <v/>
      </c>
      <c r="AA395" s="316" t="str">
        <f t="shared" ca="1" si="198"/>
        <v/>
      </c>
      <c r="AC395" s="310" t="e">
        <f t="shared" ca="1" si="199"/>
        <v>#N/A</v>
      </c>
      <c r="AD395" s="323" t="e">
        <f t="shared" ca="1" si="200"/>
        <v>#N/A</v>
      </c>
      <c r="AE395" s="324">
        <f t="shared" ca="1" si="179"/>
        <v>453.34611614670683</v>
      </c>
      <c r="AG395" s="306">
        <f t="shared" ca="1" si="201"/>
        <v>-22.382229761026643</v>
      </c>
      <c r="AH395" s="304">
        <f t="shared" ca="1" si="202"/>
        <v>-12.864291518265981</v>
      </c>
    </row>
    <row r="396" spans="1:34" x14ac:dyDescent="0.2">
      <c r="A396" s="347">
        <f t="shared" ca="1" si="180"/>
        <v>0.01</v>
      </c>
      <c r="B396" s="304">
        <f t="shared" ca="1" si="181"/>
        <v>3.9199999999999604</v>
      </c>
      <c r="D396" s="306">
        <f t="shared" ca="1" si="182"/>
        <v>-3.1085776625482593</v>
      </c>
      <c r="E396" s="307">
        <f t="shared" ca="1" si="183"/>
        <v>-22.255488805994183</v>
      </c>
      <c r="F396" s="304">
        <f t="shared" ca="1" si="184"/>
        <v>22.471538378086766</v>
      </c>
      <c r="G396" s="306">
        <f t="shared" ca="1" si="185"/>
        <v>40.490422166374536</v>
      </c>
      <c r="H396" s="307">
        <f t="shared" ca="1" si="186"/>
        <v>162.00918845310608</v>
      </c>
      <c r="I396" s="304">
        <f t="shared" ca="1" si="187"/>
        <v>166.99236937790084</v>
      </c>
      <c r="J396" s="306">
        <f t="shared" ca="1" si="188"/>
        <v>103.61003599651887</v>
      </c>
      <c r="K396" s="307">
        <f t="shared" ca="1" si="189"/>
        <v>454.96732080567818</v>
      </c>
      <c r="L396" s="304">
        <f t="shared" ca="1" si="174"/>
        <v>466.61579758972675</v>
      </c>
      <c r="M396" s="306">
        <f t="shared" ca="1" si="190"/>
        <v>1.3258866511955982</v>
      </c>
      <c r="N396" s="304">
        <f t="shared" ca="1" si="191"/>
        <v>75.967709226242079</v>
      </c>
      <c r="P396" s="310">
        <f t="shared" ca="1" si="192"/>
        <v>23</v>
      </c>
      <c r="Q396" s="304">
        <f t="shared" ca="1" si="193"/>
        <v>0</v>
      </c>
      <c r="R396" s="306">
        <f t="shared" ca="1" si="194"/>
        <v>0</v>
      </c>
      <c r="S396" s="307">
        <f t="shared" ca="1" si="195"/>
        <v>8.2349999999999994</v>
      </c>
      <c r="T396" s="304">
        <f t="shared" ca="1" si="175"/>
        <v>80.785349999999994</v>
      </c>
      <c r="U396" s="311">
        <f t="shared" ca="1" si="176"/>
        <v>0</v>
      </c>
      <c r="V396" s="306">
        <f t="shared" ca="1" si="177"/>
        <v>1.1705061492647741</v>
      </c>
      <c r="W396" s="304">
        <f t="shared" ca="1" si="178"/>
        <v>105.33802411000002</v>
      </c>
      <c r="Y396" s="314" t="str">
        <f t="shared" ca="1" si="196"/>
        <v/>
      </c>
      <c r="Z396" s="315" t="str">
        <f t="shared" ca="1" si="197"/>
        <v/>
      </c>
      <c r="AA396" s="316" t="str">
        <f t="shared" ca="1" si="198"/>
        <v/>
      </c>
      <c r="AC396" s="310" t="e">
        <f t="shared" ca="1" si="199"/>
        <v>#N/A</v>
      </c>
      <c r="AD396" s="323" t="e">
        <f t="shared" ca="1" si="200"/>
        <v>#N/A</v>
      </c>
      <c r="AE396" s="324">
        <f t="shared" ca="1" si="179"/>
        <v>454.96732080567818</v>
      </c>
      <c r="AG396" s="306">
        <f t="shared" ca="1" si="201"/>
        <v>-22.345439300533556</v>
      </c>
      <c r="AH396" s="304">
        <f t="shared" ca="1" si="202"/>
        <v>-12.827838738627035</v>
      </c>
    </row>
    <row r="397" spans="1:34" x14ac:dyDescent="0.2">
      <c r="A397" s="347">
        <f t="shared" ca="1" si="180"/>
        <v>0.01</v>
      </c>
      <c r="B397" s="304">
        <f t="shared" ca="1" si="181"/>
        <v>3.9299999999999602</v>
      </c>
      <c r="D397" s="306">
        <f t="shared" ca="1" si="182"/>
        <v>-3.1015389704583476</v>
      </c>
      <c r="E397" s="307">
        <f t="shared" ca="1" si="183"/>
        <v>-22.219794333459042</v>
      </c>
      <c r="F397" s="304">
        <f t="shared" ca="1" si="184"/>
        <v>22.4352134869827</v>
      </c>
      <c r="G397" s="306">
        <f t="shared" ca="1" si="185"/>
        <v>40.459406776669951</v>
      </c>
      <c r="H397" s="307">
        <f t="shared" ca="1" si="186"/>
        <v>161.7869905097715</v>
      </c>
      <c r="I397" s="304">
        <f t="shared" ca="1" si="187"/>
        <v>166.76928342752132</v>
      </c>
      <c r="J397" s="306">
        <f t="shared" ca="1" si="188"/>
        <v>104.0147851412341</v>
      </c>
      <c r="K397" s="307">
        <f t="shared" ca="1" si="189"/>
        <v>456.58630170049258</v>
      </c>
      <c r="L397" s="304">
        <f t="shared" ca="1" si="174"/>
        <v>468.28423679268803</v>
      </c>
      <c r="M397" s="306">
        <f t="shared" ca="1" si="190"/>
        <v>1.3257440219371359</v>
      </c>
      <c r="N397" s="304">
        <f t="shared" ca="1" si="191"/>
        <v>75.959537171697107</v>
      </c>
      <c r="P397" s="310">
        <f t="shared" ca="1" si="192"/>
        <v>23</v>
      </c>
      <c r="Q397" s="304">
        <f t="shared" ca="1" si="193"/>
        <v>0</v>
      </c>
      <c r="R397" s="306">
        <f t="shared" ca="1" si="194"/>
        <v>0</v>
      </c>
      <c r="S397" s="307">
        <f t="shared" ca="1" si="195"/>
        <v>8.2349999999999994</v>
      </c>
      <c r="T397" s="304">
        <f t="shared" ca="1" si="175"/>
        <v>80.785349999999994</v>
      </c>
      <c r="U397" s="311">
        <f t="shared" ca="1" si="176"/>
        <v>0</v>
      </c>
      <c r="V397" s="306">
        <f t="shared" ca="1" si="177"/>
        <v>1.1703165634447419</v>
      </c>
      <c r="W397" s="304">
        <f t="shared" ca="1" si="178"/>
        <v>105.03975295330035</v>
      </c>
      <c r="Y397" s="314" t="str">
        <f t="shared" ca="1" si="196"/>
        <v/>
      </c>
      <c r="Z397" s="315" t="str">
        <f t="shared" ca="1" si="197"/>
        <v/>
      </c>
      <c r="AA397" s="316" t="str">
        <f t="shared" ca="1" si="198"/>
        <v/>
      </c>
      <c r="AC397" s="310" t="e">
        <f t="shared" ca="1" si="199"/>
        <v>#N/A</v>
      </c>
      <c r="AD397" s="323" t="e">
        <f t="shared" ca="1" si="200"/>
        <v>#N/A</v>
      </c>
      <c r="AE397" s="324">
        <f t="shared" ca="1" si="179"/>
        <v>456.58630170049258</v>
      </c>
      <c r="AG397" s="306">
        <f t="shared" ca="1" si="201"/>
        <v>-22.308764668207353</v>
      </c>
      <c r="AH397" s="304">
        <f t="shared" ca="1" si="202"/>
        <v>-12.791502624165153</v>
      </c>
    </row>
    <row r="398" spans="1:34" x14ac:dyDescent="0.2">
      <c r="A398" s="347">
        <f t="shared" ca="1" si="180"/>
        <v>0.01</v>
      </c>
      <c r="B398" s="304">
        <f t="shared" ca="1" si="181"/>
        <v>3.93999999999996</v>
      </c>
      <c r="D398" s="306">
        <f t="shared" ca="1" si="182"/>
        <v>-3.0945217266947465</v>
      </c>
      <c r="E398" s="307">
        <f t="shared" ca="1" si="183"/>
        <v>-22.184213986689876</v>
      </c>
      <c r="F398" s="304">
        <f t="shared" ca="1" si="184"/>
        <v>22.399004775307152</v>
      </c>
      <c r="G398" s="306">
        <f t="shared" ca="1" si="185"/>
        <v>40.428461559403004</v>
      </c>
      <c r="H398" s="307">
        <f t="shared" ca="1" si="186"/>
        <v>161.56514836990459</v>
      </c>
      <c r="I398" s="304">
        <f t="shared" ca="1" si="187"/>
        <v>166.54656307426285</v>
      </c>
      <c r="J398" s="306">
        <f t="shared" ca="1" si="188"/>
        <v>104.41922448291446</v>
      </c>
      <c r="K398" s="307">
        <f t="shared" ca="1" si="189"/>
        <v>458.20306239489099</v>
      </c>
      <c r="L398" s="304">
        <f t="shared" ca="1" si="174"/>
        <v>469.95044507870148</v>
      </c>
      <c r="M398" s="306">
        <f t="shared" ca="1" si="190"/>
        <v>1.3256011204389071</v>
      </c>
      <c r="N398" s="304">
        <f t="shared" ca="1" si="191"/>
        <v>75.951349518962502</v>
      </c>
      <c r="P398" s="310">
        <f t="shared" ca="1" si="192"/>
        <v>23</v>
      </c>
      <c r="Q398" s="304">
        <f t="shared" ca="1" si="193"/>
        <v>0</v>
      </c>
      <c r="R398" s="306">
        <f t="shared" ca="1" si="194"/>
        <v>0</v>
      </c>
      <c r="S398" s="307">
        <f t="shared" ca="1" si="195"/>
        <v>8.2349999999999994</v>
      </c>
      <c r="T398" s="304">
        <f t="shared" ca="1" si="175"/>
        <v>80.785349999999994</v>
      </c>
      <c r="U398" s="311">
        <f t="shared" ca="1" si="176"/>
        <v>0</v>
      </c>
      <c r="V398" s="306">
        <f t="shared" ca="1" si="177"/>
        <v>1.1701272675589491</v>
      </c>
      <c r="W398" s="304">
        <f t="shared" ca="1" si="178"/>
        <v>104.7424345717405</v>
      </c>
      <c r="Y398" s="314" t="str">
        <f t="shared" ca="1" si="196"/>
        <v/>
      </c>
      <c r="Z398" s="315" t="str">
        <f t="shared" ca="1" si="197"/>
        <v/>
      </c>
      <c r="AA398" s="316" t="str">
        <f t="shared" ca="1" si="198"/>
        <v/>
      </c>
      <c r="AC398" s="310" t="e">
        <f t="shared" ca="1" si="199"/>
        <v>#N/A</v>
      </c>
      <c r="AD398" s="323" t="e">
        <f t="shared" ca="1" si="200"/>
        <v>#N/A</v>
      </c>
      <c r="AE398" s="324">
        <f t="shared" ca="1" si="179"/>
        <v>458.20306239489099</v>
      </c>
      <c r="AG398" s="306">
        <f t="shared" ca="1" si="201"/>
        <v>-22.272205376868342</v>
      </c>
      <c r="AH398" s="304">
        <f t="shared" ca="1" si="202"/>
        <v>-12.755282690139691</v>
      </c>
    </row>
    <row r="399" spans="1:34" x14ac:dyDescent="0.2">
      <c r="A399" s="347">
        <f t="shared" ca="1" si="180"/>
        <v>0.01</v>
      </c>
      <c r="B399" s="304">
        <f t="shared" ca="1" si="181"/>
        <v>3.9499999999999598</v>
      </c>
      <c r="D399" s="306">
        <f t="shared" ca="1" si="182"/>
        <v>-3.0875258409290223</v>
      </c>
      <c r="E399" s="307">
        <f t="shared" ca="1" si="183"/>
        <v>-22.148747291995107</v>
      </c>
      <c r="F399" s="304">
        <f t="shared" ca="1" si="184"/>
        <v>22.362911760838863</v>
      </c>
      <c r="G399" s="306">
        <f t="shared" ca="1" si="185"/>
        <v>40.397586300993716</v>
      </c>
      <c r="H399" s="307">
        <f t="shared" ca="1" si="186"/>
        <v>161.34366089698463</v>
      </c>
      <c r="I399" s="304">
        <f t="shared" ca="1" si="187"/>
        <v>166.32420716957409</v>
      </c>
      <c r="J399" s="306">
        <f t="shared" ca="1" si="188"/>
        <v>104.82335472221644</v>
      </c>
      <c r="K399" s="307">
        <f t="shared" ca="1" si="189"/>
        <v>459.81760644122545</v>
      </c>
      <c r="L399" s="304">
        <f t="shared" ca="1" si="174"/>
        <v>471.61442608189725</v>
      </c>
      <c r="M399" s="306">
        <f t="shared" ca="1" si="190"/>
        <v>1.3254579461326781</v>
      </c>
      <c r="N399" s="304">
        <f t="shared" ca="1" si="191"/>
        <v>75.943146235480867</v>
      </c>
      <c r="P399" s="310">
        <f t="shared" ca="1" si="192"/>
        <v>23</v>
      </c>
      <c r="Q399" s="304">
        <f t="shared" ca="1" si="193"/>
        <v>0</v>
      </c>
      <c r="R399" s="306">
        <f t="shared" ca="1" si="194"/>
        <v>0</v>
      </c>
      <c r="S399" s="307">
        <f t="shared" ca="1" si="195"/>
        <v>8.2349999999999994</v>
      </c>
      <c r="T399" s="304">
        <f t="shared" ca="1" si="175"/>
        <v>80.785349999999994</v>
      </c>
      <c r="U399" s="311">
        <f t="shared" ca="1" si="176"/>
        <v>0</v>
      </c>
      <c r="V399" s="306">
        <f t="shared" ca="1" si="177"/>
        <v>1.1699382610612161</v>
      </c>
      <c r="W399" s="304">
        <f t="shared" ca="1" si="178"/>
        <v>104.44606501551792</v>
      </c>
      <c r="Y399" s="314" t="str">
        <f t="shared" ca="1" si="196"/>
        <v/>
      </c>
      <c r="Z399" s="315" t="str">
        <f t="shared" ca="1" si="197"/>
        <v/>
      </c>
      <c r="AA399" s="316" t="str">
        <f t="shared" ca="1" si="198"/>
        <v/>
      </c>
      <c r="AC399" s="310" t="e">
        <f t="shared" ca="1" si="199"/>
        <v>#N/A</v>
      </c>
      <c r="AD399" s="323" t="e">
        <f t="shared" ca="1" si="200"/>
        <v>#N/A</v>
      </c>
      <c r="AE399" s="324">
        <f t="shared" ca="1" si="179"/>
        <v>459.81760644122545</v>
      </c>
      <c r="AG399" s="306">
        <f t="shared" ca="1" si="201"/>
        <v>-22.235760941887968</v>
      </c>
      <c r="AH399" s="304">
        <f t="shared" ca="1" si="202"/>
        <v>-12.719178454370432</v>
      </c>
    </row>
    <row r="400" spans="1:34" x14ac:dyDescent="0.2">
      <c r="A400" s="347">
        <f t="shared" ca="1" si="180"/>
        <v>0.01</v>
      </c>
      <c r="B400" s="304">
        <f t="shared" ca="1" si="181"/>
        <v>3.9599999999999596</v>
      </c>
      <c r="D400" s="306">
        <f t="shared" ca="1" si="182"/>
        <v>-3.0805512233082228</v>
      </c>
      <c r="E400" s="307">
        <f t="shared" ca="1" si="183"/>
        <v>-22.113393778182417</v>
      </c>
      <c r="F400" s="304">
        <f t="shared" ca="1" si="184"/>
        <v>22.3269339639007</v>
      </c>
      <c r="G400" s="306">
        <f t="shared" ca="1" si="185"/>
        <v>40.366780788760636</v>
      </c>
      <c r="H400" s="307">
        <f t="shared" ca="1" si="186"/>
        <v>161.12252695920282</v>
      </c>
      <c r="I400" s="304">
        <f t="shared" ca="1" si="187"/>
        <v>166.10221456972479</v>
      </c>
      <c r="J400" s="306">
        <f t="shared" ca="1" si="188"/>
        <v>105.2271765576652</v>
      </c>
      <c r="K400" s="307">
        <f t="shared" ca="1" si="189"/>
        <v>461.42993738050637</v>
      </c>
      <c r="L400" s="304">
        <f t="shared" ca="1" si="174"/>
        <v>473.27618342493855</v>
      </c>
      <c r="M400" s="306">
        <f t="shared" ca="1" si="190"/>
        <v>1.3253144984484342</v>
      </c>
      <c r="N400" s="304">
        <f t="shared" ca="1" si="191"/>
        <v>75.934927288592775</v>
      </c>
      <c r="P400" s="310">
        <f t="shared" ca="1" si="192"/>
        <v>23</v>
      </c>
      <c r="Q400" s="304">
        <f t="shared" ca="1" si="193"/>
        <v>0</v>
      </c>
      <c r="R400" s="306">
        <f t="shared" ca="1" si="194"/>
        <v>0</v>
      </c>
      <c r="S400" s="307">
        <f t="shared" ca="1" si="195"/>
        <v>8.2349999999999994</v>
      </c>
      <c r="T400" s="304">
        <f t="shared" ca="1" si="175"/>
        <v>80.785349999999994</v>
      </c>
      <c r="U400" s="311">
        <f t="shared" ca="1" si="176"/>
        <v>0</v>
      </c>
      <c r="V400" s="306">
        <f t="shared" ca="1" si="177"/>
        <v>1.1697495434071812</v>
      </c>
      <c r="W400" s="304">
        <f t="shared" ca="1" si="178"/>
        <v>104.15064035564866</v>
      </c>
      <c r="Y400" s="314" t="str">
        <f t="shared" ca="1" si="196"/>
        <v/>
      </c>
      <c r="Z400" s="315" t="str">
        <f t="shared" ca="1" si="197"/>
        <v/>
      </c>
      <c r="AA400" s="316" t="str">
        <f t="shared" ca="1" si="198"/>
        <v/>
      </c>
      <c r="AC400" s="310" t="e">
        <f t="shared" ca="1" si="199"/>
        <v>#N/A</v>
      </c>
      <c r="AD400" s="323" t="e">
        <f t="shared" ca="1" si="200"/>
        <v>#N/A</v>
      </c>
      <c r="AE400" s="324">
        <f t="shared" ca="1" si="179"/>
        <v>461.42993738050637</v>
      </c>
      <c r="AG400" s="306">
        <f t="shared" ca="1" si="201"/>
        <v>-22.199430881172521</v>
      </c>
      <c r="AH400" s="304">
        <f t="shared" ca="1" si="202"/>
        <v>-12.683189437221364</v>
      </c>
    </row>
    <row r="401" spans="1:34" x14ac:dyDescent="0.2">
      <c r="A401" s="347">
        <f t="shared" ca="1" si="180"/>
        <v>0.01</v>
      </c>
      <c r="B401" s="304">
        <f t="shared" ca="1" si="181"/>
        <v>3.9699999999999593</v>
      </c>
      <c r="D401" s="306">
        <f t="shared" ca="1" si="182"/>
        <v>-3.0735977844518505</v>
      </c>
      <c r="E401" s="307">
        <f t="shared" ca="1" si="183"/>
        <v>-22.078152976542917</v>
      </c>
      <c r="F401" s="304">
        <f t="shared" ca="1" si="184"/>
        <v>22.291070907343553</v>
      </c>
      <c r="G401" s="306">
        <f t="shared" ca="1" si="185"/>
        <v>40.336044810916114</v>
      </c>
      <c r="H401" s="307">
        <f t="shared" ca="1" si="186"/>
        <v>160.9017454294374</v>
      </c>
      <c r="I401" s="304">
        <f t="shared" ca="1" si="187"/>
        <v>165.88058413578037</v>
      </c>
      <c r="J401" s="306">
        <f t="shared" ca="1" si="188"/>
        <v>105.63069068566358</v>
      </c>
      <c r="K401" s="307">
        <f t="shared" ca="1" si="189"/>
        <v>463.04005874244956</v>
      </c>
      <c r="L401" s="304">
        <f t="shared" ca="1" si="174"/>
        <v>474.93572071906897</v>
      </c>
      <c r="M401" s="306">
        <f t="shared" ca="1" si="190"/>
        <v>1.3251707768143737</v>
      </c>
      <c r="N401" s="304">
        <f t="shared" ca="1" si="191"/>
        <v>75.926692645536377</v>
      </c>
      <c r="P401" s="310">
        <f t="shared" ca="1" si="192"/>
        <v>23</v>
      </c>
      <c r="Q401" s="304">
        <f t="shared" ca="1" si="193"/>
        <v>0</v>
      </c>
      <c r="R401" s="306">
        <f t="shared" ca="1" si="194"/>
        <v>0</v>
      </c>
      <c r="S401" s="307">
        <f t="shared" ca="1" si="195"/>
        <v>8.2349999999999994</v>
      </c>
      <c r="T401" s="304">
        <f t="shared" ca="1" si="175"/>
        <v>80.785349999999994</v>
      </c>
      <c r="U401" s="311">
        <f t="shared" ca="1" si="176"/>
        <v>0</v>
      </c>
      <c r="V401" s="306">
        <f t="shared" ca="1" si="177"/>
        <v>1.1695611140542961</v>
      </c>
      <c r="W401" s="304">
        <f t="shared" ca="1" si="178"/>
        <v>103.85615668383576</v>
      </c>
      <c r="Y401" s="314" t="str">
        <f t="shared" ca="1" si="196"/>
        <v/>
      </c>
      <c r="Z401" s="315" t="str">
        <f t="shared" ca="1" si="197"/>
        <v/>
      </c>
      <c r="AA401" s="316" t="str">
        <f t="shared" ca="1" si="198"/>
        <v/>
      </c>
      <c r="AC401" s="310" t="e">
        <f t="shared" ca="1" si="199"/>
        <v>#N/A</v>
      </c>
      <c r="AD401" s="323" t="e">
        <f t="shared" ca="1" si="200"/>
        <v>#N/A</v>
      </c>
      <c r="AE401" s="324">
        <f t="shared" ca="1" si="179"/>
        <v>463.04005874244956</v>
      </c>
      <c r="AG401" s="306">
        <f t="shared" ca="1" si="201"/>
        <v>-22.163214715146996</v>
      </c>
      <c r="AH401" s="304">
        <f t="shared" ca="1" si="202"/>
        <v>-12.647315161584539</v>
      </c>
    </row>
    <row r="402" spans="1:34" x14ac:dyDescent="0.2">
      <c r="A402" s="347">
        <f t="shared" ca="1" si="180"/>
        <v>0.01</v>
      </c>
      <c r="B402" s="304">
        <f t="shared" ca="1" si="181"/>
        <v>3.9799999999999591</v>
      </c>
      <c r="D402" s="306">
        <f t="shared" ca="1" si="182"/>
        <v>-3.0666654354488694</v>
      </c>
      <c r="E402" s="307">
        <f t="shared" ca="1" si="183"/>
        <v>-22.04302442083543</v>
      </c>
      <c r="F402" s="304">
        <f t="shared" ca="1" si="184"/>
        <v>22.255322116530326</v>
      </c>
      <c r="G402" s="306">
        <f t="shared" ca="1" si="185"/>
        <v>40.305378156561623</v>
      </c>
      <c r="H402" s="307">
        <f t="shared" ca="1" si="186"/>
        <v>160.68131518522904</v>
      </c>
      <c r="I402" s="304">
        <f t="shared" ca="1" si="187"/>
        <v>165.65931473357708</v>
      </c>
      <c r="J402" s="306">
        <f t="shared" ca="1" si="188"/>
        <v>106.03389780050097</v>
      </c>
      <c r="K402" s="307">
        <f t="shared" ca="1" si="189"/>
        <v>464.64797404552291</v>
      </c>
      <c r="L402" s="304">
        <f t="shared" ca="1" si="174"/>
        <v>476.59304156415885</v>
      </c>
      <c r="M402" s="306">
        <f t="shared" ca="1" si="190"/>
        <v>1.3250267806569</v>
      </c>
      <c r="N402" s="304">
        <f t="shared" ca="1" si="191"/>
        <v>75.918442273447042</v>
      </c>
      <c r="P402" s="310">
        <f t="shared" ca="1" si="192"/>
        <v>23</v>
      </c>
      <c r="Q402" s="304">
        <f t="shared" ca="1" si="193"/>
        <v>0</v>
      </c>
      <c r="R402" s="306">
        <f t="shared" ca="1" si="194"/>
        <v>0</v>
      </c>
      <c r="S402" s="307">
        <f t="shared" ca="1" si="195"/>
        <v>8.2349999999999994</v>
      </c>
      <c r="T402" s="304">
        <f t="shared" ca="1" si="175"/>
        <v>80.785349999999994</v>
      </c>
      <c r="U402" s="311">
        <f t="shared" ca="1" si="176"/>
        <v>0</v>
      </c>
      <c r="V402" s="306">
        <f t="shared" ca="1" si="177"/>
        <v>1.1693729724618134</v>
      </c>
      <c r="W402" s="304">
        <f t="shared" ca="1" si="178"/>
        <v>103.56261011233821</v>
      </c>
      <c r="Y402" s="314" t="str">
        <f t="shared" ca="1" si="196"/>
        <v/>
      </c>
      <c r="Z402" s="315" t="str">
        <f t="shared" ca="1" si="197"/>
        <v/>
      </c>
      <c r="AA402" s="316" t="str">
        <f t="shared" ca="1" si="198"/>
        <v/>
      </c>
      <c r="AC402" s="310" t="e">
        <f t="shared" ca="1" si="199"/>
        <v>#N/A</v>
      </c>
      <c r="AD402" s="323" t="e">
        <f t="shared" ca="1" si="200"/>
        <v>#N/A</v>
      </c>
      <c r="AE402" s="324">
        <f t="shared" ca="1" si="179"/>
        <v>464.64797404552291</v>
      </c>
      <c r="AG402" s="306">
        <f t="shared" ca="1" si="201"/>
        <v>-22.127111966739033</v>
      </c>
      <c r="AH402" s="304">
        <f t="shared" ca="1" si="202"/>
        <v>-12.611555152864089</v>
      </c>
    </row>
    <row r="403" spans="1:34" x14ac:dyDescent="0.2">
      <c r="A403" s="347">
        <f t="shared" ca="1" si="180"/>
        <v>0.01</v>
      </c>
      <c r="B403" s="304">
        <f t="shared" ca="1" si="181"/>
        <v>3.9899999999999589</v>
      </c>
      <c r="D403" s="306">
        <f t="shared" ca="1" si="182"/>
        <v>-3.0597540878547496</v>
      </c>
      <c r="E403" s="307">
        <f t="shared" ca="1" si="183"/>
        <v>-22.008007647270851</v>
      </c>
      <c r="F403" s="304">
        <f t="shared" ca="1" si="184"/>
        <v>22.219687119320024</v>
      </c>
      <c r="G403" s="306">
        <f t="shared" ca="1" si="185"/>
        <v>40.274780615683078</v>
      </c>
      <c r="H403" s="307">
        <f t="shared" ca="1" si="186"/>
        <v>160.46123510875634</v>
      </c>
      <c r="I403" s="304">
        <f t="shared" ca="1" si="187"/>
        <v>165.43840523369713</v>
      </c>
      <c r="J403" s="306">
        <f t="shared" ca="1" si="188"/>
        <v>106.43679859436219</v>
      </c>
      <c r="K403" s="307">
        <f t="shared" ca="1" si="189"/>
        <v>466.25368679699284</v>
      </c>
      <c r="L403" s="304">
        <f t="shared" ca="1" si="174"/>
        <v>478.24814954875166</v>
      </c>
      <c r="M403" s="306">
        <f t="shared" ca="1" si="190"/>
        <v>1.3248825094006169</v>
      </c>
      <c r="N403" s="304">
        <f t="shared" ca="1" si="191"/>
        <v>75.910176139356963</v>
      </c>
      <c r="P403" s="310">
        <f t="shared" ca="1" si="192"/>
        <v>23</v>
      </c>
      <c r="Q403" s="304">
        <f t="shared" ca="1" si="193"/>
        <v>0</v>
      </c>
      <c r="R403" s="306">
        <f t="shared" ca="1" si="194"/>
        <v>0</v>
      </c>
      <c r="S403" s="307">
        <f t="shared" ca="1" si="195"/>
        <v>8.2349999999999994</v>
      </c>
      <c r="T403" s="304">
        <f t="shared" ca="1" si="175"/>
        <v>80.785349999999994</v>
      </c>
      <c r="U403" s="311">
        <f t="shared" ca="1" si="176"/>
        <v>0</v>
      </c>
      <c r="V403" s="306">
        <f t="shared" ca="1" si="177"/>
        <v>1.1691851180907837</v>
      </c>
      <c r="W403" s="304">
        <f t="shared" ca="1" si="178"/>
        <v>103.26999677384147</v>
      </c>
      <c r="Y403" s="314" t="str">
        <f t="shared" ca="1" si="196"/>
        <v/>
      </c>
      <c r="Z403" s="315" t="str">
        <f t="shared" ca="1" si="197"/>
        <v/>
      </c>
      <c r="AA403" s="316" t="str">
        <f t="shared" ca="1" si="198"/>
        <v/>
      </c>
      <c r="AC403" s="310" t="e">
        <f t="shared" ca="1" si="199"/>
        <v>#N/A</v>
      </c>
      <c r="AD403" s="323" t="e">
        <f t="shared" ca="1" si="200"/>
        <v>#N/A</v>
      </c>
      <c r="AE403" s="324">
        <f t="shared" ca="1" si="179"/>
        <v>466.25368679699284</v>
      </c>
      <c r="AG403" s="306">
        <f t="shared" ca="1" si="201"/>
        <v>-22.091122161362978</v>
      </c>
      <c r="AH403" s="304">
        <f t="shared" ca="1" si="202"/>
        <v>-12.575908938960318</v>
      </c>
    </row>
    <row r="404" spans="1:34" x14ac:dyDescent="0.2">
      <c r="A404" s="347">
        <f t="shared" ca="1" si="180"/>
        <v>0.01</v>
      </c>
      <c r="B404" s="304">
        <f t="shared" ca="1" si="181"/>
        <v>3.9999999999999587</v>
      </c>
      <c r="D404" s="306">
        <f t="shared" ca="1" si="182"/>
        <v>-3.0528636536885103</v>
      </c>
      <c r="E404" s="307">
        <f t="shared" ca="1" si="183"/>
        <v>-21.973102194496725</v>
      </c>
      <c r="F404" s="304">
        <f t="shared" ca="1" si="184"/>
        <v>22.184165446052035</v>
      </c>
      <c r="G404" s="306">
        <f t="shared" ca="1" si="185"/>
        <v>40.244251979146192</v>
      </c>
      <c r="H404" s="307">
        <f t="shared" ca="1" si="186"/>
        <v>160.24150408681137</v>
      </c>
      <c r="I404" s="304">
        <f t="shared" ca="1" si="187"/>
        <v>165.21785451144376</v>
      </c>
      <c r="J404" s="306">
        <f t="shared" ca="1" si="188"/>
        <v>106.83939375733634</v>
      </c>
      <c r="K404" s="307">
        <f t="shared" ca="1" si="189"/>
        <v>467.85720049297066</v>
      </c>
      <c r="L404" s="304">
        <f t="shared" ca="1" si="174"/>
        <v>479.90104825011053</v>
      </c>
      <c r="M404" s="306">
        <f t="shared" ca="1" si="190"/>
        <v>1.3247379624683211</v>
      </c>
      <c r="N404" s="304">
        <f t="shared" ca="1" si="191"/>
        <v>75.901894210194854</v>
      </c>
      <c r="P404" s="310">
        <f t="shared" ca="1" si="192"/>
        <v>23</v>
      </c>
      <c r="Q404" s="304">
        <f t="shared" ca="1" si="193"/>
        <v>0</v>
      </c>
      <c r="R404" s="306">
        <f t="shared" ca="1" si="194"/>
        <v>0</v>
      </c>
      <c r="S404" s="307">
        <f t="shared" ca="1" si="195"/>
        <v>8.2349999999999994</v>
      </c>
      <c r="T404" s="304">
        <f t="shared" ca="1" si="175"/>
        <v>80.785349999999994</v>
      </c>
      <c r="U404" s="311">
        <f t="shared" ca="1" si="176"/>
        <v>0</v>
      </c>
      <c r="V404" s="306">
        <f t="shared" ca="1" si="177"/>
        <v>1.1689975504040468</v>
      </c>
      <c r="W404" s="304">
        <f t="shared" ca="1" si="178"/>
        <v>102.97831282132827</v>
      </c>
      <c r="Y404" s="314" t="str">
        <f t="shared" ca="1" si="196"/>
        <v/>
      </c>
      <c r="Z404" s="315" t="str">
        <f t="shared" ca="1" si="197"/>
        <v/>
      </c>
      <c r="AA404" s="316" t="str">
        <f t="shared" ca="1" si="198"/>
        <v/>
      </c>
      <c r="AC404" s="310">
        <f t="shared" ca="1" si="199"/>
        <v>3.9999999999999587</v>
      </c>
      <c r="AD404" s="323">
        <f t="shared" ca="1" si="200"/>
        <v>106.83939375733634</v>
      </c>
      <c r="AE404" s="324">
        <f t="shared" ca="1" si="179"/>
        <v>467.85720049297066</v>
      </c>
      <c r="AG404" s="306">
        <f t="shared" ca="1" si="201"/>
        <v>-22.055244826904126</v>
      </c>
      <c r="AH404" s="304">
        <f t="shared" ca="1" si="202"/>
        <v>-12.540376050253974</v>
      </c>
    </row>
    <row r="405" spans="1:34" x14ac:dyDescent="0.2">
      <c r="A405" s="347">
        <f t="shared" ca="1" si="180"/>
        <v>0.1</v>
      </c>
      <c r="B405" s="304">
        <f t="shared" ca="1" si="181"/>
        <v>4.0999999999999588</v>
      </c>
      <c r="D405" s="306">
        <f t="shared" ca="1" si="182"/>
        <v>-3.0459940454297931</v>
      </c>
      <c r="E405" s="307">
        <f t="shared" ca="1" si="183"/>
        <v>-21.938307603581816</v>
      </c>
      <c r="F405" s="304">
        <f t="shared" ca="1" si="184"/>
        <v>22.14875662953046</v>
      </c>
      <c r="G405" s="306">
        <f t="shared" ca="1" si="185"/>
        <v>39.939652574603215</v>
      </c>
      <c r="H405" s="307">
        <f t="shared" ca="1" si="186"/>
        <v>158.04767332645321</v>
      </c>
      <c r="I405" s="304">
        <f t="shared" ca="1" si="187"/>
        <v>163.01608169651632</v>
      </c>
      <c r="J405" s="306">
        <f t="shared" ca="1" si="188"/>
        <v>110.84858898502381</v>
      </c>
      <c r="K405" s="307">
        <f t="shared" ca="1" si="189"/>
        <v>483.77165936363389</v>
      </c>
      <c r="L405" s="304">
        <f t="shared" ca="1" si="174"/>
        <v>496.30880314922337</v>
      </c>
      <c r="M405" s="306">
        <f t="shared" ca="1" si="190"/>
        <v>1.3232721257571856</v>
      </c>
      <c r="N405" s="304">
        <f t="shared" ca="1" si="191"/>
        <v>75.817907953191451</v>
      </c>
      <c r="P405" s="310">
        <f t="shared" ca="1" si="192"/>
        <v>23</v>
      </c>
      <c r="Q405" s="304">
        <f t="shared" ca="1" si="193"/>
        <v>0</v>
      </c>
      <c r="R405" s="306">
        <f t="shared" ca="1" si="194"/>
        <v>0</v>
      </c>
      <c r="S405" s="307">
        <f t="shared" ca="1" si="195"/>
        <v>8.2349999999999994</v>
      </c>
      <c r="T405" s="304">
        <f t="shared" ca="1" si="175"/>
        <v>80.785349999999994</v>
      </c>
      <c r="U405" s="311">
        <f t="shared" ca="1" si="176"/>
        <v>0</v>
      </c>
      <c r="V405" s="306">
        <f t="shared" ca="1" si="177"/>
        <v>1.1671375816353091</v>
      </c>
      <c r="W405" s="304">
        <f t="shared" ca="1" si="178"/>
        <v>100.09241509695403</v>
      </c>
      <c r="Y405" s="314" t="str">
        <f t="shared" ca="1" si="196"/>
        <v/>
      </c>
      <c r="Z405" s="315" t="str">
        <f t="shared" ca="1" si="197"/>
        <v/>
      </c>
      <c r="AA405" s="316" t="str">
        <f t="shared" ca="1" si="198"/>
        <v/>
      </c>
      <c r="AC405" s="310" t="e">
        <f t="shared" ca="1" si="199"/>
        <v>#N/A</v>
      </c>
      <c r="AD405" s="323" t="e">
        <f t="shared" ca="1" si="200"/>
        <v>#N/A</v>
      </c>
      <c r="AE405" s="324">
        <f t="shared" ca="1" si="179"/>
        <v>483.77165936363389</v>
      </c>
      <c r="AG405" s="306">
        <f t="shared" ca="1" si="201"/>
        <v>-22.019479493702967</v>
      </c>
      <c r="AH405" s="304">
        <f t="shared" ca="1" si="202"/>
        <v>-12.504956019590562</v>
      </c>
    </row>
    <row r="406" spans="1:34" x14ac:dyDescent="0.2">
      <c r="A406" s="347">
        <f t="shared" ca="1" si="180"/>
        <v>0.1</v>
      </c>
      <c r="B406" s="304">
        <f t="shared" ca="1" si="181"/>
        <v>4.1999999999999584</v>
      </c>
      <c r="D406" s="306">
        <f t="shared" ca="1" si="182"/>
        <v>-2.9779088296682024</v>
      </c>
      <c r="E406" s="307">
        <f t="shared" ca="1" si="183"/>
        <v>-21.59406750104376</v>
      </c>
      <c r="F406" s="304">
        <f t="shared" ca="1" si="184"/>
        <v>21.798433251897947</v>
      </c>
      <c r="G406" s="306">
        <f t="shared" ca="1" si="185"/>
        <v>39.641861691636393</v>
      </c>
      <c r="H406" s="307">
        <f t="shared" ca="1" si="186"/>
        <v>155.88826657634883</v>
      </c>
      <c r="I406" s="304">
        <f t="shared" ca="1" si="187"/>
        <v>160.84970890417435</v>
      </c>
      <c r="J406" s="306">
        <f t="shared" ca="1" si="188"/>
        <v>114.82766469833579</v>
      </c>
      <c r="K406" s="307">
        <f t="shared" ca="1" si="189"/>
        <v>499.46845635877401</v>
      </c>
      <c r="L406" s="304">
        <f t="shared" ca="1" si="174"/>
        <v>512.49793314460294</v>
      </c>
      <c r="M406" s="306">
        <f t="shared" ca="1" si="190"/>
        <v>1.3217778776225524</v>
      </c>
      <c r="N406" s="304">
        <f t="shared" ca="1" si="191"/>
        <v>75.732293841531671</v>
      </c>
      <c r="P406" s="310">
        <f t="shared" ca="1" si="192"/>
        <v>23</v>
      </c>
      <c r="Q406" s="304">
        <f t="shared" ca="1" si="193"/>
        <v>0</v>
      </c>
      <c r="R406" s="306">
        <f t="shared" ca="1" si="194"/>
        <v>0</v>
      </c>
      <c r="S406" s="307">
        <f t="shared" ca="1" si="195"/>
        <v>8.2349999999999994</v>
      </c>
      <c r="T406" s="304">
        <f t="shared" ca="1" si="175"/>
        <v>80.785349999999994</v>
      </c>
      <c r="U406" s="311">
        <f t="shared" ca="1" si="176"/>
        <v>0</v>
      </c>
      <c r="V406" s="306">
        <f t="shared" ca="1" si="177"/>
        <v>1.1653058805800689</v>
      </c>
      <c r="W406" s="304">
        <f t="shared" ca="1" si="178"/>
        <v>97.296834570545826</v>
      </c>
      <c r="Y406" s="314" t="str">
        <f t="shared" ca="1" si="196"/>
        <v/>
      </c>
      <c r="Z406" s="315" t="str">
        <f t="shared" ca="1" si="197"/>
        <v/>
      </c>
      <c r="AA406" s="316" t="str">
        <f t="shared" ca="1" si="198"/>
        <v/>
      </c>
      <c r="AC406" s="310" t="e">
        <f t="shared" ca="1" si="199"/>
        <v>#N/A</v>
      </c>
      <c r="AD406" s="323" t="e">
        <f t="shared" ca="1" si="200"/>
        <v>#N/A</v>
      </c>
      <c r="AE406" s="324">
        <f t="shared" ca="1" si="179"/>
        <v>499.46845635877401</v>
      </c>
      <c r="AG406" s="306">
        <f t="shared" ca="1" si="201"/>
        <v>-21.665523631130263</v>
      </c>
      <c r="AH406" s="304">
        <f t="shared" ca="1" si="202"/>
        <v>-12.154513065811054</v>
      </c>
    </row>
    <row r="407" spans="1:34" x14ac:dyDescent="0.2">
      <c r="A407" s="347">
        <f t="shared" ca="1" si="180"/>
        <v>0.1</v>
      </c>
      <c r="B407" s="304">
        <f t="shared" ca="1" si="181"/>
        <v>4.2999999999999581</v>
      </c>
      <c r="D407" s="306">
        <f t="shared" ca="1" si="182"/>
        <v>-2.9118491372877049</v>
      </c>
      <c r="E407" s="307">
        <f t="shared" ca="1" si="183"/>
        <v>-21.260600329383259</v>
      </c>
      <c r="F407" s="304">
        <f t="shared" ca="1" si="184"/>
        <v>21.459077141482453</v>
      </c>
      <c r="G407" s="306">
        <f t="shared" ca="1" si="185"/>
        <v>39.350676777907623</v>
      </c>
      <c r="H407" s="307">
        <f t="shared" ca="1" si="186"/>
        <v>153.76220654341051</v>
      </c>
      <c r="I407" s="304">
        <f t="shared" ca="1" si="187"/>
        <v>158.71764843261064</v>
      </c>
      <c r="J407" s="306">
        <f t="shared" ca="1" si="188"/>
        <v>118.77729162181299</v>
      </c>
      <c r="K407" s="307">
        <f t="shared" ca="1" si="189"/>
        <v>514.95098001476197</v>
      </c>
      <c r="L407" s="304">
        <f t="shared" ca="1" si="174"/>
        <v>528.4719073169141</v>
      </c>
      <c r="M407" s="306">
        <f t="shared" ca="1" si="190"/>
        <v>1.320254604715857</v>
      </c>
      <c r="N407" s="304">
        <f t="shared" ca="1" si="191"/>
        <v>75.645016732931396</v>
      </c>
      <c r="P407" s="310">
        <f t="shared" ca="1" si="192"/>
        <v>23</v>
      </c>
      <c r="Q407" s="304">
        <f t="shared" ca="1" si="193"/>
        <v>0</v>
      </c>
      <c r="R407" s="306">
        <f t="shared" ca="1" si="194"/>
        <v>0</v>
      </c>
      <c r="S407" s="307">
        <f t="shared" ca="1" si="195"/>
        <v>8.2349999999999994</v>
      </c>
      <c r="T407" s="304">
        <f t="shared" ca="1" si="175"/>
        <v>80.785349999999994</v>
      </c>
      <c r="U407" s="311">
        <f t="shared" ca="1" si="176"/>
        <v>0</v>
      </c>
      <c r="V407" s="306">
        <f t="shared" ca="1" si="177"/>
        <v>1.1635019295310423</v>
      </c>
      <c r="W407" s="304">
        <f t="shared" ca="1" si="178"/>
        <v>94.587939116568094</v>
      </c>
      <c r="Y407" s="314" t="str">
        <f t="shared" ca="1" si="196"/>
        <v/>
      </c>
      <c r="Z407" s="315" t="str">
        <f t="shared" ca="1" si="197"/>
        <v/>
      </c>
      <c r="AA407" s="316" t="str">
        <f t="shared" ca="1" si="198"/>
        <v/>
      </c>
      <c r="AC407" s="310" t="e">
        <f t="shared" ca="1" si="199"/>
        <v>#N/A</v>
      </c>
      <c r="AD407" s="323" t="e">
        <f t="shared" ca="1" si="200"/>
        <v>#N/A</v>
      </c>
      <c r="AE407" s="324">
        <f t="shared" ca="1" si="179"/>
        <v>514.95098001476197</v>
      </c>
      <c r="AG407" s="306">
        <f t="shared" ca="1" si="201"/>
        <v>-21.322446125971009</v>
      </c>
      <c r="AH407" s="304">
        <f t="shared" ca="1" si="202"/>
        <v>-11.815037592051711</v>
      </c>
    </row>
    <row r="408" spans="1:34" x14ac:dyDescent="0.2">
      <c r="A408" s="347">
        <f t="shared" ca="1" si="180"/>
        <v>0.1</v>
      </c>
      <c r="B408" s="304">
        <f t="shared" ca="1" si="181"/>
        <v>4.3999999999999577</v>
      </c>
      <c r="D408" s="306">
        <f t="shared" ca="1" si="182"/>
        <v>-2.8477321960985646</v>
      </c>
      <c r="E408" s="307">
        <f t="shared" ca="1" si="183"/>
        <v>-20.937472815477975</v>
      </c>
      <c r="F408" s="304">
        <f t="shared" ca="1" si="184"/>
        <v>21.130247195893748</v>
      </c>
      <c r="G408" s="306">
        <f t="shared" ca="1" si="185"/>
        <v>39.065903558297769</v>
      </c>
      <c r="H408" s="307">
        <f t="shared" ca="1" si="186"/>
        <v>151.66845926186272</v>
      </c>
      <c r="I408" s="304">
        <f t="shared" ca="1" si="187"/>
        <v>156.61885696075532</v>
      </c>
      <c r="J408" s="306">
        <f t="shared" ca="1" si="188"/>
        <v>122.69812063862327</v>
      </c>
      <c r="K408" s="307">
        <f t="shared" ca="1" si="189"/>
        <v>530.22251330502559</v>
      </c>
      <c r="L408" s="304">
        <f t="shared" ca="1" si="174"/>
        <v>544.23408789210202</v>
      </c>
      <c r="M408" s="306">
        <f t="shared" ca="1" si="190"/>
        <v>1.3187016738659194</v>
      </c>
      <c r="N408" s="304">
        <f t="shared" ca="1" si="191"/>
        <v>75.556040349354319</v>
      </c>
      <c r="P408" s="310">
        <f t="shared" ca="1" si="192"/>
        <v>23</v>
      </c>
      <c r="Q408" s="304">
        <f t="shared" ca="1" si="193"/>
        <v>0</v>
      </c>
      <c r="R408" s="306">
        <f t="shared" ca="1" si="194"/>
        <v>0</v>
      </c>
      <c r="S408" s="307">
        <f t="shared" ca="1" si="195"/>
        <v>8.2349999999999994</v>
      </c>
      <c r="T408" s="304">
        <f t="shared" ca="1" si="175"/>
        <v>80.785349999999994</v>
      </c>
      <c r="U408" s="311">
        <f t="shared" ca="1" si="176"/>
        <v>0</v>
      </c>
      <c r="V408" s="306">
        <f t="shared" ca="1" si="177"/>
        <v>1.1617252275636349</v>
      </c>
      <c r="W408" s="304">
        <f t="shared" ca="1" si="178"/>
        <v>91.962281080505704</v>
      </c>
      <c r="Y408" s="314" t="str">
        <f t="shared" ca="1" si="196"/>
        <v/>
      </c>
      <c r="Z408" s="315" t="str">
        <f t="shared" ca="1" si="197"/>
        <v/>
      </c>
      <c r="AA408" s="316" t="str">
        <f t="shared" ca="1" si="198"/>
        <v/>
      </c>
      <c r="AC408" s="310" t="e">
        <f t="shared" ca="1" si="199"/>
        <v>#N/A</v>
      </c>
      <c r="AD408" s="323" t="e">
        <f t="shared" ca="1" si="200"/>
        <v>#N/A</v>
      </c>
      <c r="AE408" s="324">
        <f t="shared" ca="1" si="179"/>
        <v>530.22251330502559</v>
      </c>
      <c r="AG408" s="306">
        <f t="shared" ca="1" si="201"/>
        <v>-20.98980322382846</v>
      </c>
      <c r="AH408" s="304">
        <f t="shared" ca="1" si="202"/>
        <v>-11.486088538745367</v>
      </c>
    </row>
    <row r="409" spans="1:34" x14ac:dyDescent="0.2">
      <c r="A409" s="347">
        <f t="shared" ca="1" si="180"/>
        <v>0.1</v>
      </c>
      <c r="B409" s="304">
        <f t="shared" ca="1" si="181"/>
        <v>4.4999999999999574</v>
      </c>
      <c r="D409" s="306">
        <f t="shared" ca="1" si="182"/>
        <v>-2.7854794271625485</v>
      </c>
      <c r="E409" s="307">
        <f t="shared" ca="1" si="183"/>
        <v>-20.624273689917644</v>
      </c>
      <c r="F409" s="304">
        <f t="shared" ca="1" si="184"/>
        <v>20.811524712903065</v>
      </c>
      <c r="G409" s="306">
        <f t="shared" ca="1" si="185"/>
        <v>38.787355615581518</v>
      </c>
      <c r="H409" s="307">
        <f t="shared" ca="1" si="186"/>
        <v>149.60603189287096</v>
      </c>
      <c r="I409" s="304">
        <f t="shared" ca="1" si="187"/>
        <v>154.55233331910685</v>
      </c>
      <c r="J409" s="306">
        <f t="shared" ca="1" si="188"/>
        <v>126.59078359731723</v>
      </c>
      <c r="K409" s="307">
        <f t="shared" ca="1" si="189"/>
        <v>545.28623786276228</v>
      </c>
      <c r="L409" s="304">
        <f t="shared" ca="1" si="174"/>
        <v>559.78773449791458</v>
      </c>
      <c r="M409" s="306">
        <f t="shared" ca="1" si="190"/>
        <v>1.3171184313410169</v>
      </c>
      <c r="N409" s="304">
        <f t="shared" ca="1" si="191"/>
        <v>75.46532723473176</v>
      </c>
      <c r="P409" s="310">
        <f t="shared" ca="1" si="192"/>
        <v>23</v>
      </c>
      <c r="Q409" s="304">
        <f t="shared" ca="1" si="193"/>
        <v>0</v>
      </c>
      <c r="R409" s="306">
        <f t="shared" ca="1" si="194"/>
        <v>0</v>
      </c>
      <c r="S409" s="307">
        <f t="shared" ca="1" si="195"/>
        <v>8.2349999999999994</v>
      </c>
      <c r="T409" s="304">
        <f t="shared" ca="1" si="175"/>
        <v>80.785349999999994</v>
      </c>
      <c r="U409" s="311">
        <f t="shared" ca="1" si="176"/>
        <v>0</v>
      </c>
      <c r="V409" s="306">
        <f t="shared" ca="1" si="177"/>
        <v>1.159975289840365</v>
      </c>
      <c r="W409" s="304">
        <f t="shared" ca="1" si="178"/>
        <v>89.416586121686905</v>
      </c>
      <c r="Y409" s="314" t="str">
        <f t="shared" ca="1" si="196"/>
        <v/>
      </c>
      <c r="Z409" s="315" t="str">
        <f t="shared" ca="1" si="197"/>
        <v/>
      </c>
      <c r="AA409" s="316" t="str">
        <f t="shared" ca="1" si="198"/>
        <v/>
      </c>
      <c r="AC409" s="310" t="e">
        <f t="shared" ca="1" si="199"/>
        <v>#N/A</v>
      </c>
      <c r="AD409" s="323" t="e">
        <f t="shared" ca="1" si="200"/>
        <v>#N/A</v>
      </c>
      <c r="AE409" s="324">
        <f t="shared" ca="1" si="179"/>
        <v>545.28623786276228</v>
      </c>
      <c r="AG409" s="306">
        <f t="shared" ca="1" si="201"/>
        <v>-20.667173464438019</v>
      </c>
      <c r="AH409" s="304">
        <f t="shared" ca="1" si="202"/>
        <v>-11.167247247177379</v>
      </c>
    </row>
    <row r="410" spans="1:34" x14ac:dyDescent="0.2">
      <c r="A410" s="347">
        <f t="shared" ca="1" si="180"/>
        <v>0.1</v>
      </c>
      <c r="B410" s="304">
        <f t="shared" ca="1" si="181"/>
        <v>4.599999999999957</v>
      </c>
      <c r="D410" s="306">
        <f t="shared" ca="1" si="182"/>
        <v>-2.7250161910934239</v>
      </c>
      <c r="E410" s="307">
        <f t="shared" ca="1" si="183"/>
        <v>-20.320612356093214</v>
      </c>
      <c r="F410" s="304">
        <f t="shared" ca="1" si="184"/>
        <v>20.502512035561143</v>
      </c>
      <c r="G410" s="306">
        <f t="shared" ca="1" si="185"/>
        <v>38.514853996472176</v>
      </c>
      <c r="H410" s="307">
        <f t="shared" ca="1" si="186"/>
        <v>147.57397065726164</v>
      </c>
      <c r="I410" s="304">
        <f t="shared" ca="1" si="187"/>
        <v>152.51711639655363</v>
      </c>
      <c r="J410" s="306">
        <f t="shared" ca="1" si="188"/>
        <v>130.45589407791991</v>
      </c>
      <c r="K410" s="307">
        <f t="shared" ca="1" si="189"/>
        <v>560.14523799026892</v>
      </c>
      <c r="L410" s="304">
        <f t="shared" ca="1" si="174"/>
        <v>575.13600821270484</v>
      </c>
      <c r="M410" s="306">
        <f t="shared" ca="1" si="190"/>
        <v>1.3155042020771059</v>
      </c>
      <c r="N410" s="304">
        <f t="shared" ca="1" si="191"/>
        <v>75.372838710743153</v>
      </c>
      <c r="P410" s="310">
        <f t="shared" ca="1" si="192"/>
        <v>23</v>
      </c>
      <c r="Q410" s="304">
        <f t="shared" ca="1" si="193"/>
        <v>0</v>
      </c>
      <c r="R410" s="306">
        <f t="shared" ca="1" si="194"/>
        <v>0</v>
      </c>
      <c r="S410" s="307">
        <f t="shared" ca="1" si="195"/>
        <v>8.2349999999999994</v>
      </c>
      <c r="T410" s="304">
        <f t="shared" ca="1" si="175"/>
        <v>80.785349999999994</v>
      </c>
      <c r="U410" s="311">
        <f t="shared" ca="1" si="176"/>
        <v>0</v>
      </c>
      <c r="V410" s="306">
        <f t="shared" ca="1" si="177"/>
        <v>1.1582516469513857</v>
      </c>
      <c r="W410" s="304">
        <f t="shared" ca="1" si="178"/>
        <v>86.947742839455174</v>
      </c>
      <c r="Y410" s="314" t="str">
        <f t="shared" ca="1" si="196"/>
        <v/>
      </c>
      <c r="Z410" s="315" t="str">
        <f t="shared" ca="1" si="197"/>
        <v/>
      </c>
      <c r="AA410" s="316" t="str">
        <f t="shared" ca="1" si="198"/>
        <v>Satellite</v>
      </c>
      <c r="AC410" s="310" t="e">
        <f t="shared" ca="1" si="199"/>
        <v>#N/A</v>
      </c>
      <c r="AD410" s="323" t="e">
        <f t="shared" ca="1" si="200"/>
        <v>#N/A</v>
      </c>
      <c r="AE410" s="324">
        <f t="shared" ca="1" si="179"/>
        <v>560.14523799026892</v>
      </c>
      <c r="AG410" s="306">
        <f t="shared" ca="1" si="201"/>
        <v>-20.354156321893605</v>
      </c>
      <c r="AH410" s="304">
        <f t="shared" ca="1" si="202"/>
        <v>-10.858116104637148</v>
      </c>
    </row>
    <row r="411" spans="1:34" x14ac:dyDescent="0.2">
      <c r="A411" s="347">
        <f t="shared" ca="1" si="180"/>
        <v>0.1</v>
      </c>
      <c r="B411" s="304">
        <f t="shared" ca="1" si="181"/>
        <v>4.6999999999999567</v>
      </c>
      <c r="D411" s="306">
        <f t="shared" ca="1" si="182"/>
        <v>-2.6662715521784377</v>
      </c>
      <c r="E411" s="307">
        <f t="shared" ca="1" si="183"/>
        <v>-20.026117652724658</v>
      </c>
      <c r="F411" s="304">
        <f t="shared" ca="1" si="184"/>
        <v>20.202831292438347</v>
      </c>
      <c r="G411" s="306">
        <f t="shared" ca="1" si="185"/>
        <v>38.248226841254329</v>
      </c>
      <c r="H411" s="307">
        <f t="shared" ca="1" si="186"/>
        <v>145.57135889198918</v>
      </c>
      <c r="I411" s="304">
        <f t="shared" ca="1" si="187"/>
        <v>150.51228317370104</v>
      </c>
      <c r="J411" s="306">
        <f t="shared" ca="1" si="188"/>
        <v>134.29404811980623</v>
      </c>
      <c r="K411" s="307">
        <f t="shared" ca="1" si="189"/>
        <v>574.80250446773152</v>
      </c>
      <c r="L411" s="304">
        <f t="shared" ca="1" si="174"/>
        <v>590.28197541749603</v>
      </c>
      <c r="M411" s="306">
        <f t="shared" ca="1" si="190"/>
        <v>1.3138582888704633</v>
      </c>
      <c r="N411" s="304">
        <f t="shared" ca="1" si="191"/>
        <v>75.278534830557689</v>
      </c>
      <c r="P411" s="310">
        <f t="shared" ca="1" si="192"/>
        <v>23</v>
      </c>
      <c r="Q411" s="304">
        <f t="shared" ca="1" si="193"/>
        <v>0</v>
      </c>
      <c r="R411" s="306">
        <f t="shared" ca="1" si="194"/>
        <v>0</v>
      </c>
      <c r="S411" s="307">
        <f t="shared" ca="1" si="195"/>
        <v>8.2349999999999994</v>
      </c>
      <c r="T411" s="304">
        <f t="shared" ca="1" si="175"/>
        <v>80.785349999999994</v>
      </c>
      <c r="U411" s="311">
        <f t="shared" ca="1" si="176"/>
        <v>0</v>
      </c>
      <c r="V411" s="306">
        <f t="shared" ca="1" si="177"/>
        <v>1.1565538442888994</v>
      </c>
      <c r="W411" s="304">
        <f t="shared" ca="1" si="178"/>
        <v>84.552793120279802</v>
      </c>
      <c r="Y411" s="314" t="str">
        <f t="shared" ca="1" si="196"/>
        <v/>
      </c>
      <c r="Z411" s="315" t="str">
        <f t="shared" ca="1" si="197"/>
        <v/>
      </c>
      <c r="AA411" s="316" t="str">
        <f t="shared" ca="1" si="198"/>
        <v/>
      </c>
      <c r="AC411" s="310" t="e">
        <f t="shared" ca="1" si="199"/>
        <v>#N/A</v>
      </c>
      <c r="AD411" s="323" t="e">
        <f t="shared" ca="1" si="200"/>
        <v>#N/A</v>
      </c>
      <c r="AE411" s="324">
        <f t="shared" ca="1" si="179"/>
        <v>574.80250446773152</v>
      </c>
      <c r="AG411" s="306">
        <f t="shared" ca="1" si="201"/>
        <v>-20.050370939731838</v>
      </c>
      <c r="AH411" s="304">
        <f t="shared" ca="1" si="202"/>
        <v>-10.558317284694011</v>
      </c>
    </row>
    <row r="412" spans="1:34" x14ac:dyDescent="0.2">
      <c r="A412" s="347">
        <f t="shared" ca="1" si="180"/>
        <v>0.1</v>
      </c>
      <c r="B412" s="304">
        <f t="shared" ca="1" si="181"/>
        <v>4.7999999999999563</v>
      </c>
      <c r="D412" s="306">
        <f t="shared" ca="1" si="182"/>
        <v>-2.609178058901477</v>
      </c>
      <c r="E412" s="307">
        <f t="shared" ca="1" si="183"/>
        <v>-19.740436702382688</v>
      </c>
      <c r="F412" s="304">
        <f t="shared" ca="1" si="184"/>
        <v>19.912123225407942</v>
      </c>
      <c r="G412" s="306">
        <f t="shared" ca="1" si="185"/>
        <v>37.987309035364184</v>
      </c>
      <c r="H412" s="307">
        <f t="shared" ca="1" si="186"/>
        <v>143.5973152217509</v>
      </c>
      <c r="I412" s="304">
        <f t="shared" ca="1" si="187"/>
        <v>148.53694687397865</v>
      </c>
      <c r="J412" s="306">
        <f t="shared" ca="1" si="188"/>
        <v>138.10582491363715</v>
      </c>
      <c r="K412" s="307">
        <f t="shared" ca="1" si="189"/>
        <v>589.26093817341848</v>
      </c>
      <c r="L412" s="304">
        <f t="shared" ca="1" si="174"/>
        <v>605.22861146189507</v>
      </c>
      <c r="M412" s="306">
        <f t="shared" ca="1" si="190"/>
        <v>1.3121799715329097</v>
      </c>
      <c r="N412" s="304">
        <f t="shared" ca="1" si="191"/>
        <v>75.182374330432225</v>
      </c>
      <c r="P412" s="310">
        <f t="shared" ca="1" si="192"/>
        <v>23</v>
      </c>
      <c r="Q412" s="304">
        <f t="shared" ca="1" si="193"/>
        <v>0</v>
      </c>
      <c r="R412" s="306">
        <f t="shared" ca="1" si="194"/>
        <v>0</v>
      </c>
      <c r="S412" s="307">
        <f t="shared" ca="1" si="195"/>
        <v>8.2349999999999994</v>
      </c>
      <c r="T412" s="304">
        <f t="shared" ca="1" si="175"/>
        <v>80.785349999999994</v>
      </c>
      <c r="U412" s="311">
        <f t="shared" ca="1" si="176"/>
        <v>0</v>
      </c>
      <c r="V412" s="306">
        <f t="shared" ca="1" si="177"/>
        <v>1.1548814414533837</v>
      </c>
      <c r="W412" s="304">
        <f t="shared" ca="1" si="178"/>
        <v>82.228923148946024</v>
      </c>
      <c r="Y412" s="314" t="str">
        <f t="shared" ca="1" si="196"/>
        <v/>
      </c>
      <c r="Z412" s="315" t="str">
        <f t="shared" ca="1" si="197"/>
        <v/>
      </c>
      <c r="AA412" s="316" t="str">
        <f t="shared" ca="1" si="198"/>
        <v/>
      </c>
      <c r="AC412" s="310" t="e">
        <f t="shared" ca="1" si="199"/>
        <v>#N/A</v>
      </c>
      <c r="AD412" s="323" t="e">
        <f t="shared" ca="1" si="200"/>
        <v>#N/A</v>
      </c>
      <c r="AE412" s="324">
        <f t="shared" ca="1" si="179"/>
        <v>589.26093817341848</v>
      </c>
      <c r="AG412" s="306">
        <f t="shared" ca="1" si="201"/>
        <v>-19.755454953279063</v>
      </c>
      <c r="AH412" s="304">
        <f t="shared" ca="1" si="202"/>
        <v>-10.267491575018798</v>
      </c>
    </row>
    <row r="413" spans="1:34" x14ac:dyDescent="0.2">
      <c r="A413" s="347">
        <f t="shared" ca="1" si="180"/>
        <v>0.1</v>
      </c>
      <c r="B413" s="304">
        <f t="shared" ca="1" si="181"/>
        <v>4.8999999999999559</v>
      </c>
      <c r="D413" s="306">
        <f t="shared" ca="1" si="182"/>
        <v>-2.5536715395749447</v>
      </c>
      <c r="E413" s="307">
        <f t="shared" ca="1" si="183"/>
        <v>-19.463233839221893</v>
      </c>
      <c r="F413" s="304">
        <f t="shared" ca="1" si="184"/>
        <v>19.630046098067812</v>
      </c>
      <c r="G413" s="306">
        <f t="shared" ca="1" si="185"/>
        <v>37.731941881406691</v>
      </c>
      <c r="H413" s="307">
        <f t="shared" ca="1" si="186"/>
        <v>141.65099183782871</v>
      </c>
      <c r="I413" s="304">
        <f t="shared" ca="1" si="187"/>
        <v>146.5902552244946</v>
      </c>
      <c r="J413" s="306">
        <f t="shared" ca="1" si="188"/>
        <v>141.89178745947569</v>
      </c>
      <c r="K413" s="307">
        <f t="shared" ca="1" si="189"/>
        <v>603.5233535263975</v>
      </c>
      <c r="L413" s="304">
        <f t="shared" ca="1" si="174"/>
        <v>619.97880415397583</v>
      </c>
      <c r="M413" s="306">
        <f t="shared" ca="1" si="190"/>
        <v>1.3104685060076806</v>
      </c>
      <c r="N413" s="304">
        <f t="shared" ca="1" si="191"/>
        <v>75.084314579054464</v>
      </c>
      <c r="P413" s="310">
        <f t="shared" ca="1" si="192"/>
        <v>23</v>
      </c>
      <c r="Q413" s="304">
        <f t="shared" ca="1" si="193"/>
        <v>0</v>
      </c>
      <c r="R413" s="306">
        <f t="shared" ca="1" si="194"/>
        <v>0</v>
      </c>
      <c r="S413" s="307">
        <f t="shared" ca="1" si="195"/>
        <v>8.2349999999999994</v>
      </c>
      <c r="T413" s="304">
        <f t="shared" ca="1" si="175"/>
        <v>80.785349999999994</v>
      </c>
      <c r="U413" s="311">
        <f t="shared" ca="1" si="176"/>
        <v>0</v>
      </c>
      <c r="V413" s="306">
        <f t="shared" ca="1" si="177"/>
        <v>1.1532340116897239</v>
      </c>
      <c r="W413" s="304">
        <f t="shared" ca="1" si="178"/>
        <v>79.973455031976442</v>
      </c>
      <c r="Y413" s="314" t="str">
        <f t="shared" ca="1" si="196"/>
        <v/>
      </c>
      <c r="Z413" s="315" t="str">
        <f t="shared" ca="1" si="197"/>
        <v/>
      </c>
      <c r="AA413" s="316" t="str">
        <f t="shared" ca="1" si="198"/>
        <v/>
      </c>
      <c r="AC413" s="310" t="e">
        <f t="shared" ca="1" si="199"/>
        <v>#N/A</v>
      </c>
      <c r="AD413" s="323" t="e">
        <f t="shared" ca="1" si="200"/>
        <v>#N/A</v>
      </c>
      <c r="AE413" s="324">
        <f t="shared" ca="1" si="179"/>
        <v>603.5233535263975</v>
      </c>
      <c r="AG413" s="306">
        <f t="shared" ca="1" si="201"/>
        <v>-19.469063392339418</v>
      </c>
      <c r="AH413" s="304">
        <f t="shared" ca="1" si="202"/>
        <v>-9.9852972858465119</v>
      </c>
    </row>
    <row r="414" spans="1:34" x14ac:dyDescent="0.2">
      <c r="A414" s="347">
        <f t="shared" ca="1" si="180"/>
        <v>0.1</v>
      </c>
      <c r="B414" s="304">
        <f t="shared" ca="1" si="181"/>
        <v>4.9999999999999556</v>
      </c>
      <c r="D414" s="306">
        <f t="shared" ca="1" si="182"/>
        <v>-2.4996909119013129</v>
      </c>
      <c r="E414" s="307">
        <f t="shared" ca="1" si="183"/>
        <v>-19.194189609740459</v>
      </c>
      <c r="F414" s="304">
        <f t="shared" ca="1" si="184"/>
        <v>19.356274678504398</v>
      </c>
      <c r="G414" s="306">
        <f t="shared" ca="1" si="185"/>
        <v>37.48197279021656</v>
      </c>
      <c r="H414" s="307">
        <f t="shared" ca="1" si="186"/>
        <v>139.73157287685467</v>
      </c>
      <c r="I414" s="304">
        <f t="shared" ca="1" si="187"/>
        <v>144.67138881923503</v>
      </c>
      <c r="J414" s="306">
        <f t="shared" ca="1" si="188"/>
        <v>145.65248319305687</v>
      </c>
      <c r="K414" s="307">
        <f t="shared" ca="1" si="189"/>
        <v>617.59248176213168</v>
      </c>
      <c r="L414" s="304">
        <f t="shared" ca="1" si="174"/>
        <v>634.5353570837583</v>
      </c>
      <c r="M414" s="306">
        <f t="shared" ca="1" si="190"/>
        <v>1.308723123443883</v>
      </c>
      <c r="N414" s="304">
        <f t="shared" ca="1" si="191"/>
        <v>74.984311524513132</v>
      </c>
      <c r="P414" s="310">
        <f t="shared" ca="1" si="192"/>
        <v>23</v>
      </c>
      <c r="Q414" s="304">
        <f t="shared" ca="1" si="193"/>
        <v>0</v>
      </c>
      <c r="R414" s="306">
        <f t="shared" ca="1" si="194"/>
        <v>0</v>
      </c>
      <c r="S414" s="307">
        <f t="shared" ca="1" si="195"/>
        <v>8.2349999999999994</v>
      </c>
      <c r="T414" s="304">
        <f t="shared" ca="1" si="175"/>
        <v>80.785349999999994</v>
      </c>
      <c r="U414" s="311">
        <f t="shared" ca="1" si="176"/>
        <v>0</v>
      </c>
      <c r="V414" s="306">
        <f t="shared" ca="1" si="177"/>
        <v>1.1516111413514611</v>
      </c>
      <c r="W414" s="304">
        <f t="shared" ca="1" si="178"/>
        <v>77.783838985954461</v>
      </c>
      <c r="Y414" s="314" t="str">
        <f t="shared" ca="1" si="196"/>
        <v/>
      </c>
      <c r="Z414" s="315" t="str">
        <f t="shared" ca="1" si="197"/>
        <v/>
      </c>
      <c r="AA414" s="316" t="str">
        <f t="shared" ca="1" si="198"/>
        <v/>
      </c>
      <c r="AC414" s="310">
        <f t="shared" ca="1" si="199"/>
        <v>4.9999999999999556</v>
      </c>
      <c r="AD414" s="323">
        <f t="shared" ca="1" si="200"/>
        <v>145.65248319305687</v>
      </c>
      <c r="AE414" s="324">
        <f t="shared" ca="1" si="179"/>
        <v>617.59248176213168</v>
      </c>
      <c r="AG414" s="306">
        <f t="shared" ca="1" si="201"/>
        <v>-19.190867657909298</v>
      </c>
      <c r="AH414" s="304">
        <f t="shared" ca="1" si="202"/>
        <v>-9.7114092327840247</v>
      </c>
    </row>
    <row r="415" spans="1:34" x14ac:dyDescent="0.2">
      <c r="A415" s="347">
        <f t="shared" ca="1" si="180"/>
        <v>0.1</v>
      </c>
      <c r="B415" s="304">
        <f t="shared" ca="1" si="181"/>
        <v>5.0999999999999552</v>
      </c>
      <c r="D415" s="306">
        <f t="shared" ca="1" si="182"/>
        <v>-2.4471780053882197</v>
      </c>
      <c r="E415" s="307">
        <f t="shared" ca="1" si="183"/>
        <v>-18.932999840920701</v>
      </c>
      <c r="F415" s="304">
        <f t="shared" ca="1" si="184"/>
        <v>19.090499290651334</v>
      </c>
      <c r="G415" s="306">
        <f t="shared" ca="1" si="185"/>
        <v>37.237254989677737</v>
      </c>
      <c r="H415" s="307">
        <f t="shared" ca="1" si="186"/>
        <v>137.8382728927626</v>
      </c>
      <c r="I415" s="304">
        <f t="shared" ca="1" si="187"/>
        <v>142.779559577784</v>
      </c>
      <c r="J415" s="306">
        <f t="shared" ca="1" si="188"/>
        <v>149.38844458205159</v>
      </c>
      <c r="K415" s="307">
        <f t="shared" ca="1" si="189"/>
        <v>631.47097405061254</v>
      </c>
      <c r="L415" s="304">
        <f t="shared" ca="1" si="174"/>
        <v>648.90099278940397</v>
      </c>
      <c r="M415" s="306">
        <f t="shared" ca="1" si="190"/>
        <v>1.3069430292273692</v>
      </c>
      <c r="N415" s="304">
        <f t="shared" ca="1" si="191"/>
        <v>74.88231963877125</v>
      </c>
      <c r="P415" s="310">
        <f t="shared" ca="1" si="192"/>
        <v>23</v>
      </c>
      <c r="Q415" s="304">
        <f t="shared" ca="1" si="193"/>
        <v>0</v>
      </c>
      <c r="R415" s="306">
        <f t="shared" ca="1" si="194"/>
        <v>0</v>
      </c>
      <c r="S415" s="307">
        <f t="shared" ca="1" si="195"/>
        <v>8.2349999999999994</v>
      </c>
      <c r="T415" s="304">
        <f t="shared" ca="1" si="175"/>
        <v>80.785349999999994</v>
      </c>
      <c r="U415" s="311">
        <f t="shared" ca="1" si="176"/>
        <v>0</v>
      </c>
      <c r="V415" s="306">
        <f t="shared" ca="1" si="177"/>
        <v>1.1500124293914924</v>
      </c>
      <c r="W415" s="304">
        <f t="shared" ca="1" si="178"/>
        <v>75.657646047509999</v>
      </c>
      <c r="Y415" s="314" t="str">
        <f t="shared" ca="1" si="196"/>
        <v/>
      </c>
      <c r="Z415" s="315" t="str">
        <f t="shared" ca="1" si="197"/>
        <v/>
      </c>
      <c r="AA415" s="316" t="str">
        <f t="shared" ca="1" si="198"/>
        <v/>
      </c>
      <c r="AC415" s="310" t="e">
        <f t="shared" ca="1" si="199"/>
        <v>#N/A</v>
      </c>
      <c r="AD415" s="323" t="e">
        <f t="shared" ca="1" si="200"/>
        <v>#N/A</v>
      </c>
      <c r="AE415" s="324">
        <f t="shared" ca="1" si="179"/>
        <v>631.47097405061254</v>
      </c>
      <c r="AG415" s="306">
        <f t="shared" ca="1" si="201"/>
        <v>-18.920554567151079</v>
      </c>
      <c r="AH415" s="304">
        <f t="shared" ca="1" si="202"/>
        <v>-9.4455177882154793</v>
      </c>
    </row>
    <row r="416" spans="1:34" x14ac:dyDescent="0.2">
      <c r="A416" s="347">
        <f t="shared" ca="1" si="180"/>
        <v>0.1</v>
      </c>
      <c r="B416" s="304">
        <f t="shared" ca="1" si="181"/>
        <v>5.1999999999999549</v>
      </c>
      <c r="D416" s="306">
        <f t="shared" ca="1" si="182"/>
        <v>-2.3960773956338985</v>
      </c>
      <c r="E416" s="307">
        <f t="shared" ca="1" si="183"/>
        <v>-18.679374770592442</v>
      </c>
      <c r="F416" s="304">
        <f t="shared" ca="1" si="184"/>
        <v>18.832424928991838</v>
      </c>
      <c r="G416" s="306">
        <f t="shared" ca="1" si="185"/>
        <v>36.997647250114348</v>
      </c>
      <c r="H416" s="307">
        <f t="shared" ca="1" si="186"/>
        <v>135.97033541570335</v>
      </c>
      <c r="I416" s="304">
        <f t="shared" ca="1" si="187"/>
        <v>140.91400929326639</v>
      </c>
      <c r="J416" s="306">
        <f t="shared" ca="1" si="188"/>
        <v>153.10018969404121</v>
      </c>
      <c r="K416" s="307">
        <f t="shared" ca="1" si="189"/>
        <v>645.16140446603583</v>
      </c>
      <c r="L416" s="304">
        <f t="shared" ca="1" si="174"/>
        <v>663.07835577474498</v>
      </c>
      <c r="M416" s="306">
        <f t="shared" ca="1" si="190"/>
        <v>1.3051274019657166</v>
      </c>
      <c r="N416" s="304">
        <f t="shared" ca="1" si="191"/>
        <v>74.778291859509665</v>
      </c>
      <c r="P416" s="310">
        <f t="shared" ca="1" si="192"/>
        <v>23</v>
      </c>
      <c r="Q416" s="304">
        <f t="shared" ca="1" si="193"/>
        <v>0</v>
      </c>
      <c r="R416" s="306">
        <f t="shared" ca="1" si="194"/>
        <v>0</v>
      </c>
      <c r="S416" s="307">
        <f t="shared" ca="1" si="195"/>
        <v>8.2349999999999994</v>
      </c>
      <c r="T416" s="304">
        <f t="shared" ca="1" si="175"/>
        <v>80.785349999999994</v>
      </c>
      <c r="U416" s="311">
        <f t="shared" ca="1" si="176"/>
        <v>0</v>
      </c>
      <c r="V416" s="306">
        <f t="shared" ca="1" si="177"/>
        <v>1.148437486877683</v>
      </c>
      <c r="W416" s="304">
        <f t="shared" ca="1" si="178"/>
        <v>73.59256126542445</v>
      </c>
      <c r="Y416" s="314" t="str">
        <f t="shared" ca="1" si="196"/>
        <v/>
      </c>
      <c r="Z416" s="315" t="str">
        <f t="shared" ca="1" si="197"/>
        <v/>
      </c>
      <c r="AA416" s="316" t="str">
        <f t="shared" ca="1" si="198"/>
        <v/>
      </c>
      <c r="AC416" s="310" t="e">
        <f t="shared" ca="1" si="199"/>
        <v>#N/A</v>
      </c>
      <c r="AD416" s="323" t="e">
        <f t="shared" ca="1" si="200"/>
        <v>#N/A</v>
      </c>
      <c r="AE416" s="324">
        <f t="shared" ca="1" si="179"/>
        <v>645.16140446603583</v>
      </c>
      <c r="AG416" s="306">
        <f t="shared" ca="1" si="201"/>
        <v>-18.657825461354278</v>
      </c>
      <c r="AH416" s="304">
        <f t="shared" ca="1" si="202"/>
        <v>-9.1873279960546448</v>
      </c>
    </row>
    <row r="417" spans="1:34" x14ac:dyDescent="0.2">
      <c r="A417" s="347">
        <f t="shared" ca="1" si="180"/>
        <v>0.1</v>
      </c>
      <c r="B417" s="304">
        <f t="shared" ca="1" si="181"/>
        <v>5.2999999999999545</v>
      </c>
      <c r="D417" s="306">
        <f t="shared" ca="1" si="182"/>
        <v>-2.3463362495839784</v>
      </c>
      <c r="E417" s="307">
        <f t="shared" ca="1" si="183"/>
        <v>-18.433038235302138</v>
      </c>
      <c r="F417" s="304">
        <f t="shared" ca="1" si="184"/>
        <v>18.581770431802841</v>
      </c>
      <c r="G417" s="306">
        <f t="shared" ca="1" si="185"/>
        <v>36.763013625155949</v>
      </c>
      <c r="H417" s="307">
        <f t="shared" ca="1" si="186"/>
        <v>134.12703159217313</v>
      </c>
      <c r="I417" s="304">
        <f t="shared" ca="1" si="187"/>
        <v>139.07400826369826</v>
      </c>
      <c r="J417" s="306">
        <f t="shared" ca="1" si="188"/>
        <v>156.78822273780472</v>
      </c>
      <c r="K417" s="307">
        <f t="shared" ca="1" si="189"/>
        <v>658.66627281642968</v>
      </c>
      <c r="L417" s="304">
        <f t="shared" ca="1" si="174"/>
        <v>677.07001538627219</v>
      </c>
      <c r="M417" s="306">
        <f t="shared" ca="1" si="190"/>
        <v>1.303275392424877</v>
      </c>
      <c r="N417" s="304">
        <f t="shared" ca="1" si="191"/>
        <v>74.672179529201586</v>
      </c>
      <c r="P417" s="310">
        <f t="shared" ca="1" si="192"/>
        <v>23</v>
      </c>
      <c r="Q417" s="304">
        <f t="shared" ca="1" si="193"/>
        <v>0</v>
      </c>
      <c r="R417" s="306">
        <f t="shared" ca="1" si="194"/>
        <v>0</v>
      </c>
      <c r="S417" s="307">
        <f t="shared" ca="1" si="195"/>
        <v>8.2349999999999994</v>
      </c>
      <c r="T417" s="304">
        <f t="shared" ca="1" si="175"/>
        <v>80.785349999999994</v>
      </c>
      <c r="U417" s="311">
        <f t="shared" ca="1" si="176"/>
        <v>0</v>
      </c>
      <c r="V417" s="306">
        <f t="shared" ca="1" si="177"/>
        <v>1.1468859365319402</v>
      </c>
      <c r="W417" s="304">
        <f t="shared" ca="1" si="178"/>
        <v>71.586377338660938</v>
      </c>
      <c r="Y417" s="314" t="str">
        <f t="shared" ca="1" si="196"/>
        <v/>
      </c>
      <c r="Z417" s="315" t="str">
        <f t="shared" ca="1" si="197"/>
        <v/>
      </c>
      <c r="AA417" s="316" t="str">
        <f t="shared" ca="1" si="198"/>
        <v/>
      </c>
      <c r="AC417" s="310" t="e">
        <f t="shared" ca="1" si="199"/>
        <v>#N/A</v>
      </c>
      <c r="AD417" s="323" t="e">
        <f t="shared" ca="1" si="200"/>
        <v>#N/A</v>
      </c>
      <c r="AE417" s="324">
        <f t="shared" ca="1" si="179"/>
        <v>658.66627281642968</v>
      </c>
      <c r="AG417" s="306">
        <f t="shared" ca="1" si="201"/>
        <v>-18.402395372059683</v>
      </c>
      <c r="AH417" s="304">
        <f t="shared" ca="1" si="202"/>
        <v>-8.9365587450424346</v>
      </c>
    </row>
    <row r="418" spans="1:34" x14ac:dyDescent="0.2">
      <c r="A418" s="347">
        <f t="shared" ca="1" si="180"/>
        <v>0.1</v>
      </c>
      <c r="B418" s="304">
        <f t="shared" ca="1" si="181"/>
        <v>5.3999999999999542</v>
      </c>
      <c r="D418" s="306">
        <f t="shared" ca="1" si="182"/>
        <v>-2.2979041809367571</v>
      </c>
      <c r="E418" s="307">
        <f t="shared" ca="1" si="183"/>
        <v>-18.193726911370252</v>
      </c>
      <c r="F418" s="304">
        <f t="shared" ca="1" si="184"/>
        <v>18.338267708545558</v>
      </c>
      <c r="G418" s="306">
        <f t="shared" ca="1" si="185"/>
        <v>36.533223207062271</v>
      </c>
      <c r="H418" s="307">
        <f t="shared" ca="1" si="186"/>
        <v>132.30765890103609</v>
      </c>
      <c r="I418" s="304">
        <f t="shared" ca="1" si="187"/>
        <v>137.25885400137199</v>
      </c>
      <c r="J418" s="306">
        <f t="shared" ca="1" si="188"/>
        <v>160.45303457941563</v>
      </c>
      <c r="K418" s="307">
        <f t="shared" ca="1" si="189"/>
        <v>671.98800734109011</v>
      </c>
      <c r="L418" s="304">
        <f t="shared" ca="1" si="174"/>
        <v>690.87846855723626</v>
      </c>
      <c r="M418" s="306">
        <f t="shared" ca="1" si="190"/>
        <v>1.3013861224149028</v>
      </c>
      <c r="N418" s="304">
        <f t="shared" ca="1" si="191"/>
        <v>74.563932331269427</v>
      </c>
      <c r="P418" s="310">
        <f t="shared" ca="1" si="192"/>
        <v>23</v>
      </c>
      <c r="Q418" s="304">
        <f t="shared" ca="1" si="193"/>
        <v>0</v>
      </c>
      <c r="R418" s="306">
        <f t="shared" ca="1" si="194"/>
        <v>0</v>
      </c>
      <c r="S418" s="307">
        <f t="shared" ca="1" si="195"/>
        <v>8.2349999999999994</v>
      </c>
      <c r="T418" s="304">
        <f t="shared" ca="1" si="175"/>
        <v>80.785349999999994</v>
      </c>
      <c r="U418" s="311">
        <f t="shared" ca="1" si="176"/>
        <v>0</v>
      </c>
      <c r="V418" s="306">
        <f t="shared" ca="1" si="177"/>
        <v>1.1453574122914059</v>
      </c>
      <c r="W418" s="304">
        <f t="shared" ca="1" si="178"/>
        <v>69.63698866716247</v>
      </c>
      <c r="Y418" s="314" t="str">
        <f t="shared" ca="1" si="196"/>
        <v/>
      </c>
      <c r="Z418" s="315" t="str">
        <f t="shared" ca="1" si="197"/>
        <v/>
      </c>
      <c r="AA418" s="316" t="str">
        <f t="shared" ca="1" si="198"/>
        <v/>
      </c>
      <c r="AC418" s="310" t="e">
        <f t="shared" ca="1" si="199"/>
        <v>#N/A</v>
      </c>
      <c r="AD418" s="323" t="e">
        <f t="shared" ca="1" si="200"/>
        <v>#N/A</v>
      </c>
      <c r="AE418" s="324">
        <f t="shared" ca="1" si="179"/>
        <v>671.98800734109011</v>
      </c>
      <c r="AG418" s="306">
        <f t="shared" ca="1" si="201"/>
        <v>-18.153992240927096</v>
      </c>
      <c r="AH418" s="304">
        <f t="shared" ca="1" si="202"/>
        <v>-8.6929419961944063</v>
      </c>
    </row>
    <row r="419" spans="1:34" x14ac:dyDescent="0.2">
      <c r="A419" s="347">
        <f t="shared" ca="1" si="180"/>
        <v>0.1</v>
      </c>
      <c r="B419" s="304">
        <f t="shared" ca="1" si="181"/>
        <v>5.4999999999999538</v>
      </c>
      <c r="D419" s="306">
        <f t="shared" ca="1" si="182"/>
        <v>-2.2507331149432601</v>
      </c>
      <c r="E419" s="307">
        <f t="shared" ca="1" si="183"/>
        <v>-17.961189605181438</v>
      </c>
      <c r="F419" s="304">
        <f t="shared" ca="1" si="184"/>
        <v>18.101661017375726</v>
      </c>
      <c r="G419" s="306">
        <f t="shared" ca="1" si="185"/>
        <v>36.308149895567944</v>
      </c>
      <c r="H419" s="307">
        <f t="shared" ca="1" si="186"/>
        <v>130.51153994051793</v>
      </c>
      <c r="I419" s="304">
        <f t="shared" ca="1" si="187"/>
        <v>135.46787001530819</v>
      </c>
      <c r="J419" s="306">
        <f t="shared" ca="1" si="188"/>
        <v>164.09510323454714</v>
      </c>
      <c r="K419" s="307">
        <f t="shared" ca="1" si="189"/>
        <v>685.12896728316787</v>
      </c>
      <c r="L419" s="304">
        <f t="shared" ca="1" si="174"/>
        <v>704.50614242606628</v>
      </c>
      <c r="M419" s="306">
        <f t="shared" ca="1" si="190"/>
        <v>1.299458683622011</v>
      </c>
      <c r="N419" s="304">
        <f t="shared" ca="1" si="191"/>
        <v>74.453498223166946</v>
      </c>
      <c r="P419" s="310">
        <f t="shared" ca="1" si="192"/>
        <v>23</v>
      </c>
      <c r="Q419" s="304">
        <f t="shared" ca="1" si="193"/>
        <v>0</v>
      </c>
      <c r="R419" s="306">
        <f t="shared" ca="1" si="194"/>
        <v>0</v>
      </c>
      <c r="S419" s="307">
        <f t="shared" ca="1" si="195"/>
        <v>8.2349999999999994</v>
      </c>
      <c r="T419" s="304">
        <f t="shared" ca="1" si="175"/>
        <v>80.785349999999994</v>
      </c>
      <c r="U419" s="311">
        <f t="shared" ca="1" si="176"/>
        <v>0</v>
      </c>
      <c r="V419" s="306">
        <f t="shared" ca="1" si="177"/>
        <v>1.1438515588905114</v>
      </c>
      <c r="W419" s="304">
        <f t="shared" ca="1" si="178"/>
        <v>67.742385785015898</v>
      </c>
      <c r="Y419" s="314" t="str">
        <f t="shared" ca="1" si="196"/>
        <v/>
      </c>
      <c r="Z419" s="315" t="str">
        <f t="shared" ca="1" si="197"/>
        <v/>
      </c>
      <c r="AA419" s="316" t="str">
        <f t="shared" ca="1" si="198"/>
        <v/>
      </c>
      <c r="AC419" s="310" t="e">
        <f t="shared" ca="1" si="199"/>
        <v>#N/A</v>
      </c>
      <c r="AD419" s="323" t="e">
        <f t="shared" ca="1" si="200"/>
        <v>#N/A</v>
      </c>
      <c r="AE419" s="324">
        <f t="shared" ca="1" si="179"/>
        <v>685.12896728316787</v>
      </c>
      <c r="AG419" s="306">
        <f t="shared" ca="1" si="201"/>
        <v>-17.912356189294385</v>
      </c>
      <c r="AH419" s="304">
        <f t="shared" ca="1" si="202"/>
        <v>-8.4562220603718856</v>
      </c>
    </row>
    <row r="420" spans="1:34" x14ac:dyDescent="0.2">
      <c r="A420" s="347">
        <f t="shared" ca="1" si="180"/>
        <v>0.1</v>
      </c>
      <c r="B420" s="304">
        <f t="shared" ca="1" si="181"/>
        <v>5.5999999999999535</v>
      </c>
      <c r="D420" s="306">
        <f t="shared" ca="1" si="182"/>
        <v>-2.2047771619110268</v>
      </c>
      <c r="E420" s="307">
        <f t="shared" ca="1" si="183"/>
        <v>-17.735186589080861</v>
      </c>
      <c r="F420" s="304">
        <f t="shared" ca="1" si="184"/>
        <v>17.87170628908158</v>
      </c>
      <c r="G420" s="306">
        <f t="shared" ca="1" si="185"/>
        <v>36.087672179376838</v>
      </c>
      <c r="H420" s="307">
        <f t="shared" ca="1" si="186"/>
        <v>128.73802128160986</v>
      </c>
      <c r="I420" s="304">
        <f t="shared" ca="1" si="187"/>
        <v>133.70040466217895</v>
      </c>
      <c r="J420" s="306">
        <f t="shared" ca="1" si="188"/>
        <v>167.71489433829439</v>
      </c>
      <c r="K420" s="307">
        <f t="shared" ca="1" si="189"/>
        <v>698.09144534427423</v>
      </c>
      <c r="L420" s="304">
        <f t="shared" ca="1" si="174"/>
        <v>717.95539683587799</v>
      </c>
      <c r="M420" s="306">
        <f t="shared" ca="1" si="190"/>
        <v>1.2974921363840735</v>
      </c>
      <c r="N420" s="304">
        <f t="shared" ca="1" si="191"/>
        <v>74.340823366220008</v>
      </c>
      <c r="P420" s="310">
        <f t="shared" ca="1" si="192"/>
        <v>23</v>
      </c>
      <c r="Q420" s="304">
        <f t="shared" ca="1" si="193"/>
        <v>0</v>
      </c>
      <c r="R420" s="306">
        <f t="shared" ca="1" si="194"/>
        <v>0</v>
      </c>
      <c r="S420" s="307">
        <f t="shared" ca="1" si="195"/>
        <v>8.2349999999999994</v>
      </c>
      <c r="T420" s="304">
        <f t="shared" ca="1" si="175"/>
        <v>80.785349999999994</v>
      </c>
      <c r="U420" s="311">
        <f t="shared" ca="1" si="176"/>
        <v>0</v>
      </c>
      <c r="V420" s="306">
        <f t="shared" ca="1" si="177"/>
        <v>1.1423680314627183</v>
      </c>
      <c r="W420" s="304">
        <f t="shared" ca="1" si="178"/>
        <v>65.900650148082249</v>
      </c>
      <c r="Y420" s="314" t="str">
        <f t="shared" ca="1" si="196"/>
        <v/>
      </c>
      <c r="Z420" s="315" t="str">
        <f t="shared" ca="1" si="197"/>
        <v/>
      </c>
      <c r="AA420" s="316" t="str">
        <f t="shared" ca="1" si="198"/>
        <v/>
      </c>
      <c r="AC420" s="310" t="e">
        <f t="shared" ca="1" si="199"/>
        <v>#N/A</v>
      </c>
      <c r="AD420" s="323" t="e">
        <f t="shared" ca="1" si="200"/>
        <v>#N/A</v>
      </c>
      <c r="AE420" s="324">
        <f t="shared" ca="1" si="179"/>
        <v>698.09144534427423</v>
      </c>
      <c r="AG420" s="306">
        <f t="shared" ca="1" si="201"/>
        <v>-17.677238833708309</v>
      </c>
      <c r="AH420" s="304">
        <f t="shared" ca="1" si="202"/>
        <v>-8.22615492228487</v>
      </c>
    </row>
    <row r="421" spans="1:34" x14ac:dyDescent="0.2">
      <c r="A421" s="347">
        <f t="shared" ca="1" si="180"/>
        <v>0.1</v>
      </c>
      <c r="B421" s="304">
        <f t="shared" ca="1" si="181"/>
        <v>5.6999999999999531</v>
      </c>
      <c r="D421" s="306">
        <f t="shared" ca="1" si="182"/>
        <v>-2.1599924987775583</v>
      </c>
      <c r="E421" s="307">
        <f t="shared" ca="1" si="183"/>
        <v>-17.51548897954838</v>
      </c>
      <c r="F421" s="304">
        <f t="shared" ca="1" si="184"/>
        <v>17.648170494061308</v>
      </c>
      <c r="G421" s="306">
        <f t="shared" ca="1" si="185"/>
        <v>35.871672929499084</v>
      </c>
      <c r="H421" s="307">
        <f t="shared" ca="1" si="186"/>
        <v>126.98647238365503</v>
      </c>
      <c r="I421" s="304">
        <f t="shared" ca="1" si="187"/>
        <v>131.95583006144798</v>
      </c>
      <c r="J421" s="306">
        <f t="shared" ca="1" si="188"/>
        <v>171.31286159373818</v>
      </c>
      <c r="K421" s="307">
        <f t="shared" ca="1" si="189"/>
        <v>710.87767002753753</v>
      </c>
      <c r="L421" s="304">
        <f t="shared" ca="1" si="174"/>
        <v>731.22852672144563</v>
      </c>
      <c r="M421" s="306">
        <f t="shared" ca="1" si="190"/>
        <v>1.2954855084064525</v>
      </c>
      <c r="N421" s="304">
        <f t="shared" ca="1" si="191"/>
        <v>74.225852052049461</v>
      </c>
      <c r="P421" s="310">
        <f t="shared" ca="1" si="192"/>
        <v>23</v>
      </c>
      <c r="Q421" s="304">
        <f t="shared" ca="1" si="193"/>
        <v>0</v>
      </c>
      <c r="R421" s="306">
        <f t="shared" ca="1" si="194"/>
        <v>0</v>
      </c>
      <c r="S421" s="307">
        <f t="shared" ca="1" si="195"/>
        <v>8.2349999999999994</v>
      </c>
      <c r="T421" s="304">
        <f t="shared" ca="1" si="175"/>
        <v>80.785349999999994</v>
      </c>
      <c r="U421" s="311">
        <f t="shared" ca="1" si="176"/>
        <v>0</v>
      </c>
      <c r="V421" s="306">
        <f t="shared" ca="1" si="177"/>
        <v>1.1409064951608519</v>
      </c>
      <c r="W421" s="304">
        <f t="shared" ca="1" si="178"/>
        <v>64.109949250469171</v>
      </c>
      <c r="Y421" s="314" t="str">
        <f t="shared" ca="1" si="196"/>
        <v/>
      </c>
      <c r="Z421" s="315" t="str">
        <f t="shared" ca="1" si="197"/>
        <v/>
      </c>
      <c r="AA421" s="316" t="str">
        <f t="shared" ca="1" si="198"/>
        <v/>
      </c>
      <c r="AC421" s="310" t="e">
        <f t="shared" ca="1" si="199"/>
        <v>#N/A</v>
      </c>
      <c r="AD421" s="323" t="e">
        <f t="shared" ca="1" si="200"/>
        <v>#N/A</v>
      </c>
      <c r="AE421" s="324">
        <f t="shared" ca="1" si="179"/>
        <v>710.87767002753753</v>
      </c>
      <c r="AG421" s="306">
        <f t="shared" ca="1" si="201"/>
        <v>-17.448402644009473</v>
      </c>
      <c r="AH421" s="304">
        <f t="shared" ca="1" si="202"/>
        <v>-8.0025076075388295</v>
      </c>
    </row>
    <row r="422" spans="1:34" x14ac:dyDescent="0.2">
      <c r="A422" s="347">
        <f t="shared" ca="1" si="180"/>
        <v>0.1</v>
      </c>
      <c r="B422" s="304">
        <f t="shared" ca="1" si="181"/>
        <v>5.7999999999999527</v>
      </c>
      <c r="D422" s="306">
        <f t="shared" ca="1" si="182"/>
        <v>-2.1163372581711166</v>
      </c>
      <c r="E422" s="307">
        <f t="shared" ca="1" si="183"/>
        <v>-17.301878154593766</v>
      </c>
      <c r="F422" s="304">
        <f t="shared" ca="1" si="184"/>
        <v>17.43083104922804</v>
      </c>
      <c r="G422" s="306">
        <f t="shared" ca="1" si="185"/>
        <v>35.660039203681976</v>
      </c>
      <c r="H422" s="307">
        <f t="shared" ca="1" si="186"/>
        <v>125.25628456819565</v>
      </c>
      <c r="I422" s="304">
        <f t="shared" ca="1" si="187"/>
        <v>130.23354107078924</v>
      </c>
      <c r="J422" s="306">
        <f t="shared" ca="1" si="188"/>
        <v>174.88944720039723</v>
      </c>
      <c r="K422" s="307">
        <f t="shared" ca="1" si="189"/>
        <v>723.48980787513005</v>
      </c>
      <c r="L422" s="304">
        <f t="shared" ca="1" si="174"/>
        <v>744.3277643896223</v>
      </c>
      <c r="M422" s="306">
        <f t="shared" ca="1" si="190"/>
        <v>1.2934377934149066</v>
      </c>
      <c r="N422" s="304">
        <f t="shared" ca="1" si="191"/>
        <v>74.108526625388208</v>
      </c>
      <c r="P422" s="310">
        <f t="shared" ca="1" si="192"/>
        <v>23</v>
      </c>
      <c r="Q422" s="304">
        <f t="shared" ca="1" si="193"/>
        <v>0</v>
      </c>
      <c r="R422" s="306">
        <f t="shared" ca="1" si="194"/>
        <v>0</v>
      </c>
      <c r="S422" s="307">
        <f t="shared" ca="1" si="195"/>
        <v>8.2349999999999994</v>
      </c>
      <c r="T422" s="304">
        <f t="shared" ca="1" si="175"/>
        <v>80.785349999999994</v>
      </c>
      <c r="U422" s="311">
        <f t="shared" ca="1" si="176"/>
        <v>0</v>
      </c>
      <c r="V422" s="306">
        <f t="shared" ca="1" si="177"/>
        <v>1.1394666247949958</v>
      </c>
      <c r="W422" s="304">
        <f t="shared" ca="1" si="178"/>
        <v>62.36853204629265</v>
      </c>
      <c r="Y422" s="314" t="str">
        <f t="shared" ca="1" si="196"/>
        <v/>
      </c>
      <c r="Z422" s="315" t="str">
        <f t="shared" ca="1" si="197"/>
        <v/>
      </c>
      <c r="AA422" s="316" t="str">
        <f t="shared" ca="1" si="198"/>
        <v/>
      </c>
      <c r="AC422" s="310" t="e">
        <f t="shared" ca="1" si="199"/>
        <v>#N/A</v>
      </c>
      <c r="AD422" s="323" t="e">
        <f t="shared" ca="1" si="200"/>
        <v>#N/A</v>
      </c>
      <c r="AE422" s="324">
        <f t="shared" ca="1" si="179"/>
        <v>723.48980787513005</v>
      </c>
      <c r="AG422" s="306">
        <f t="shared" ca="1" si="201"/>
        <v>-17.225620340827938</v>
      </c>
      <c r="AH422" s="304">
        <f t="shared" ca="1" si="202"/>
        <v>-7.7850575896137428</v>
      </c>
    </row>
    <row r="423" spans="1:34" x14ac:dyDescent="0.2">
      <c r="A423" s="347">
        <f t="shared" ca="1" si="180"/>
        <v>0.1</v>
      </c>
      <c r="B423" s="304">
        <f t="shared" ca="1" si="181"/>
        <v>5.8999999999999524</v>
      </c>
      <c r="D423" s="306">
        <f t="shared" ca="1" si="182"/>
        <v>-2.0737714244237662</v>
      </c>
      <c r="E423" s="307">
        <f t="shared" ca="1" si="183"/>
        <v>-17.094145207563194</v>
      </c>
      <c r="F423" s="304">
        <f t="shared" ca="1" si="184"/>
        <v>17.219475261982065</v>
      </c>
      <c r="G423" s="306">
        <f t="shared" ca="1" si="185"/>
        <v>35.4526620612396</v>
      </c>
      <c r="H423" s="307">
        <f t="shared" ca="1" si="186"/>
        <v>123.54687004743933</v>
      </c>
      <c r="I423" s="304">
        <f t="shared" ca="1" si="187"/>
        <v>128.53295431813322</v>
      </c>
      <c r="J423" s="306">
        <f t="shared" ca="1" si="188"/>
        <v>178.44508226364331</v>
      </c>
      <c r="K423" s="307">
        <f t="shared" ca="1" si="189"/>
        <v>735.92996560591178</v>
      </c>
      <c r="L423" s="304">
        <f t="shared" ca="1" si="174"/>
        <v>757.2552816988449</v>
      </c>
      <c r="M423" s="306">
        <f t="shared" ca="1" si="190"/>
        <v>1.291347949742101</v>
      </c>
      <c r="N423" s="304">
        <f t="shared" ca="1" si="191"/>
        <v>73.988787403094335</v>
      </c>
      <c r="P423" s="310">
        <f t="shared" ca="1" si="192"/>
        <v>23</v>
      </c>
      <c r="Q423" s="304">
        <f t="shared" ca="1" si="193"/>
        <v>0</v>
      </c>
      <c r="R423" s="306">
        <f t="shared" ca="1" si="194"/>
        <v>0</v>
      </c>
      <c r="S423" s="307">
        <f t="shared" ca="1" si="195"/>
        <v>8.2349999999999994</v>
      </c>
      <c r="T423" s="304">
        <f t="shared" ca="1" si="175"/>
        <v>80.785349999999994</v>
      </c>
      <c r="U423" s="311">
        <f t="shared" ca="1" si="176"/>
        <v>0</v>
      </c>
      <c r="V423" s="306">
        <f t="shared" ca="1" si="177"/>
        <v>1.1380481044869888</v>
      </c>
      <c r="W423" s="304">
        <f t="shared" ca="1" si="178"/>
        <v>60.674724655060047</v>
      </c>
      <c r="Y423" s="314" t="str">
        <f t="shared" ca="1" si="196"/>
        <v/>
      </c>
      <c r="Z423" s="315" t="str">
        <f t="shared" ca="1" si="197"/>
        <v/>
      </c>
      <c r="AA423" s="316" t="str">
        <f t="shared" ca="1" si="198"/>
        <v/>
      </c>
      <c r="AC423" s="310" t="e">
        <f t="shared" ca="1" si="199"/>
        <v>#N/A</v>
      </c>
      <c r="AD423" s="323" t="e">
        <f t="shared" ca="1" si="200"/>
        <v>#N/A</v>
      </c>
      <c r="AE423" s="324">
        <f t="shared" ca="1" si="179"/>
        <v>735.92996560591178</v>
      </c>
      <c r="AG423" s="306">
        <f t="shared" ca="1" si="201"/>
        <v>-17.008674329595241</v>
      </c>
      <c r="AH423" s="304">
        <f t="shared" ca="1" si="202"/>
        <v>-7.5735922339153197</v>
      </c>
    </row>
    <row r="424" spans="1:34" x14ac:dyDescent="0.2">
      <c r="A424" s="347">
        <f t="shared" ca="1" si="180"/>
        <v>0.1</v>
      </c>
      <c r="B424" s="304">
        <f t="shared" ca="1" si="181"/>
        <v>5.999999999999952</v>
      </c>
      <c r="D424" s="306">
        <f t="shared" ca="1" si="182"/>
        <v>-2.0322567360443742</v>
      </c>
      <c r="E424" s="307">
        <f t="shared" ca="1" si="183"/>
        <v>-16.892090434771951</v>
      </c>
      <c r="F424" s="304">
        <f t="shared" ca="1" si="184"/>
        <v>17.013899808618593</v>
      </c>
      <c r="G424" s="306">
        <f t="shared" ca="1" si="185"/>
        <v>35.249436387635164</v>
      </c>
      <c r="H424" s="307">
        <f t="shared" ca="1" si="186"/>
        <v>121.85766100396214</v>
      </c>
      <c r="I424" s="304">
        <f t="shared" ca="1" si="187"/>
        <v>126.85350728695873</v>
      </c>
      <c r="J424" s="306">
        <f t="shared" ca="1" si="188"/>
        <v>181.98018718608705</v>
      </c>
      <c r="K424" s="307">
        <f t="shared" ca="1" si="189"/>
        <v>748.20019215848185</v>
      </c>
      <c r="L424" s="304">
        <f t="shared" ca="1" si="174"/>
        <v>770.01319214301282</v>
      </c>
      <c r="M424" s="306">
        <f t="shared" ca="1" si="190"/>
        <v>1.2892148988440351</v>
      </c>
      <c r="N424" s="304">
        <f t="shared" ca="1" si="191"/>
        <v>73.866572589148561</v>
      </c>
      <c r="P424" s="310">
        <f t="shared" ca="1" si="192"/>
        <v>23</v>
      </c>
      <c r="Q424" s="304">
        <f t="shared" ca="1" si="193"/>
        <v>0</v>
      </c>
      <c r="R424" s="306">
        <f t="shared" ca="1" si="194"/>
        <v>0</v>
      </c>
      <c r="S424" s="307">
        <f t="shared" ca="1" si="195"/>
        <v>8.2349999999999994</v>
      </c>
      <c r="T424" s="304">
        <f t="shared" ca="1" si="175"/>
        <v>80.785349999999994</v>
      </c>
      <c r="U424" s="311">
        <f t="shared" ca="1" si="176"/>
        <v>0</v>
      </c>
      <c r="V424" s="306">
        <f t="shared" ca="1" si="177"/>
        <v>1.1366506273406274</v>
      </c>
      <c r="W424" s="304">
        <f t="shared" ca="1" si="178"/>
        <v>59.026926330727598</v>
      </c>
      <c r="Y424" s="314" t="str">
        <f t="shared" ca="1" si="196"/>
        <v/>
      </c>
      <c r="Z424" s="315" t="str">
        <f t="shared" ca="1" si="197"/>
        <v/>
      </c>
      <c r="AA424" s="316" t="str">
        <f t="shared" ca="1" si="198"/>
        <v/>
      </c>
      <c r="AC424" s="310">
        <f t="shared" ca="1" si="199"/>
        <v>5.999999999999952</v>
      </c>
      <c r="AD424" s="323">
        <f t="shared" ca="1" si="200"/>
        <v>181.98018718608705</v>
      </c>
      <c r="AE424" s="324">
        <f t="shared" ca="1" si="179"/>
        <v>748.20019215848185</v>
      </c>
      <c r="AG424" s="306">
        <f t="shared" ca="1" si="201"/>
        <v>-16.79735616840507</v>
      </c>
      <c r="AH424" s="304">
        <f t="shared" ca="1" si="202"/>
        <v>-7.3679082762671584</v>
      </c>
    </row>
    <row r="425" spans="1:34" x14ac:dyDescent="0.2">
      <c r="A425" s="347">
        <f t="shared" ca="1" si="180"/>
        <v>0.1</v>
      </c>
      <c r="B425" s="304">
        <f t="shared" ca="1" si="181"/>
        <v>6.0999999999999517</v>
      </c>
      <c r="D425" s="306">
        <f t="shared" ca="1" si="182"/>
        <v>-1.9917565941985842</v>
      </c>
      <c r="E425" s="307">
        <f t="shared" ca="1" si="183"/>
        <v>-16.695522854583729</v>
      </c>
      <c r="F425" s="304">
        <f t="shared" ca="1" si="184"/>
        <v>16.813910244748577</v>
      </c>
      <c r="G425" s="306">
        <f t="shared" ca="1" si="185"/>
        <v>35.050260728215306</v>
      </c>
      <c r="H425" s="307">
        <f t="shared" ca="1" si="186"/>
        <v>120.18810871850377</v>
      </c>
      <c r="I425" s="304">
        <f t="shared" ca="1" si="187"/>
        <v>125.19465745169302</v>
      </c>
      <c r="J425" s="306">
        <f t="shared" ca="1" si="188"/>
        <v>185.49517204187958</v>
      </c>
      <c r="K425" s="307">
        <f t="shared" ca="1" si="189"/>
        <v>760.30248064460511</v>
      </c>
      <c r="L425" s="304">
        <f t="shared" ca="1" si="174"/>
        <v>782.60355284472519</v>
      </c>
      <c r="M425" s="306">
        <f t="shared" ca="1" si="190"/>
        <v>1.2870375237424803</v>
      </c>
      <c r="N425" s="304">
        <f t="shared" ca="1" si="191"/>
        <v>73.741818185412598</v>
      </c>
      <c r="P425" s="310">
        <f t="shared" ca="1" si="192"/>
        <v>23</v>
      </c>
      <c r="Q425" s="304">
        <f t="shared" ca="1" si="193"/>
        <v>0</v>
      </c>
      <c r="R425" s="306">
        <f t="shared" ca="1" si="194"/>
        <v>0</v>
      </c>
      <c r="S425" s="307">
        <f t="shared" ca="1" si="195"/>
        <v>8.2349999999999994</v>
      </c>
      <c r="T425" s="304">
        <f t="shared" ca="1" si="175"/>
        <v>80.785349999999994</v>
      </c>
      <c r="U425" s="311">
        <f t="shared" ca="1" si="176"/>
        <v>0</v>
      </c>
      <c r="V425" s="306">
        <f t="shared" ca="1" si="177"/>
        <v>1.1352738951267225</v>
      </c>
      <c r="W425" s="304">
        <f t="shared" ca="1" si="178"/>
        <v>57.423605676052325</v>
      </c>
      <c r="Y425" s="314" t="str">
        <f t="shared" ca="1" si="196"/>
        <v/>
      </c>
      <c r="Z425" s="315" t="str">
        <f t="shared" ca="1" si="197"/>
        <v/>
      </c>
      <c r="AA425" s="316" t="str">
        <f t="shared" ca="1" si="198"/>
        <v/>
      </c>
      <c r="AC425" s="310" t="e">
        <f t="shared" ca="1" si="199"/>
        <v>#N/A</v>
      </c>
      <c r="AD425" s="323" t="e">
        <f t="shared" ca="1" si="200"/>
        <v>#N/A</v>
      </c>
      <c r="AE425" s="324">
        <f t="shared" ca="1" si="179"/>
        <v>760.30248064460511</v>
      </c>
      <c r="AG425" s="306">
        <f t="shared" ca="1" si="201"/>
        <v>-16.591466067261003</v>
      </c>
      <c r="AH425" s="304">
        <f t="shared" ca="1" si="202"/>
        <v>-7.167811333421688</v>
      </c>
    </row>
    <row r="426" spans="1:34" x14ac:dyDescent="0.2">
      <c r="A426" s="347">
        <f t="shared" ca="1" si="180"/>
        <v>0.1</v>
      </c>
      <c r="B426" s="304">
        <f t="shared" ca="1" si="181"/>
        <v>6.1999999999999513</v>
      </c>
      <c r="D426" s="306">
        <f t="shared" ca="1" si="182"/>
        <v>-1.9522359767783686</v>
      </c>
      <c r="E426" s="307">
        <f t="shared" ca="1" si="183"/>
        <v>-16.504259755743625</v>
      </c>
      <c r="F426" s="304">
        <f t="shared" ca="1" si="184"/>
        <v>16.619320545500241</v>
      </c>
      <c r="G426" s="306">
        <f t="shared" ca="1" si="185"/>
        <v>34.855037130537468</v>
      </c>
      <c r="H426" s="307">
        <f t="shared" ca="1" si="186"/>
        <v>118.53768274292941</v>
      </c>
      <c r="I426" s="304">
        <f t="shared" ca="1" si="187"/>
        <v>123.55588146031143</v>
      </c>
      <c r="J426" s="306">
        <f t="shared" ca="1" si="188"/>
        <v>188.99043693481721</v>
      </c>
      <c r="K426" s="307">
        <f t="shared" ca="1" si="189"/>
        <v>772.2387702176768</v>
      </c>
      <c r="L426" s="304">
        <f t="shared" ca="1" si="174"/>
        <v>795.02836646255776</v>
      </c>
      <c r="M426" s="306">
        <f t="shared" ca="1" si="190"/>
        <v>1.2848146673892802</v>
      </c>
      <c r="N426" s="304">
        <f t="shared" ca="1" si="191"/>
        <v>73.614457897910398</v>
      </c>
      <c r="P426" s="310">
        <f t="shared" ca="1" si="192"/>
        <v>23</v>
      </c>
      <c r="Q426" s="304">
        <f t="shared" ca="1" si="193"/>
        <v>0</v>
      </c>
      <c r="R426" s="306">
        <f t="shared" ca="1" si="194"/>
        <v>0</v>
      </c>
      <c r="S426" s="307">
        <f t="shared" ca="1" si="195"/>
        <v>8.2349999999999994</v>
      </c>
      <c r="T426" s="304">
        <f t="shared" ca="1" si="175"/>
        <v>80.785349999999994</v>
      </c>
      <c r="U426" s="311">
        <f t="shared" ca="1" si="176"/>
        <v>0</v>
      </c>
      <c r="V426" s="306">
        <f t="shared" ca="1" si="177"/>
        <v>1.1339176179822295</v>
      </c>
      <c r="W426" s="304">
        <f t="shared" ca="1" si="178"/>
        <v>55.863297085292736</v>
      </c>
      <c r="Y426" s="314" t="str">
        <f t="shared" ca="1" si="196"/>
        <v/>
      </c>
      <c r="Z426" s="315" t="str">
        <f t="shared" ca="1" si="197"/>
        <v/>
      </c>
      <c r="AA426" s="316" t="str">
        <f t="shared" ca="1" si="198"/>
        <v/>
      </c>
      <c r="AC426" s="310" t="e">
        <f t="shared" ca="1" si="199"/>
        <v>#N/A</v>
      </c>
      <c r="AD426" s="323" t="e">
        <f t="shared" ca="1" si="200"/>
        <v>#N/A</v>
      </c>
      <c r="AE426" s="324">
        <f t="shared" ca="1" si="179"/>
        <v>772.2387702176768</v>
      </c>
      <c r="AG426" s="306">
        <f t="shared" ca="1" si="201"/>
        <v>-16.390812416437306</v>
      </c>
      <c r="AH426" s="304">
        <f t="shared" ca="1" si="202"/>
        <v>-6.9731154433579023</v>
      </c>
    </row>
    <row r="427" spans="1:34" x14ac:dyDescent="0.2">
      <c r="A427" s="347">
        <f t="shared" ca="1" si="180"/>
        <v>0.1</v>
      </c>
      <c r="B427" s="304">
        <f t="shared" ca="1" si="181"/>
        <v>6.299999999999951</v>
      </c>
      <c r="D427" s="306">
        <f t="shared" ca="1" si="182"/>
        <v>-1.9136613576764747</v>
      </c>
      <c r="E427" s="307">
        <f t="shared" ca="1" si="183"/>
        <v>-16.318126272943079</v>
      </c>
      <c r="F427" s="304">
        <f t="shared" ca="1" si="184"/>
        <v>16.429952673443079</v>
      </c>
      <c r="G427" s="306">
        <f t="shared" ca="1" si="185"/>
        <v>34.663670994769824</v>
      </c>
      <c r="H427" s="307">
        <f t="shared" ca="1" si="186"/>
        <v>116.9058701156351</v>
      </c>
      <c r="I427" s="304">
        <f t="shared" ca="1" si="187"/>
        <v>121.93667436143807</v>
      </c>
      <c r="J427" s="306">
        <f t="shared" ca="1" si="188"/>
        <v>192.46637234108258</v>
      </c>
      <c r="K427" s="307">
        <f t="shared" ca="1" si="189"/>
        <v>784.01094786060503</v>
      </c>
      <c r="L427" s="304">
        <f t="shared" ca="1" si="174"/>
        <v>807.2895830167887</v>
      </c>
      <c r="M427" s="306">
        <f t="shared" ca="1" si="190"/>
        <v>1.2825451309481049</v>
      </c>
      <c r="N427" s="304">
        <f t="shared" ca="1" si="191"/>
        <v>73.484423038379916</v>
      </c>
      <c r="P427" s="310">
        <f t="shared" ca="1" si="192"/>
        <v>23</v>
      </c>
      <c r="Q427" s="304">
        <f t="shared" ca="1" si="193"/>
        <v>0</v>
      </c>
      <c r="R427" s="306">
        <f t="shared" ca="1" si="194"/>
        <v>0</v>
      </c>
      <c r="S427" s="307">
        <f t="shared" ca="1" si="195"/>
        <v>8.2349999999999994</v>
      </c>
      <c r="T427" s="304">
        <f t="shared" ca="1" si="175"/>
        <v>80.785349999999994</v>
      </c>
      <c r="U427" s="311">
        <f t="shared" ca="1" si="176"/>
        <v>0</v>
      </c>
      <c r="V427" s="306">
        <f t="shared" ca="1" si="177"/>
        <v>1.1325815141227009</v>
      </c>
      <c r="W427" s="304">
        <f t="shared" ca="1" si="178"/>
        <v>54.34459739962135</v>
      </c>
      <c r="Y427" s="314" t="str">
        <f t="shared" ca="1" si="196"/>
        <v/>
      </c>
      <c r="Z427" s="315" t="str">
        <f t="shared" ca="1" si="197"/>
        <v/>
      </c>
      <c r="AA427" s="316" t="str">
        <f t="shared" ca="1" si="198"/>
        <v/>
      </c>
      <c r="AC427" s="310" t="e">
        <f t="shared" ca="1" si="199"/>
        <v>#N/A</v>
      </c>
      <c r="AD427" s="323" t="e">
        <f t="shared" ca="1" si="200"/>
        <v>#N/A</v>
      </c>
      <c r="AE427" s="324">
        <f t="shared" ca="1" si="179"/>
        <v>784.01094786060503</v>
      </c>
      <c r="AG427" s="306">
        <f t="shared" ca="1" si="201"/>
        <v>-16.195211341849728</v>
      </c>
      <c r="AH427" s="304">
        <f t="shared" ca="1" si="202"/>
        <v>-6.7836426333081654</v>
      </c>
    </row>
    <row r="428" spans="1:34" x14ac:dyDescent="0.2">
      <c r="A428" s="347">
        <f t="shared" ca="1" si="180"/>
        <v>0.1</v>
      </c>
      <c r="B428" s="304">
        <f t="shared" ca="1" si="181"/>
        <v>6.3999999999999506</v>
      </c>
      <c r="D428" s="306">
        <f t="shared" ca="1" si="182"/>
        <v>-1.8760006309109103</v>
      </c>
      <c r="E428" s="307">
        <f t="shared" ca="1" si="183"/>
        <v>-16.13695498775105</v>
      </c>
      <c r="F428" s="304">
        <f t="shared" ca="1" si="184"/>
        <v>16.245636172335068</v>
      </c>
      <c r="G428" s="306">
        <f t="shared" ca="1" si="185"/>
        <v>34.476070931678734</v>
      </c>
      <c r="H428" s="307">
        <f t="shared" ca="1" si="186"/>
        <v>115.29217461686</v>
      </c>
      <c r="I428" s="304">
        <f t="shared" ca="1" si="187"/>
        <v>120.3365488734436</v>
      </c>
      <c r="J428" s="306">
        <f t="shared" ca="1" si="188"/>
        <v>195.923359437405</v>
      </c>
      <c r="K428" s="307">
        <f t="shared" ca="1" si="189"/>
        <v>795.62085009722978</v>
      </c>
      <c r="L428" s="304">
        <f t="shared" ca="1" si="174"/>
        <v>819.38910163772448</v>
      </c>
      <c r="M428" s="306">
        <f t="shared" ca="1" si="190"/>
        <v>1.2802276719889814</v>
      </c>
      <c r="N428" s="304">
        <f t="shared" ca="1" si="191"/>
        <v>73.351642420827361</v>
      </c>
      <c r="P428" s="310">
        <f t="shared" ca="1" si="192"/>
        <v>23</v>
      </c>
      <c r="Q428" s="304">
        <f t="shared" ca="1" si="193"/>
        <v>0</v>
      </c>
      <c r="R428" s="306">
        <f t="shared" ca="1" si="194"/>
        <v>0</v>
      </c>
      <c r="S428" s="307">
        <f t="shared" ca="1" si="195"/>
        <v>8.2349999999999994</v>
      </c>
      <c r="T428" s="304">
        <f t="shared" ca="1" si="175"/>
        <v>80.785349999999994</v>
      </c>
      <c r="U428" s="311">
        <f t="shared" ca="1" si="176"/>
        <v>0</v>
      </c>
      <c r="V428" s="306">
        <f t="shared" ca="1" si="177"/>
        <v>1.1312653095673701</v>
      </c>
      <c r="W428" s="304">
        <f t="shared" ca="1" si="178"/>
        <v>52.86616276080958</v>
      </c>
      <c r="Y428" s="314" t="str">
        <f t="shared" ca="1" si="196"/>
        <v/>
      </c>
      <c r="Z428" s="315" t="str">
        <f t="shared" ca="1" si="197"/>
        <v/>
      </c>
      <c r="AA428" s="316" t="str">
        <f t="shared" ca="1" si="198"/>
        <v/>
      </c>
      <c r="AC428" s="310" t="e">
        <f t="shared" ca="1" si="199"/>
        <v>#N/A</v>
      </c>
      <c r="AD428" s="323" t="e">
        <f t="shared" ca="1" si="200"/>
        <v>#N/A</v>
      </c>
      <c r="AE428" s="324">
        <f t="shared" ca="1" si="179"/>
        <v>795.62085009722978</v>
      </c>
      <c r="AG428" s="306">
        <f t="shared" ca="1" si="201"/>
        <v>-16.004486285488806</v>
      </c>
      <c r="AH428" s="304">
        <f t="shared" ca="1" si="202"/>
        <v>-6.5992225136152216</v>
      </c>
    </row>
    <row r="429" spans="1:34" x14ac:dyDescent="0.2">
      <c r="A429" s="347">
        <f t="shared" ca="1" si="180"/>
        <v>0.1</v>
      </c>
      <c r="B429" s="304">
        <f t="shared" ca="1" si="181"/>
        <v>6.4999999999999503</v>
      </c>
      <c r="D429" s="306">
        <f t="shared" ca="1" si="182"/>
        <v>-1.8392230392718836</v>
      </c>
      <c r="E429" s="307">
        <f t="shared" ca="1" si="183"/>
        <v>-15.960585553188521</v>
      </c>
      <c r="F429" s="304">
        <f t="shared" ca="1" si="184"/>
        <v>16.066207784939127</v>
      </c>
      <c r="G429" s="306">
        <f t="shared" ca="1" si="185"/>
        <v>34.292148627751544</v>
      </c>
      <c r="H429" s="307">
        <f t="shared" ca="1" si="186"/>
        <v>113.69611606154115</v>
      </c>
      <c r="I429" s="304">
        <f t="shared" ca="1" si="187"/>
        <v>118.75503469321727</v>
      </c>
      <c r="J429" s="306">
        <f t="shared" ca="1" si="188"/>
        <v>199.3617704153765</v>
      </c>
      <c r="K429" s="307">
        <f t="shared" ca="1" si="189"/>
        <v>807.07026463114983</v>
      </c>
      <c r="L429" s="304">
        <f t="shared" ca="1" si="174"/>
        <v>831.32877224053027</v>
      </c>
      <c r="M429" s="306">
        <f t="shared" ca="1" si="190"/>
        <v>1.2778610025906314</v>
      </c>
      <c r="N429" s="304">
        <f t="shared" ca="1" si="191"/>
        <v>73.216042252799141</v>
      </c>
      <c r="P429" s="310">
        <f t="shared" ca="1" si="192"/>
        <v>23</v>
      </c>
      <c r="Q429" s="304">
        <f t="shared" ca="1" si="193"/>
        <v>0</v>
      </c>
      <c r="R429" s="306">
        <f t="shared" ca="1" si="194"/>
        <v>0</v>
      </c>
      <c r="S429" s="307">
        <f t="shared" ca="1" si="195"/>
        <v>8.2349999999999994</v>
      </c>
      <c r="T429" s="304">
        <f t="shared" ca="1" si="175"/>
        <v>80.785349999999994</v>
      </c>
      <c r="U429" s="311">
        <f t="shared" ca="1" si="176"/>
        <v>0</v>
      </c>
      <c r="V429" s="306">
        <f t="shared" ca="1" si="177"/>
        <v>1.129968737876208</v>
      </c>
      <c r="W429" s="304">
        <f t="shared" ca="1" si="178"/>
        <v>51.426705649842354</v>
      </c>
      <c r="Y429" s="314" t="str">
        <f t="shared" ca="1" si="196"/>
        <v/>
      </c>
      <c r="Z429" s="315" t="str">
        <f t="shared" ca="1" si="197"/>
        <v/>
      </c>
      <c r="AA429" s="316" t="str">
        <f t="shared" ca="1" si="198"/>
        <v/>
      </c>
      <c r="AC429" s="310" t="e">
        <f t="shared" ca="1" si="199"/>
        <v>#N/A</v>
      </c>
      <c r="AD429" s="323" t="e">
        <f t="shared" ca="1" si="200"/>
        <v>#N/A</v>
      </c>
      <c r="AE429" s="324">
        <f t="shared" ca="1" si="179"/>
        <v>807.07026463114983</v>
      </c>
      <c r="AG429" s="306">
        <f t="shared" ca="1" si="201"/>
        <v>-15.818467609110074</v>
      </c>
      <c r="AH429" s="304">
        <f t="shared" ca="1" si="202"/>
        <v>-6.4196918956660092</v>
      </c>
    </row>
    <row r="430" spans="1:34" x14ac:dyDescent="0.2">
      <c r="A430" s="347">
        <f t="shared" ca="1" si="180"/>
        <v>0.1</v>
      </c>
      <c r="B430" s="304">
        <f t="shared" ca="1" si="181"/>
        <v>6.5999999999999499</v>
      </c>
      <c r="D430" s="306">
        <f t="shared" ca="1" si="182"/>
        <v>-1.8032991071886244</v>
      </c>
      <c r="E430" s="307">
        <f t="shared" ca="1" si="183"/>
        <v>-15.788864340354241</v>
      </c>
      <c r="F430" s="304">
        <f t="shared" ca="1" si="184"/>
        <v>15.891511093288047</v>
      </c>
      <c r="G430" s="306">
        <f t="shared" ca="1" si="185"/>
        <v>34.111818717032683</v>
      </c>
      <c r="H430" s="307">
        <f t="shared" ca="1" si="186"/>
        <v>112.11722962750572</v>
      </c>
      <c r="I430" s="304">
        <f t="shared" ca="1" si="187"/>
        <v>117.19167784245836</v>
      </c>
      <c r="J430" s="306">
        <f t="shared" ca="1" si="188"/>
        <v>202.78196878261571</v>
      </c>
      <c r="K430" s="307">
        <f t="shared" ca="1" si="189"/>
        <v>818.36093191560212</v>
      </c>
      <c r="L430" s="304">
        <f t="shared" ca="1" si="174"/>
        <v>843.11039713024923</v>
      </c>
      <c r="M430" s="306">
        <f t="shared" ca="1" si="190"/>
        <v>1.2754437873453359</v>
      </c>
      <c r="N430" s="304">
        <f t="shared" ca="1" si="191"/>
        <v>73.077546021069026</v>
      </c>
      <c r="P430" s="310">
        <f t="shared" ca="1" si="192"/>
        <v>23</v>
      </c>
      <c r="Q430" s="304">
        <f t="shared" ca="1" si="193"/>
        <v>0</v>
      </c>
      <c r="R430" s="306">
        <f t="shared" ca="1" si="194"/>
        <v>0</v>
      </c>
      <c r="S430" s="307">
        <f t="shared" ca="1" si="195"/>
        <v>8.2349999999999994</v>
      </c>
      <c r="T430" s="304">
        <f t="shared" ca="1" si="175"/>
        <v>80.785349999999994</v>
      </c>
      <c r="U430" s="311">
        <f t="shared" ca="1" si="176"/>
        <v>0</v>
      </c>
      <c r="V430" s="306">
        <f t="shared" ca="1" si="177"/>
        <v>1.1286915398983461</v>
      </c>
      <c r="W430" s="304">
        <f t="shared" ca="1" si="178"/>
        <v>50.024992098125061</v>
      </c>
      <c r="Y430" s="314" t="str">
        <f t="shared" ca="1" si="196"/>
        <v/>
      </c>
      <c r="Z430" s="315" t="str">
        <f t="shared" ca="1" si="197"/>
        <v/>
      </c>
      <c r="AA430" s="316" t="str">
        <f t="shared" ca="1" si="198"/>
        <v/>
      </c>
      <c r="AC430" s="310" t="e">
        <f t="shared" ca="1" si="199"/>
        <v>#N/A</v>
      </c>
      <c r="AD430" s="323" t="e">
        <f t="shared" ca="1" si="200"/>
        <v>#N/A</v>
      </c>
      <c r="AE430" s="324">
        <f t="shared" ca="1" si="179"/>
        <v>818.36093191560212</v>
      </c>
      <c r="AG430" s="306">
        <f t="shared" ca="1" si="201"/>
        <v>-15.636992219504691</v>
      </c>
      <c r="AH430" s="304">
        <f t="shared" ca="1" si="202"/>
        <v>-6.2448944322820106</v>
      </c>
    </row>
    <row r="431" spans="1:34" x14ac:dyDescent="0.2">
      <c r="A431" s="347">
        <f t="shared" ca="1" si="180"/>
        <v>0.1</v>
      </c>
      <c r="B431" s="304">
        <f t="shared" ca="1" si="181"/>
        <v>6.6999999999999496</v>
      </c>
      <c r="D431" s="306">
        <f t="shared" ca="1" si="182"/>
        <v>-1.7682005775364584</v>
      </c>
      <c r="E431" s="307">
        <f t="shared" ca="1" si="183"/>
        <v>-15.62164410562945</v>
      </c>
      <c r="F431" s="304">
        <f t="shared" ca="1" si="184"/>
        <v>15.72139617989915</v>
      </c>
      <c r="G431" s="306">
        <f t="shared" ca="1" si="185"/>
        <v>33.934998659279039</v>
      </c>
      <c r="H431" s="307">
        <f t="shared" ca="1" si="186"/>
        <v>110.55506521694278</v>
      </c>
      <c r="I431" s="304">
        <f t="shared" ca="1" si="187"/>
        <v>115.64604004948782</v>
      </c>
      <c r="J431" s="306">
        <f t="shared" ca="1" si="188"/>
        <v>206.18430965143131</v>
      </c>
      <c r="K431" s="307">
        <f t="shared" ca="1" si="189"/>
        <v>829.49454665782457</v>
      </c>
      <c r="L431" s="304">
        <f t="shared" ca="1" si="174"/>
        <v>854.73573254047778</v>
      </c>
      <c r="M431" s="306">
        <f t="shared" ca="1" si="190"/>
        <v>1.2729746412607181</v>
      </c>
      <c r="N431" s="304">
        <f t="shared" ca="1" si="191"/>
        <v>72.936074371419167</v>
      </c>
      <c r="P431" s="310">
        <f t="shared" ca="1" si="192"/>
        <v>23</v>
      </c>
      <c r="Q431" s="304">
        <f t="shared" ca="1" si="193"/>
        <v>0</v>
      </c>
      <c r="R431" s="306">
        <f t="shared" ca="1" si="194"/>
        <v>0</v>
      </c>
      <c r="S431" s="307">
        <f t="shared" ca="1" si="195"/>
        <v>8.2349999999999994</v>
      </c>
      <c r="T431" s="304">
        <f t="shared" ca="1" si="175"/>
        <v>80.785349999999994</v>
      </c>
      <c r="U431" s="311">
        <f t="shared" ca="1" si="176"/>
        <v>0</v>
      </c>
      <c r="V431" s="306">
        <f t="shared" ca="1" si="177"/>
        <v>1.1274334635312715</v>
      </c>
      <c r="W431" s="304">
        <f t="shared" ca="1" si="178"/>
        <v>48.659839059864481</v>
      </c>
      <c r="Y431" s="314" t="str">
        <f t="shared" ca="1" si="196"/>
        <v/>
      </c>
      <c r="Z431" s="315" t="str">
        <f t="shared" ca="1" si="197"/>
        <v/>
      </c>
      <c r="AA431" s="316" t="str">
        <f t="shared" ca="1" si="198"/>
        <v/>
      </c>
      <c r="AC431" s="310" t="e">
        <f t="shared" ca="1" si="199"/>
        <v>#N/A</v>
      </c>
      <c r="AD431" s="323" t="e">
        <f t="shared" ca="1" si="200"/>
        <v>#N/A</v>
      </c>
      <c r="AE431" s="324">
        <f t="shared" ca="1" si="179"/>
        <v>829.49454665782457</v>
      </c>
      <c r="AG431" s="306">
        <f t="shared" ca="1" si="201"/>
        <v>-15.459903213792046</v>
      </c>
      <c r="AH431" s="304">
        <f t="shared" ca="1" si="202"/>
        <v>-6.0746802790680103</v>
      </c>
    </row>
    <row r="432" spans="1:34" x14ac:dyDescent="0.2">
      <c r="A432" s="347">
        <f t="shared" ca="1" si="180"/>
        <v>0.1</v>
      </c>
      <c r="B432" s="304">
        <f t="shared" ca="1" si="181"/>
        <v>6.7999999999999492</v>
      </c>
      <c r="D432" s="306">
        <f t="shared" ca="1" si="182"/>
        <v>-1.7339003521254446</v>
      </c>
      <c r="E432" s="307">
        <f t="shared" ca="1" si="183"/>
        <v>-15.4587836770989</v>
      </c>
      <c r="F432" s="304">
        <f t="shared" ca="1" si="184"/>
        <v>15.55571930855144</v>
      </c>
      <c r="G432" s="306">
        <f t="shared" ca="1" si="185"/>
        <v>33.761608624066497</v>
      </c>
      <c r="H432" s="307">
        <f t="shared" ca="1" si="186"/>
        <v>109.00918684923289</v>
      </c>
      <c r="I432" s="304">
        <f t="shared" ca="1" si="187"/>
        <v>114.11769816472645</v>
      </c>
      <c r="J432" s="306">
        <f t="shared" ca="1" si="188"/>
        <v>209.56914001559858</v>
      </c>
      <c r="K432" s="307">
        <f t="shared" ca="1" si="189"/>
        <v>840.47275926113332</v>
      </c>
      <c r="L432" s="304">
        <f t="shared" ca="1" si="174"/>
        <v>866.20649010896966</v>
      </c>
      <c r="M432" s="306">
        <f t="shared" ca="1" si="190"/>
        <v>1.270452127552484</v>
      </c>
      <c r="N432" s="304">
        <f t="shared" ca="1" si="191"/>
        <v>72.791544982173463</v>
      </c>
      <c r="P432" s="310">
        <f t="shared" ca="1" si="192"/>
        <v>23</v>
      </c>
      <c r="Q432" s="304">
        <f t="shared" ca="1" si="193"/>
        <v>0</v>
      </c>
      <c r="R432" s="306">
        <f t="shared" ca="1" si="194"/>
        <v>0</v>
      </c>
      <c r="S432" s="307">
        <f t="shared" ca="1" si="195"/>
        <v>8.2349999999999994</v>
      </c>
      <c r="T432" s="304">
        <f t="shared" ca="1" si="175"/>
        <v>80.785349999999994</v>
      </c>
      <c r="U432" s="311">
        <f t="shared" ca="1" si="176"/>
        <v>0</v>
      </c>
      <c r="V432" s="306">
        <f t="shared" ca="1" si="177"/>
        <v>1.1261942634902693</v>
      </c>
      <c r="W432" s="304">
        <f t="shared" ca="1" si="178"/>
        <v>47.330111935053068</v>
      </c>
      <c r="Y432" s="314" t="str">
        <f t="shared" ca="1" si="196"/>
        <v/>
      </c>
      <c r="Z432" s="315" t="str">
        <f t="shared" ca="1" si="197"/>
        <v/>
      </c>
      <c r="AA432" s="316" t="str">
        <f t="shared" ca="1" si="198"/>
        <v/>
      </c>
      <c r="AC432" s="310" t="e">
        <f t="shared" ca="1" si="199"/>
        <v>#N/A</v>
      </c>
      <c r="AD432" s="323" t="e">
        <f t="shared" ca="1" si="200"/>
        <v>#N/A</v>
      </c>
      <c r="AE432" s="324">
        <f t="shared" ca="1" si="179"/>
        <v>840.47275926113332</v>
      </c>
      <c r="AG432" s="306">
        <f t="shared" ca="1" si="201"/>
        <v>-15.287049543282734</v>
      </c>
      <c r="AH432" s="304">
        <f t="shared" ca="1" si="202"/>
        <v>-5.9089057753326637</v>
      </c>
    </row>
    <row r="433" spans="1:34" x14ac:dyDescent="0.2">
      <c r="A433" s="347">
        <f t="shared" ca="1" si="180"/>
        <v>0.1</v>
      </c>
      <c r="B433" s="304">
        <f t="shared" ca="1" si="181"/>
        <v>6.8999999999999488</v>
      </c>
      <c r="D433" s="306">
        <f t="shared" ca="1" si="182"/>
        <v>-1.7003724356312777</v>
      </c>
      <c r="E433" s="307">
        <f t="shared" ca="1" si="183"/>
        <v>-15.300147658926614</v>
      </c>
      <c r="F433" s="304">
        <f t="shared" ca="1" si="184"/>
        <v>15.394342623340957</v>
      </c>
      <c r="G433" s="306">
        <f t="shared" ca="1" si="185"/>
        <v>33.591571380503368</v>
      </c>
      <c r="H433" s="307">
        <f t="shared" ca="1" si="186"/>
        <v>107.47917208334023</v>
      </c>
      <c r="I433" s="304">
        <f t="shared" ca="1" si="187"/>
        <v>112.606243608122</v>
      </c>
      <c r="J433" s="306">
        <f t="shared" ca="1" si="188"/>
        <v>212.93679901582706</v>
      </c>
      <c r="K433" s="307">
        <f t="shared" ca="1" si="189"/>
        <v>851.29717720776193</v>
      </c>
      <c r="L433" s="304">
        <f t="shared" ca="1" si="174"/>
        <v>877.52433829325241</v>
      </c>
      <c r="M433" s="306">
        <f t="shared" ca="1" si="190"/>
        <v>1.2678747553217848</v>
      </c>
      <c r="N433" s="304">
        <f t="shared" ca="1" si="191"/>
        <v>72.643872431120187</v>
      </c>
      <c r="P433" s="310">
        <f t="shared" ca="1" si="192"/>
        <v>23</v>
      </c>
      <c r="Q433" s="304">
        <f t="shared" ca="1" si="193"/>
        <v>0</v>
      </c>
      <c r="R433" s="306">
        <f t="shared" ca="1" si="194"/>
        <v>0</v>
      </c>
      <c r="S433" s="307">
        <f t="shared" ca="1" si="195"/>
        <v>8.2349999999999994</v>
      </c>
      <c r="T433" s="304">
        <f t="shared" ca="1" si="175"/>
        <v>80.785349999999994</v>
      </c>
      <c r="U433" s="311">
        <f t="shared" ca="1" si="176"/>
        <v>0</v>
      </c>
      <c r="V433" s="306">
        <f t="shared" ca="1" si="177"/>
        <v>1.1249737010875833</v>
      </c>
      <c r="W433" s="304">
        <f t="shared" ca="1" si="178"/>
        <v>46.034722233260027</v>
      </c>
      <c r="Y433" s="314" t="str">
        <f t="shared" ca="1" si="196"/>
        <v/>
      </c>
      <c r="Z433" s="315" t="str">
        <f t="shared" ca="1" si="197"/>
        <v/>
      </c>
      <c r="AA433" s="316" t="str">
        <f t="shared" ca="1" si="198"/>
        <v/>
      </c>
      <c r="AC433" s="310" t="e">
        <f t="shared" ca="1" si="199"/>
        <v>#N/A</v>
      </c>
      <c r="AD433" s="323" t="e">
        <f t="shared" ca="1" si="200"/>
        <v>#N/A</v>
      </c>
      <c r="AE433" s="324">
        <f t="shared" ca="1" si="179"/>
        <v>851.29717720776193</v>
      </c>
      <c r="AG433" s="306">
        <f t="shared" ca="1" si="201"/>
        <v>-15.118285694558409</v>
      </c>
      <c r="AH433" s="304">
        <f t="shared" ca="1" si="202"/>
        <v>-5.7474331432972763</v>
      </c>
    </row>
    <row r="434" spans="1:34" x14ac:dyDescent="0.2">
      <c r="A434" s="347">
        <f t="shared" ca="1" si="180"/>
        <v>0.1</v>
      </c>
      <c r="B434" s="304">
        <f t="shared" ca="1" si="181"/>
        <v>6.9999999999999485</v>
      </c>
      <c r="D434" s="306">
        <f t="shared" ca="1" si="182"/>
        <v>-1.6675918827468332</v>
      </c>
      <c r="E434" s="307">
        <f t="shared" ca="1" si="183"/>
        <v>-15.145606152517015</v>
      </c>
      <c r="F434" s="304">
        <f t="shared" ca="1" si="184"/>
        <v>15.237133864823935</v>
      </c>
      <c r="G434" s="306">
        <f t="shared" ca="1" si="185"/>
        <v>33.424812192228686</v>
      </c>
      <c r="H434" s="307">
        <f t="shared" ca="1" si="186"/>
        <v>105.96461146808853</v>
      </c>
      <c r="I434" s="304">
        <f t="shared" ca="1" si="187"/>
        <v>111.11128184693362</v>
      </c>
      <c r="J434" s="306">
        <f t="shared" ca="1" si="188"/>
        <v>216.28761819446368</v>
      </c>
      <c r="K434" s="307">
        <f t="shared" ca="1" si="189"/>
        <v>861.96936638533339</v>
      </c>
      <c r="L434" s="304">
        <f t="shared" ca="1" si="174"/>
        <v>888.69090372916901</v>
      </c>
      <c r="M434" s="306">
        <f t="shared" ca="1" si="190"/>
        <v>1.265240977110472</v>
      </c>
      <c r="N434" s="304">
        <f t="shared" ca="1" si="191"/>
        <v>72.492968055438439</v>
      </c>
      <c r="P434" s="310">
        <f t="shared" ca="1" si="192"/>
        <v>23</v>
      </c>
      <c r="Q434" s="304">
        <f t="shared" ca="1" si="193"/>
        <v>0</v>
      </c>
      <c r="R434" s="306">
        <f t="shared" ca="1" si="194"/>
        <v>0</v>
      </c>
      <c r="S434" s="307">
        <f t="shared" ca="1" si="195"/>
        <v>8.2349999999999994</v>
      </c>
      <c r="T434" s="304">
        <f t="shared" ca="1" si="175"/>
        <v>80.785349999999994</v>
      </c>
      <c r="U434" s="311">
        <f t="shared" ca="1" si="176"/>
        <v>0</v>
      </c>
      <c r="V434" s="306">
        <f t="shared" ca="1" si="177"/>
        <v>1.1237715440208236</v>
      </c>
      <c r="W434" s="304">
        <f t="shared" ca="1" si="178"/>
        <v>44.772625369146887</v>
      </c>
      <c r="Y434" s="314" t="str">
        <f t="shared" ca="1" si="196"/>
        <v/>
      </c>
      <c r="Z434" s="315" t="str">
        <f t="shared" ca="1" si="197"/>
        <v/>
      </c>
      <c r="AA434" s="316" t="str">
        <f t="shared" ca="1" si="198"/>
        <v/>
      </c>
      <c r="AC434" s="310">
        <f t="shared" ca="1" si="199"/>
        <v>6.9999999999999485</v>
      </c>
      <c r="AD434" s="323">
        <f t="shared" ca="1" si="200"/>
        <v>216.28761819446368</v>
      </c>
      <c r="AE434" s="324">
        <f t="shared" ca="1" si="179"/>
        <v>861.96936638533339</v>
      </c>
      <c r="AG434" s="306">
        <f t="shared" ca="1" si="201"/>
        <v>-14.953471386503642</v>
      </c>
      <c r="AH434" s="304">
        <f t="shared" ca="1" si="202"/>
        <v>-5.5901302044031613</v>
      </c>
    </row>
    <row r="435" spans="1:34" x14ac:dyDescent="0.2">
      <c r="A435" s="347">
        <f t="shared" ca="1" si="180"/>
        <v>0.1</v>
      </c>
      <c r="B435" s="304">
        <f t="shared" ca="1" si="181"/>
        <v>7.0999999999999481</v>
      </c>
      <c r="D435" s="306">
        <f t="shared" ca="1" si="182"/>
        <v>-1.6355347483490241</v>
      </c>
      <c r="E435" s="307">
        <f t="shared" ca="1" si="183"/>
        <v>-14.995034493377254</v>
      </c>
      <c r="F435" s="304">
        <f t="shared" ca="1" si="184"/>
        <v>15.08396610214405</v>
      </c>
      <c r="G435" s="306">
        <f t="shared" ca="1" si="185"/>
        <v>33.26125871739378</v>
      </c>
      <c r="H435" s="307">
        <f t="shared" ca="1" si="186"/>
        <v>104.46510801875081</v>
      </c>
      <c r="I435" s="304">
        <f t="shared" ca="1" si="187"/>
        <v>109.63243190240139</v>
      </c>
      <c r="J435" s="306">
        <f t="shared" ca="1" si="188"/>
        <v>219.62192173994481</v>
      </c>
      <c r="K435" s="307">
        <f t="shared" ca="1" si="189"/>
        <v>872.49085235967539</v>
      </c>
      <c r="L435" s="304">
        <f t="shared" ca="1" si="174"/>
        <v>899.70777253509334</v>
      </c>
      <c r="M435" s="306">
        <f t="shared" ca="1" si="190"/>
        <v>1.2625491863270832</v>
      </c>
      <c r="N435" s="304">
        <f t="shared" ca="1" si="191"/>
        <v>72.338739804218051</v>
      </c>
      <c r="P435" s="310">
        <f t="shared" ca="1" si="192"/>
        <v>23</v>
      </c>
      <c r="Q435" s="304">
        <f t="shared" ca="1" si="193"/>
        <v>0</v>
      </c>
      <c r="R435" s="306">
        <f t="shared" ca="1" si="194"/>
        <v>0</v>
      </c>
      <c r="S435" s="307">
        <f t="shared" ca="1" si="195"/>
        <v>8.2349999999999994</v>
      </c>
      <c r="T435" s="304">
        <f t="shared" ca="1" si="175"/>
        <v>80.785349999999994</v>
      </c>
      <c r="U435" s="311">
        <f t="shared" ca="1" si="176"/>
        <v>0</v>
      </c>
      <c r="V435" s="306">
        <f t="shared" ca="1" si="177"/>
        <v>1.122587566170161</v>
      </c>
      <c r="W435" s="304">
        <f t="shared" ca="1" si="178"/>
        <v>43.542818581280727</v>
      </c>
      <c r="Y435" s="314" t="str">
        <f t="shared" ca="1" si="196"/>
        <v/>
      </c>
      <c r="Z435" s="315" t="str">
        <f t="shared" ca="1" si="197"/>
        <v/>
      </c>
      <c r="AA435" s="316" t="str">
        <f t="shared" ca="1" si="198"/>
        <v/>
      </c>
      <c r="AC435" s="310" t="e">
        <f t="shared" ca="1" si="199"/>
        <v>#N/A</v>
      </c>
      <c r="AD435" s="323" t="e">
        <f t="shared" ca="1" si="200"/>
        <v>#N/A</v>
      </c>
      <c r="AE435" s="324">
        <f t="shared" ca="1" si="179"/>
        <v>872.49085235967539</v>
      </c>
      <c r="AG435" s="306">
        <f t="shared" ca="1" si="201"/>
        <v>-14.792471282105868</v>
      </c>
      <c r="AH435" s="304">
        <f t="shared" ca="1" si="202"/>
        <v>-5.43687011161468</v>
      </c>
    </row>
    <row r="436" spans="1:34" x14ac:dyDescent="0.2">
      <c r="A436" s="347">
        <f t="shared" ca="1" si="180"/>
        <v>0.1</v>
      </c>
      <c r="B436" s="304">
        <f t="shared" ca="1" si="181"/>
        <v>7.1999999999999478</v>
      </c>
      <c r="D436" s="306">
        <f t="shared" ca="1" si="182"/>
        <v>-1.6041780404907222</v>
      </c>
      <c r="E436" s="307">
        <f t="shared" ca="1" si="183"/>
        <v>-14.84831300267467</v>
      </c>
      <c r="F436" s="304">
        <f t="shared" ca="1" si="184"/>
        <v>14.934717480119614</v>
      </c>
      <c r="G436" s="306">
        <f t="shared" ca="1" si="185"/>
        <v>33.100840913344705</v>
      </c>
      <c r="H436" s="307">
        <f t="shared" ca="1" si="186"/>
        <v>102.98027671848334</v>
      </c>
      <c r="I436" s="304">
        <f t="shared" ca="1" si="187"/>
        <v>108.16932588393975</v>
      </c>
      <c r="J436" s="306">
        <f t="shared" ca="1" si="188"/>
        <v>222.94002672148173</v>
      </c>
      <c r="K436" s="307">
        <f t="shared" ca="1" si="189"/>
        <v>882.8631215965371</v>
      </c>
      <c r="L436" s="304">
        <f t="shared" ca="1" si="174"/>
        <v>910.57649156441369</v>
      </c>
      <c r="M436" s="306">
        <f t="shared" ca="1" si="190"/>
        <v>1.2597977145359573</v>
      </c>
      <c r="N436" s="304">
        <f t="shared" ca="1" si="191"/>
        <v>72.181092083137244</v>
      </c>
      <c r="P436" s="310">
        <f t="shared" ca="1" si="192"/>
        <v>23</v>
      </c>
      <c r="Q436" s="304">
        <f t="shared" ca="1" si="193"/>
        <v>0</v>
      </c>
      <c r="R436" s="306">
        <f t="shared" ca="1" si="194"/>
        <v>0</v>
      </c>
      <c r="S436" s="307">
        <f t="shared" ca="1" si="195"/>
        <v>8.2349999999999994</v>
      </c>
      <c r="T436" s="304">
        <f t="shared" ca="1" si="175"/>
        <v>80.785349999999994</v>
      </c>
      <c r="U436" s="311">
        <f t="shared" ca="1" si="176"/>
        <v>0</v>
      </c>
      <c r="V436" s="306">
        <f t="shared" ca="1" si="177"/>
        <v>1.1214215474038818</v>
      </c>
      <c r="W436" s="304">
        <f t="shared" ca="1" si="178"/>
        <v>42.344338966421873</v>
      </c>
      <c r="Y436" s="314" t="str">
        <f t="shared" ca="1" si="196"/>
        <v/>
      </c>
      <c r="Z436" s="315" t="str">
        <f t="shared" ca="1" si="197"/>
        <v/>
      </c>
      <c r="AA436" s="316" t="str">
        <f t="shared" ca="1" si="198"/>
        <v/>
      </c>
      <c r="AC436" s="310" t="e">
        <f t="shared" ca="1" si="199"/>
        <v>#N/A</v>
      </c>
      <c r="AD436" s="323" t="e">
        <f t="shared" ca="1" si="200"/>
        <v>#N/A</v>
      </c>
      <c r="AE436" s="324">
        <f t="shared" ca="1" si="179"/>
        <v>882.8631215965371</v>
      </c>
      <c r="AG436" s="306">
        <f t="shared" ca="1" si="201"/>
        <v>-14.635154713912815</v>
      </c>
      <c r="AH436" s="304">
        <f t="shared" ca="1" si="202"/>
        <v>-5.2875310966946847</v>
      </c>
    </row>
    <row r="437" spans="1:34" x14ac:dyDescent="0.2">
      <c r="A437" s="347">
        <f t="shared" ca="1" si="180"/>
        <v>0.1</v>
      </c>
      <c r="B437" s="304">
        <f t="shared" ca="1" si="181"/>
        <v>7.2999999999999474</v>
      </c>
      <c r="D437" s="306">
        <f t="shared" ca="1" si="182"/>
        <v>-1.5734996760412301</v>
      </c>
      <c r="E437" s="307">
        <f t="shared" ca="1" si="183"/>
        <v>-14.705326752555191</v>
      </c>
      <c r="F437" s="304">
        <f t="shared" ca="1" si="184"/>
        <v>14.789270980339674</v>
      </c>
      <c r="G437" s="306">
        <f t="shared" ca="1" si="185"/>
        <v>32.943490945740578</v>
      </c>
      <c r="H437" s="307">
        <f t="shared" ca="1" si="186"/>
        <v>101.50974404322783</v>
      </c>
      <c r="I437" s="304">
        <f t="shared" ca="1" si="187"/>
        <v>106.72160854959841</v>
      </c>
      <c r="J437" s="306">
        <f t="shared" ca="1" si="188"/>
        <v>226.242243314436</v>
      </c>
      <c r="K437" s="307">
        <f t="shared" ca="1" si="189"/>
        <v>893.08762263462268</v>
      </c>
      <c r="L437" s="304">
        <f t="shared" ca="1" si="174"/>
        <v>921.29856960874019</v>
      </c>
      <c r="M437" s="306">
        <f t="shared" ca="1" si="190"/>
        <v>1.2569848286013867</v>
      </c>
      <c r="N437" s="304">
        <f t="shared" ca="1" si="191"/>
        <v>72.019925590834632</v>
      </c>
      <c r="P437" s="310">
        <f t="shared" ca="1" si="192"/>
        <v>23</v>
      </c>
      <c r="Q437" s="304">
        <f t="shared" ca="1" si="193"/>
        <v>0</v>
      </c>
      <c r="R437" s="306">
        <f t="shared" ca="1" si="194"/>
        <v>0</v>
      </c>
      <c r="S437" s="307">
        <f t="shared" ca="1" si="195"/>
        <v>8.2349999999999994</v>
      </c>
      <c r="T437" s="304">
        <f t="shared" ca="1" si="175"/>
        <v>80.785349999999994</v>
      </c>
      <c r="U437" s="311">
        <f t="shared" ca="1" si="176"/>
        <v>0</v>
      </c>
      <c r="V437" s="306">
        <f t="shared" ca="1" si="177"/>
        <v>1.1202732733918956</v>
      </c>
      <c r="W437" s="304">
        <f t="shared" ca="1" si="178"/>
        <v>41.176261622018394</v>
      </c>
      <c r="Y437" s="314" t="str">
        <f t="shared" ca="1" si="196"/>
        <v/>
      </c>
      <c r="Z437" s="315" t="str">
        <f t="shared" ca="1" si="197"/>
        <v/>
      </c>
      <c r="AA437" s="316" t="str">
        <f t="shared" ca="1" si="198"/>
        <v/>
      </c>
      <c r="AC437" s="310" t="e">
        <f t="shared" ca="1" si="199"/>
        <v>#N/A</v>
      </c>
      <c r="AD437" s="323" t="e">
        <f t="shared" ca="1" si="200"/>
        <v>#N/A</v>
      </c>
      <c r="AE437" s="324">
        <f t="shared" ca="1" si="179"/>
        <v>893.08762263462268</v>
      </c>
      <c r="AG437" s="306">
        <f t="shared" ca="1" si="201"/>
        <v>-14.481395422103343</v>
      </c>
      <c r="AH437" s="304">
        <f t="shared" ca="1" si="202"/>
        <v>-5.1419962315023531</v>
      </c>
    </row>
    <row r="438" spans="1:34" x14ac:dyDescent="0.2">
      <c r="A438" s="347">
        <f t="shared" ca="1" si="180"/>
        <v>0.1</v>
      </c>
      <c r="B438" s="304">
        <f t="shared" ca="1" si="181"/>
        <v>7.3999999999999471</v>
      </c>
      <c r="D438" s="306">
        <f t="shared" ca="1" si="182"/>
        <v>-1.5434784388116094</v>
      </c>
      <c r="E438" s="307">
        <f t="shared" ca="1" si="183"/>
        <v>-14.565965344354771</v>
      </c>
      <c r="F438" s="304">
        <f t="shared" ca="1" si="184"/>
        <v>14.647514195385527</v>
      </c>
      <c r="G438" s="306">
        <f t="shared" ca="1" si="185"/>
        <v>32.789143101859416</v>
      </c>
      <c r="H438" s="307">
        <f t="shared" ca="1" si="186"/>
        <v>100.05314750879235</v>
      </c>
      <c r="I438" s="304">
        <f t="shared" ca="1" si="187"/>
        <v>105.28893689163347</v>
      </c>
      <c r="J438" s="306">
        <f t="shared" ca="1" si="188"/>
        <v>229.52887501681599</v>
      </c>
      <c r="K438" s="307">
        <f t="shared" ca="1" si="189"/>
        <v>903.16576721222373</v>
      </c>
      <c r="L438" s="304">
        <f t="shared" ca="1" si="174"/>
        <v>931.87547855415198</v>
      </c>
      <c r="M438" s="306">
        <f t="shared" ca="1" si="190"/>
        <v>1.254108727678213</v>
      </c>
      <c r="N438" s="304">
        <f t="shared" ca="1" si="191"/>
        <v>71.855137146483102</v>
      </c>
      <c r="P438" s="310">
        <f t="shared" ca="1" si="192"/>
        <v>23</v>
      </c>
      <c r="Q438" s="304">
        <f t="shared" ca="1" si="193"/>
        <v>0</v>
      </c>
      <c r="R438" s="306">
        <f t="shared" ca="1" si="194"/>
        <v>0</v>
      </c>
      <c r="S438" s="307">
        <f t="shared" ca="1" si="195"/>
        <v>8.2349999999999994</v>
      </c>
      <c r="T438" s="304">
        <f t="shared" ca="1" si="175"/>
        <v>80.785349999999994</v>
      </c>
      <c r="U438" s="311">
        <f t="shared" ca="1" si="176"/>
        <v>0</v>
      </c>
      <c r="V438" s="306">
        <f t="shared" ca="1" si="177"/>
        <v>1.1191425354268214</v>
      </c>
      <c r="W438" s="304">
        <f t="shared" ca="1" si="178"/>
        <v>40.037697890152828</v>
      </c>
      <c r="Y438" s="314" t="str">
        <f t="shared" ca="1" si="196"/>
        <v/>
      </c>
      <c r="Z438" s="315" t="str">
        <f t="shared" ca="1" si="197"/>
        <v/>
      </c>
      <c r="AA438" s="316" t="str">
        <f t="shared" ca="1" si="198"/>
        <v/>
      </c>
      <c r="AC438" s="310" t="e">
        <f t="shared" ca="1" si="199"/>
        <v>#N/A</v>
      </c>
      <c r="AD438" s="323" t="e">
        <f t="shared" ca="1" si="200"/>
        <v>#N/A</v>
      </c>
      <c r="AE438" s="324">
        <f t="shared" ca="1" si="179"/>
        <v>903.16576721222373</v>
      </c>
      <c r="AG438" s="306">
        <f t="shared" ca="1" si="201"/>
        <v>-14.331071304187821</v>
      </c>
      <c r="AH438" s="304">
        <f t="shared" ca="1" si="202"/>
        <v>-5.0001532024308926</v>
      </c>
    </row>
    <row r="439" spans="1:34" x14ac:dyDescent="0.2">
      <c r="A439" s="347">
        <f t="shared" ca="1" si="180"/>
        <v>0.1</v>
      </c>
      <c r="B439" s="304">
        <f t="shared" ca="1" si="181"/>
        <v>7.4999999999999467</v>
      </c>
      <c r="D439" s="306">
        <f t="shared" ca="1" si="182"/>
        <v>-1.5140939400129199</v>
      </c>
      <c r="E439" s="307">
        <f t="shared" ca="1" si="183"/>
        <v>-14.430122698896959</v>
      </c>
      <c r="F439" s="304">
        <f t="shared" ca="1" si="184"/>
        <v>14.509339115356189</v>
      </c>
      <c r="G439" s="306">
        <f t="shared" ca="1" si="185"/>
        <v>32.637733707858125</v>
      </c>
      <c r="H439" s="307">
        <f t="shared" ca="1" si="186"/>
        <v>98.610135238902657</v>
      </c>
      <c r="I439" s="304">
        <f t="shared" ca="1" si="187"/>
        <v>103.87097974612414</v>
      </c>
      <c r="J439" s="306">
        <f t="shared" ca="1" si="188"/>
        <v>232.80021885730187</v>
      </c>
      <c r="K439" s="307">
        <f t="shared" ca="1" si="189"/>
        <v>913.09893134960851</v>
      </c>
      <c r="L439" s="304">
        <f t="shared" ca="1" si="174"/>
        <v>942.30865449267992</v>
      </c>
      <c r="M439" s="306">
        <f t="shared" ca="1" si="190"/>
        <v>1.2511675400397275</v>
      </c>
      <c r="N439" s="304">
        <f t="shared" ca="1" si="191"/>
        <v>71.686619508041829</v>
      </c>
      <c r="P439" s="310">
        <f t="shared" ca="1" si="192"/>
        <v>23</v>
      </c>
      <c r="Q439" s="304">
        <f t="shared" ca="1" si="193"/>
        <v>0</v>
      </c>
      <c r="R439" s="306">
        <f t="shared" ca="1" si="194"/>
        <v>0</v>
      </c>
      <c r="S439" s="307">
        <f t="shared" ca="1" si="195"/>
        <v>8.2349999999999994</v>
      </c>
      <c r="T439" s="304">
        <f t="shared" ca="1" si="175"/>
        <v>80.785349999999994</v>
      </c>
      <c r="U439" s="311">
        <f t="shared" ca="1" si="176"/>
        <v>0</v>
      </c>
      <c r="V439" s="306">
        <f t="shared" ca="1" si="177"/>
        <v>1.1180291302522818</v>
      </c>
      <c r="W439" s="304">
        <f t="shared" ca="1" si="178"/>
        <v>38.927793696657432</v>
      </c>
      <c r="Y439" s="314" t="str">
        <f t="shared" ca="1" si="196"/>
        <v/>
      </c>
      <c r="Z439" s="315" t="str">
        <f t="shared" ca="1" si="197"/>
        <v/>
      </c>
      <c r="AA439" s="316" t="str">
        <f t="shared" ca="1" si="198"/>
        <v/>
      </c>
      <c r="AC439" s="310" t="e">
        <f t="shared" ca="1" si="199"/>
        <v>#N/A</v>
      </c>
      <c r="AD439" s="323" t="e">
        <f t="shared" ca="1" si="200"/>
        <v>#N/A</v>
      </c>
      <c r="AE439" s="324">
        <f t="shared" ca="1" si="179"/>
        <v>913.09893134960851</v>
      </c>
      <c r="AG439" s="306">
        <f t="shared" ca="1" si="201"/>
        <v>-14.184064175408379</v>
      </c>
      <c r="AH439" s="304">
        <f t="shared" ca="1" si="202"/>
        <v>-4.8618940971648854</v>
      </c>
    </row>
    <row r="440" spans="1:34" x14ac:dyDescent="0.2">
      <c r="A440" s="347">
        <f t="shared" ca="1" si="180"/>
        <v>0.1</v>
      </c>
      <c r="B440" s="304">
        <f t="shared" ca="1" si="181"/>
        <v>7.5999999999999464</v>
      </c>
      <c r="D440" s="306">
        <f t="shared" ca="1" si="182"/>
        <v>-1.4853265809062521</v>
      </c>
      <c r="E440" s="307">
        <f t="shared" ca="1" si="183"/>
        <v>-14.297696858125832</v>
      </c>
      <c r="F440" s="304">
        <f t="shared" ca="1" si="184"/>
        <v>14.374641925933595</v>
      </c>
      <c r="G440" s="306">
        <f t="shared" ca="1" si="185"/>
        <v>32.489201049767502</v>
      </c>
      <c r="H440" s="307">
        <f t="shared" ca="1" si="186"/>
        <v>97.18036555309007</v>
      </c>
      <c r="I440" s="304">
        <f t="shared" ca="1" si="187"/>
        <v>102.46741742565989</v>
      </c>
      <c r="J440" s="306">
        <f t="shared" ca="1" si="188"/>
        <v>236.05656559518314</v>
      </c>
      <c r="K440" s="307">
        <f t="shared" ca="1" si="189"/>
        <v>922.88845638920816</v>
      </c>
      <c r="L440" s="304">
        <f t="shared" ca="1" si="174"/>
        <v>952.59949879109661</v>
      </c>
      <c r="M440" s="306">
        <f t="shared" ca="1" si="190"/>
        <v>1.2481593197331602</v>
      </c>
      <c r="N440" s="304">
        <f t="shared" ca="1" si="191"/>
        <v>71.514261180629973</v>
      </c>
      <c r="P440" s="310">
        <f t="shared" ca="1" si="192"/>
        <v>23</v>
      </c>
      <c r="Q440" s="304">
        <f t="shared" ca="1" si="193"/>
        <v>0</v>
      </c>
      <c r="R440" s="306">
        <f t="shared" ca="1" si="194"/>
        <v>0</v>
      </c>
      <c r="S440" s="307">
        <f t="shared" ca="1" si="195"/>
        <v>8.2349999999999994</v>
      </c>
      <c r="T440" s="304">
        <f t="shared" ca="1" si="175"/>
        <v>80.785349999999994</v>
      </c>
      <c r="U440" s="311">
        <f t="shared" ca="1" si="176"/>
        <v>0</v>
      </c>
      <c r="V440" s="306">
        <f t="shared" ca="1" si="177"/>
        <v>1.116932859898075</v>
      </c>
      <c r="W440" s="304">
        <f t="shared" ca="1" si="178"/>
        <v>37.845727979551768</v>
      </c>
      <c r="Y440" s="314" t="str">
        <f t="shared" ca="1" si="196"/>
        <v/>
      </c>
      <c r="Z440" s="315" t="str">
        <f t="shared" ca="1" si="197"/>
        <v/>
      </c>
      <c r="AA440" s="316" t="str">
        <f t="shared" ca="1" si="198"/>
        <v/>
      </c>
      <c r="AC440" s="310" t="e">
        <f t="shared" ca="1" si="199"/>
        <v>#N/A</v>
      </c>
      <c r="AD440" s="323" t="e">
        <f t="shared" ca="1" si="200"/>
        <v>#N/A</v>
      </c>
      <c r="AE440" s="324">
        <f t="shared" ca="1" si="179"/>
        <v>922.88845638920816</v>
      </c>
      <c r="AG440" s="306">
        <f t="shared" ca="1" si="201"/>
        <v>-14.040259538958106</v>
      </c>
      <c r="AH440" s="304">
        <f t="shared" ca="1" si="202"/>
        <v>-4.7271152029942236</v>
      </c>
    </row>
    <row r="441" spans="1:34" x14ac:dyDescent="0.2">
      <c r="A441" s="347">
        <f t="shared" ca="1" si="180"/>
        <v>0.1</v>
      </c>
      <c r="B441" s="304">
        <f t="shared" ca="1" si="181"/>
        <v>7.699999999999946</v>
      </c>
      <c r="D441" s="306">
        <f t="shared" ca="1" si="182"/>
        <v>-1.4571575175135554</v>
      </c>
      <c r="E441" s="307">
        <f t="shared" ca="1" si="183"/>
        <v>-14.16858979737558</v>
      </c>
      <c r="F441" s="304">
        <f t="shared" ca="1" si="184"/>
        <v>14.243322817276228</v>
      </c>
      <c r="G441" s="306">
        <f t="shared" ca="1" si="185"/>
        <v>32.343485298016148</v>
      </c>
      <c r="H441" s="307">
        <f t="shared" ca="1" si="186"/>
        <v>95.763506573352515</v>
      </c>
      <c r="I441" s="304">
        <f t="shared" ca="1" si="187"/>
        <v>101.07794137420646</v>
      </c>
      <c r="J441" s="306">
        <f t="shared" ca="1" si="188"/>
        <v>239.29819991257233</v>
      </c>
      <c r="K441" s="307">
        <f t="shared" ca="1" si="189"/>
        <v>932.53564999553032</v>
      </c>
      <c r="L441" s="304">
        <f t="shared" ca="1" si="174"/>
        <v>962.7493791189811</v>
      </c>
      <c r="M441" s="306">
        <f t="shared" ca="1" si="190"/>
        <v>1.2450820430524352</v>
      </c>
      <c r="N441" s="304">
        <f t="shared" ca="1" si="191"/>
        <v>71.337946214430403</v>
      </c>
      <c r="P441" s="310">
        <f t="shared" ca="1" si="192"/>
        <v>23</v>
      </c>
      <c r="Q441" s="304">
        <f t="shared" ca="1" si="193"/>
        <v>0</v>
      </c>
      <c r="R441" s="306">
        <f t="shared" ca="1" si="194"/>
        <v>0</v>
      </c>
      <c r="S441" s="307">
        <f t="shared" ca="1" si="195"/>
        <v>8.2349999999999994</v>
      </c>
      <c r="T441" s="304">
        <f t="shared" ca="1" si="175"/>
        <v>80.785349999999994</v>
      </c>
      <c r="U441" s="311">
        <f t="shared" ca="1" si="176"/>
        <v>0</v>
      </c>
      <c r="V441" s="306">
        <f t="shared" ca="1" si="177"/>
        <v>1.1158535315218949</v>
      </c>
      <c r="W441" s="304">
        <f t="shared" ca="1" si="178"/>
        <v>36.79071120135746</v>
      </c>
      <c r="Y441" s="314" t="str">
        <f t="shared" ca="1" si="196"/>
        <v/>
      </c>
      <c r="Z441" s="315" t="str">
        <f t="shared" ca="1" si="197"/>
        <v/>
      </c>
      <c r="AA441" s="316" t="str">
        <f t="shared" ca="1" si="198"/>
        <v/>
      </c>
      <c r="AC441" s="310" t="e">
        <f t="shared" ca="1" si="199"/>
        <v>#N/A</v>
      </c>
      <c r="AD441" s="323" t="e">
        <f t="shared" ca="1" si="200"/>
        <v>#N/A</v>
      </c>
      <c r="AE441" s="324">
        <f t="shared" ca="1" si="179"/>
        <v>932.53564999553032</v>
      </c>
      <c r="AG441" s="306">
        <f t="shared" ca="1" si="201"/>
        <v>-13.899546365182015</v>
      </c>
      <c r="AH441" s="304">
        <f t="shared" ca="1" si="202"/>
        <v>-4.5957168159747139</v>
      </c>
    </row>
    <row r="442" spans="1:34" x14ac:dyDescent="0.2">
      <c r="A442" s="347">
        <f t="shared" ca="1" si="180"/>
        <v>0.1</v>
      </c>
      <c r="B442" s="304">
        <f t="shared" ca="1" si="181"/>
        <v>7.7999999999999456</v>
      </c>
      <c r="D442" s="306">
        <f t="shared" ca="1" si="182"/>
        <v>-1.4295686272674908</v>
      </c>
      <c r="E442" s="307">
        <f t="shared" ca="1" si="183"/>
        <v>-14.042707247625723</v>
      </c>
      <c r="F442" s="304">
        <f t="shared" ca="1" si="184"/>
        <v>14.115285803078431</v>
      </c>
      <c r="G442" s="306">
        <f t="shared" ca="1" si="185"/>
        <v>32.200528435289399</v>
      </c>
      <c r="H442" s="307">
        <f t="shared" ca="1" si="186"/>
        <v>94.359235848589947</v>
      </c>
      <c r="I442" s="304">
        <f t="shared" ca="1" si="187"/>
        <v>99.702253843339477</v>
      </c>
      <c r="J442" s="306">
        <f t="shared" ca="1" si="188"/>
        <v>242.5254005992376</v>
      </c>
      <c r="K442" s="307">
        <f t="shared" ca="1" si="189"/>
        <v>942.04178711662746</v>
      </c>
      <c r="L442" s="304">
        <f t="shared" ca="1" si="174"/>
        <v>972.75963043791546</v>
      </c>
      <c r="M442" s="306">
        <f t="shared" ca="1" si="190"/>
        <v>1.2419336048172187</v>
      </c>
      <c r="N442" s="304">
        <f t="shared" ca="1" si="191"/>
        <v>71.157553991494879</v>
      </c>
      <c r="P442" s="310">
        <f t="shared" ca="1" si="192"/>
        <v>23</v>
      </c>
      <c r="Q442" s="304">
        <f t="shared" ca="1" si="193"/>
        <v>0</v>
      </c>
      <c r="R442" s="306">
        <f t="shared" ca="1" si="194"/>
        <v>0</v>
      </c>
      <c r="S442" s="307">
        <f t="shared" ca="1" si="195"/>
        <v>8.2349999999999994</v>
      </c>
      <c r="T442" s="304">
        <f t="shared" ca="1" si="175"/>
        <v>80.785349999999994</v>
      </c>
      <c r="U442" s="311">
        <f t="shared" ca="1" si="176"/>
        <v>0</v>
      </c>
      <c r="V442" s="306">
        <f t="shared" ca="1" si="177"/>
        <v>1.1147909572573005</v>
      </c>
      <c r="W442" s="304">
        <f t="shared" ca="1" si="178"/>
        <v>35.761983940217711</v>
      </c>
      <c r="Y442" s="314" t="str">
        <f t="shared" ca="1" si="196"/>
        <v/>
      </c>
      <c r="Z442" s="315" t="str">
        <f t="shared" ca="1" si="197"/>
        <v/>
      </c>
      <c r="AA442" s="316" t="str">
        <f t="shared" ca="1" si="198"/>
        <v/>
      </c>
      <c r="AC442" s="310" t="e">
        <f t="shared" ca="1" si="199"/>
        <v>#N/A</v>
      </c>
      <c r="AD442" s="323" t="e">
        <f t="shared" ca="1" si="200"/>
        <v>#N/A</v>
      </c>
      <c r="AE442" s="324">
        <f t="shared" ca="1" si="179"/>
        <v>942.04178711662746</v>
      </c>
      <c r="AG442" s="306">
        <f t="shared" ca="1" si="201"/>
        <v>-13.76181687896117</v>
      </c>
      <c r="AH442" s="304">
        <f t="shared" ca="1" si="202"/>
        <v>-4.4676030602741301</v>
      </c>
    </row>
    <row r="443" spans="1:34" x14ac:dyDescent="0.2">
      <c r="A443" s="347">
        <f t="shared" ca="1" si="180"/>
        <v>0.1</v>
      </c>
      <c r="B443" s="304">
        <f t="shared" ca="1" si="181"/>
        <v>7.8999999999999453</v>
      </c>
      <c r="D443" s="306">
        <f t="shared" ca="1" si="182"/>
        <v>-1.4025424774872082</v>
      </c>
      <c r="E443" s="307">
        <f t="shared" ca="1" si="183"/>
        <v>-13.919958527135323</v>
      </c>
      <c r="F443" s="304">
        <f t="shared" ca="1" si="184"/>
        <v>13.990438549177911</v>
      </c>
      <c r="G443" s="306">
        <f t="shared" ca="1" si="185"/>
        <v>32.060274187540678</v>
      </c>
      <c r="H443" s="307">
        <f t="shared" ca="1" si="186"/>
        <v>92.967239995876412</v>
      </c>
      <c r="I443" s="304">
        <f t="shared" ca="1" si="187"/>
        <v>98.340067589112266</v>
      </c>
      <c r="J443" s="306">
        <f t="shared" ca="1" si="188"/>
        <v>245.7384407303791</v>
      </c>
      <c r="K443" s="307">
        <f t="shared" ca="1" si="189"/>
        <v>951.40811090885074</v>
      </c>
      <c r="L443" s="304">
        <f t="shared" ca="1" si="174"/>
        <v>982.63155595357614</v>
      </c>
      <c r="M443" s="306">
        <f t="shared" ca="1" si="190"/>
        <v>1.2387118144466029</v>
      </c>
      <c r="N443" s="304">
        <f t="shared" ca="1" si="191"/>
        <v>70.972959000782708</v>
      </c>
      <c r="P443" s="310">
        <f t="shared" ca="1" si="192"/>
        <v>23</v>
      </c>
      <c r="Q443" s="304">
        <f t="shared" ca="1" si="193"/>
        <v>0</v>
      </c>
      <c r="R443" s="306">
        <f t="shared" ca="1" si="194"/>
        <v>0</v>
      </c>
      <c r="S443" s="307">
        <f t="shared" ca="1" si="195"/>
        <v>8.2349999999999994</v>
      </c>
      <c r="T443" s="304">
        <f t="shared" ca="1" si="175"/>
        <v>80.785349999999994</v>
      </c>
      <c r="U443" s="311">
        <f t="shared" ca="1" si="176"/>
        <v>0</v>
      </c>
      <c r="V443" s="306">
        <f t="shared" ca="1" si="177"/>
        <v>1.1137449540676447</v>
      </c>
      <c r="W443" s="304">
        <f t="shared" ca="1" si="178"/>
        <v>34.758815555092845</v>
      </c>
      <c r="Y443" s="314" t="str">
        <f t="shared" ca="1" si="196"/>
        <v/>
      </c>
      <c r="Z443" s="315" t="str">
        <f t="shared" ca="1" si="197"/>
        <v/>
      </c>
      <c r="AA443" s="316" t="str">
        <f t="shared" ca="1" si="198"/>
        <v/>
      </c>
      <c r="AC443" s="310" t="e">
        <f t="shared" ca="1" si="199"/>
        <v>#N/A</v>
      </c>
      <c r="AD443" s="323" t="e">
        <f t="shared" ca="1" si="200"/>
        <v>#N/A</v>
      </c>
      <c r="AE443" s="324">
        <f t="shared" ca="1" si="179"/>
        <v>951.40811090885074</v>
      </c>
      <c r="AG443" s="306">
        <f t="shared" ca="1" si="201"/>
        <v>-13.626966354515801</v>
      </c>
      <c r="AH443" s="304">
        <f t="shared" ca="1" si="202"/>
        <v>-4.3426817170877614</v>
      </c>
    </row>
    <row r="444" spans="1:34" x14ac:dyDescent="0.2">
      <c r="A444" s="347">
        <f t="shared" ca="1" si="180"/>
        <v>0.1</v>
      </c>
      <c r="B444" s="304">
        <f t="shared" ca="1" si="181"/>
        <v>7.9999999999999449</v>
      </c>
      <c r="D444" s="306">
        <f t="shared" ca="1" si="182"/>
        <v>-1.3760622955749024</v>
      </c>
      <c r="E444" s="307">
        <f t="shared" ca="1" si="183"/>
        <v>-13.80025638189035</v>
      </c>
      <c r="F444" s="304">
        <f t="shared" ca="1" si="184"/>
        <v>13.868692211135418</v>
      </c>
      <c r="G444" s="306">
        <f t="shared" ca="1" si="185"/>
        <v>31.922667957983187</v>
      </c>
      <c r="H444" s="307">
        <f t="shared" ca="1" si="186"/>
        <v>91.587214357687373</v>
      </c>
      <c r="I444" s="304">
        <f t="shared" ca="1" si="187"/>
        <v>96.991105588897284</v>
      </c>
      <c r="J444" s="306">
        <f t="shared" ca="1" si="188"/>
        <v>248.93758783765529</v>
      </c>
      <c r="K444" s="307">
        <f t="shared" ca="1" si="189"/>
        <v>960.63583362652889</v>
      </c>
      <c r="L444" s="304">
        <f t="shared" ca="1" si="174"/>
        <v>992.3664280323909</v>
      </c>
      <c r="M444" s="306">
        <f t="shared" ca="1" si="190"/>
        <v>1.2354143918150386</v>
      </c>
      <c r="N444" s="304">
        <f t="shared" ca="1" si="191"/>
        <v>70.784030600723156</v>
      </c>
      <c r="P444" s="310">
        <f t="shared" ca="1" si="192"/>
        <v>23</v>
      </c>
      <c r="Q444" s="304">
        <f t="shared" ca="1" si="193"/>
        <v>0</v>
      </c>
      <c r="R444" s="306">
        <f t="shared" ca="1" si="194"/>
        <v>0</v>
      </c>
      <c r="S444" s="307">
        <f t="shared" ca="1" si="195"/>
        <v>8.2349999999999994</v>
      </c>
      <c r="T444" s="304">
        <f t="shared" ca="1" si="175"/>
        <v>80.785349999999994</v>
      </c>
      <c r="U444" s="311">
        <f t="shared" ca="1" si="176"/>
        <v>0</v>
      </c>
      <c r="V444" s="306">
        <f t="shared" ca="1" si="177"/>
        <v>1.1127153436056911</v>
      </c>
      <c r="W444" s="304">
        <f t="shared" ca="1" si="178"/>
        <v>33.780502920620634</v>
      </c>
      <c r="Y444" s="314" t="str">
        <f t="shared" ca="1" si="196"/>
        <v/>
      </c>
      <c r="Z444" s="315" t="str">
        <f t="shared" ca="1" si="197"/>
        <v/>
      </c>
      <c r="AA444" s="316" t="str">
        <f t="shared" ca="1" si="198"/>
        <v/>
      </c>
      <c r="AC444" s="310">
        <f t="shared" ca="1" si="199"/>
        <v>7.9999999999999449</v>
      </c>
      <c r="AD444" s="323">
        <f t="shared" ca="1" si="200"/>
        <v>248.93758783765529</v>
      </c>
      <c r="AE444" s="324">
        <f t="shared" ca="1" si="179"/>
        <v>960.63583362652889</v>
      </c>
      <c r="AG444" s="306">
        <f t="shared" ca="1" si="201"/>
        <v>-13.494892916893033</v>
      </c>
      <c r="AH444" s="304">
        <f t="shared" ca="1" si="202"/>
        <v>-4.2208640625492224</v>
      </c>
    </row>
    <row r="445" spans="1:34" x14ac:dyDescent="0.2">
      <c r="A445" s="347">
        <f t="shared" ca="1" si="180"/>
        <v>0.1</v>
      </c>
      <c r="B445" s="304">
        <f t="shared" ca="1" si="181"/>
        <v>8.0999999999999446</v>
      </c>
      <c r="D445" s="306">
        <f t="shared" ca="1" si="182"/>
        <v>-1.3501119408354401</v>
      </c>
      <c r="E445" s="307">
        <f t="shared" ca="1" si="183"/>
        <v>-13.683516834336078</v>
      </c>
      <c r="F445" s="304">
        <f t="shared" ca="1" si="184"/>
        <v>13.749961280248947</v>
      </c>
      <c r="G445" s="306">
        <f t="shared" ca="1" si="185"/>
        <v>31.787656763899644</v>
      </c>
      <c r="H445" s="307">
        <f t="shared" ca="1" si="186"/>
        <v>90.218862674253771</v>
      </c>
      <c r="I445" s="304">
        <f t="shared" ca="1" si="187"/>
        <v>95.655100777613299</v>
      </c>
      <c r="J445" s="306">
        <f t="shared" ca="1" si="188"/>
        <v>252.12310407374943</v>
      </c>
      <c r="K445" s="307">
        <f t="shared" ca="1" si="189"/>
        <v>969.72613747812591</v>
      </c>
      <c r="L445" s="304">
        <f t="shared" ca="1" si="174"/>
        <v>1001.9654890843435</v>
      </c>
      <c r="M445" s="306">
        <f t="shared" ca="1" si="190"/>
        <v>1.2320389628773702</v>
      </c>
      <c r="N445" s="304">
        <f t="shared" ca="1" si="191"/>
        <v>70.590632768548417</v>
      </c>
      <c r="P445" s="310">
        <f t="shared" ca="1" si="192"/>
        <v>23</v>
      </c>
      <c r="Q445" s="304">
        <f t="shared" ca="1" si="193"/>
        <v>0</v>
      </c>
      <c r="R445" s="306">
        <f t="shared" ca="1" si="194"/>
        <v>0</v>
      </c>
      <c r="S445" s="307">
        <f t="shared" ca="1" si="195"/>
        <v>8.2349999999999994</v>
      </c>
      <c r="T445" s="304">
        <f t="shared" ca="1" si="175"/>
        <v>80.785349999999994</v>
      </c>
      <c r="U445" s="311">
        <f t="shared" ca="1" si="176"/>
        <v>0</v>
      </c>
      <c r="V445" s="306">
        <f t="shared" ca="1" si="177"/>
        <v>1.1117019520786582</v>
      </c>
      <c r="W445" s="304">
        <f t="shared" ca="1" si="178"/>
        <v>32.826369227525305</v>
      </c>
      <c r="Y445" s="314" t="str">
        <f t="shared" ca="1" si="196"/>
        <v/>
      </c>
      <c r="Z445" s="315" t="str">
        <f t="shared" ca="1" si="197"/>
        <v/>
      </c>
      <c r="AA445" s="316" t="str">
        <f t="shared" ca="1" si="198"/>
        <v/>
      </c>
      <c r="AC445" s="310" t="e">
        <f t="shared" ca="1" si="199"/>
        <v>#N/A</v>
      </c>
      <c r="AD445" s="323" t="e">
        <f t="shared" ca="1" si="200"/>
        <v>#N/A</v>
      </c>
      <c r="AE445" s="324">
        <f t="shared" ca="1" si="179"/>
        <v>969.72613747812591</v>
      </c>
      <c r="AG445" s="306">
        <f t="shared" ca="1" si="201"/>
        <v>-13.365497349430701</v>
      </c>
      <c r="AH445" s="304">
        <f t="shared" ca="1" si="202"/>
        <v>-4.1020647141008668</v>
      </c>
    </row>
    <row r="446" spans="1:34" x14ac:dyDescent="0.2">
      <c r="A446" s="347">
        <f t="shared" ca="1" si="180"/>
        <v>0.1</v>
      </c>
      <c r="B446" s="304">
        <f t="shared" ca="1" si="181"/>
        <v>8.1999999999999442</v>
      </c>
      <c r="D446" s="306">
        <f t="shared" ca="1" si="182"/>
        <v>-1.3246758778282139</v>
      </c>
      <c r="E446" s="307">
        <f t="shared" ca="1" si="183"/>
        <v>-13.569659039901463</v>
      </c>
      <c r="F446" s="304">
        <f t="shared" ca="1" si="184"/>
        <v>13.634163437500646</v>
      </c>
      <c r="G446" s="306">
        <f t="shared" ca="1" si="185"/>
        <v>31.655189176116824</v>
      </c>
      <c r="H446" s="307">
        <f t="shared" ca="1" si="186"/>
        <v>88.861896770263627</v>
      </c>
      <c r="I446" s="304">
        <f t="shared" ca="1" si="187"/>
        <v>94.331795802818959</v>
      </c>
      <c r="J446" s="306">
        <f t="shared" ca="1" si="188"/>
        <v>255.29524637075025</v>
      </c>
      <c r="K446" s="307">
        <f t="shared" ca="1" si="189"/>
        <v>978.68017545035173</v>
      </c>
      <c r="L446" s="304">
        <f t="shared" ca="1" si="174"/>
        <v>1011.42995241343</v>
      </c>
      <c r="M446" s="306">
        <f t="shared" ca="1" si="190"/>
        <v>1.2285830550490051</v>
      </c>
      <c r="N446" s="304">
        <f t="shared" ca="1" si="191"/>
        <v>70.392623835596879</v>
      </c>
      <c r="P446" s="310">
        <f t="shared" ca="1" si="192"/>
        <v>23</v>
      </c>
      <c r="Q446" s="304">
        <f t="shared" ca="1" si="193"/>
        <v>0</v>
      </c>
      <c r="R446" s="306">
        <f t="shared" ca="1" si="194"/>
        <v>0</v>
      </c>
      <c r="S446" s="307">
        <f t="shared" ca="1" si="195"/>
        <v>8.2349999999999994</v>
      </c>
      <c r="T446" s="304">
        <f t="shared" ca="1" si="175"/>
        <v>80.785349999999994</v>
      </c>
      <c r="U446" s="311">
        <f t="shared" ca="1" si="176"/>
        <v>0</v>
      </c>
      <c r="V446" s="306">
        <f t="shared" ca="1" si="177"/>
        <v>1.1107046101184541</v>
      </c>
      <c r="W446" s="304">
        <f t="shared" ca="1" si="178"/>
        <v>31.895762844731586</v>
      </c>
      <c r="Y446" s="314" t="str">
        <f t="shared" ca="1" si="196"/>
        <v/>
      </c>
      <c r="Z446" s="315" t="str">
        <f t="shared" ca="1" si="197"/>
        <v/>
      </c>
      <c r="AA446" s="316" t="str">
        <f t="shared" ca="1" si="198"/>
        <v/>
      </c>
      <c r="AC446" s="310" t="e">
        <f t="shared" ca="1" si="199"/>
        <v>#N/A</v>
      </c>
      <c r="AD446" s="323" t="e">
        <f t="shared" ca="1" si="200"/>
        <v>#N/A</v>
      </c>
      <c r="AE446" s="324">
        <f t="shared" ca="1" si="179"/>
        <v>978.68017545035173</v>
      </c>
      <c r="AG446" s="306">
        <f t="shared" ca="1" si="201"/>
        <v>-13.238682906510592</v>
      </c>
      <c r="AH446" s="304">
        <f t="shared" ca="1" si="202"/>
        <v>-3.9862014848239595</v>
      </c>
    </row>
    <row r="447" spans="1:34" x14ac:dyDescent="0.2">
      <c r="A447" s="347">
        <f t="shared" ca="1" si="180"/>
        <v>0.1</v>
      </c>
      <c r="B447" s="304">
        <f t="shared" ca="1" si="181"/>
        <v>8.2999999999999439</v>
      </c>
      <c r="D447" s="306">
        <f t="shared" ca="1" si="182"/>
        <v>-1.2997391511668557</v>
      </c>
      <c r="E447" s="307">
        <f t="shared" ca="1" si="183"/>
        <v>-13.45860515085468</v>
      </c>
      <c r="F447" s="304">
        <f t="shared" ca="1" si="184"/>
        <v>13.521219414967279</v>
      </c>
      <c r="G447" s="306">
        <f t="shared" ca="1" si="185"/>
        <v>31.525215261000138</v>
      </c>
      <c r="H447" s="307">
        <f t="shared" ca="1" si="186"/>
        <v>87.516036255178165</v>
      </c>
      <c r="I447" s="304">
        <f t="shared" ca="1" si="187"/>
        <v>93.02094279822181</v>
      </c>
      <c r="J447" s="306">
        <f t="shared" ca="1" si="188"/>
        <v>258.45426659260607</v>
      </c>
      <c r="K447" s="307">
        <f t="shared" ca="1" si="189"/>
        <v>987.49907210162382</v>
      </c>
      <c r="L447" s="304">
        <f t="shared" ca="1" si="174"/>
        <v>1020.7610030371899</v>
      </c>
      <c r="M447" s="306">
        <f t="shared" ca="1" si="190"/>
        <v>1.2250440923264079</v>
      </c>
      <c r="N447" s="304">
        <f t="shared" ca="1" si="191"/>
        <v>70.189856207737932</v>
      </c>
      <c r="P447" s="310">
        <f t="shared" ca="1" si="192"/>
        <v>23</v>
      </c>
      <c r="Q447" s="304">
        <f t="shared" ca="1" si="193"/>
        <v>0</v>
      </c>
      <c r="R447" s="306">
        <f t="shared" ca="1" si="194"/>
        <v>0</v>
      </c>
      <c r="S447" s="307">
        <f t="shared" ca="1" si="195"/>
        <v>8.2349999999999994</v>
      </c>
      <c r="T447" s="304">
        <f t="shared" ca="1" si="175"/>
        <v>80.785349999999994</v>
      </c>
      <c r="U447" s="311">
        <f t="shared" ca="1" si="176"/>
        <v>0</v>
      </c>
      <c r="V447" s="306">
        <f t="shared" ca="1" si="177"/>
        <v>1.1097231526568589</v>
      </c>
      <c r="W447" s="304">
        <f t="shared" ca="1" si="178"/>
        <v>30.988056239592609</v>
      </c>
      <c r="Y447" s="314" t="str">
        <f t="shared" ca="1" si="196"/>
        <v/>
      </c>
      <c r="Z447" s="315" t="str">
        <f t="shared" ca="1" si="197"/>
        <v/>
      </c>
      <c r="AA447" s="316" t="str">
        <f t="shared" ca="1" si="198"/>
        <v/>
      </c>
      <c r="AC447" s="310" t="e">
        <f t="shared" ca="1" si="199"/>
        <v>#N/A</v>
      </c>
      <c r="AD447" s="323" t="e">
        <f t="shared" ca="1" si="200"/>
        <v>#N/A</v>
      </c>
      <c r="AE447" s="324">
        <f t="shared" ca="1" si="179"/>
        <v>987.49907210162382</v>
      </c>
      <c r="AG447" s="306">
        <f t="shared" ca="1" si="201"/>
        <v>-13.114355130932537</v>
      </c>
      <c r="AH447" s="304">
        <f t="shared" ca="1" si="202"/>
        <v>-3.8731952452618805</v>
      </c>
    </row>
    <row r="448" spans="1:34" x14ac:dyDescent="0.2">
      <c r="A448" s="347">
        <f t="shared" ca="1" si="180"/>
        <v>0.1</v>
      </c>
      <c r="B448" s="304">
        <f t="shared" ca="1" si="181"/>
        <v>8.3999999999999435</v>
      </c>
      <c r="D448" s="306">
        <f t="shared" ca="1" si="182"/>
        <v>-1.2752873616883433</v>
      </c>
      <c r="E448" s="307">
        <f t="shared" ca="1" si="183"/>
        <v>-13.35028018705896</v>
      </c>
      <c r="F448" s="304">
        <f t="shared" ca="1" si="184"/>
        <v>13.411052864255701</v>
      </c>
      <c r="G448" s="306">
        <f t="shared" ca="1" si="185"/>
        <v>31.397686524831304</v>
      </c>
      <c r="H448" s="307">
        <f t="shared" ca="1" si="186"/>
        <v>86.181008236472266</v>
      </c>
      <c r="I448" s="304">
        <f t="shared" ca="1" si="187"/>
        <v>91.722303175217291</v>
      </c>
      <c r="J448" s="306">
        <f t="shared" ca="1" si="188"/>
        <v>261.60041168189764</v>
      </c>
      <c r="K448" s="307">
        <f t="shared" ca="1" si="189"/>
        <v>996.18392432620635</v>
      </c>
      <c r="L448" s="304">
        <f t="shared" ca="1" si="174"/>
        <v>1029.9597984766683</v>
      </c>
      <c r="M448" s="306">
        <f t="shared" ca="1" si="190"/>
        <v>1.2214193901322028</v>
      </c>
      <c r="N448" s="304">
        <f t="shared" ca="1" si="191"/>
        <v>69.98217607001817</v>
      </c>
      <c r="P448" s="310">
        <f t="shared" ca="1" si="192"/>
        <v>23</v>
      </c>
      <c r="Q448" s="304">
        <f t="shared" ca="1" si="193"/>
        <v>0</v>
      </c>
      <c r="R448" s="306">
        <f t="shared" ca="1" si="194"/>
        <v>0</v>
      </c>
      <c r="S448" s="307">
        <f t="shared" ca="1" si="195"/>
        <v>8.2349999999999994</v>
      </c>
      <c r="T448" s="304">
        <f t="shared" ca="1" si="175"/>
        <v>80.785349999999994</v>
      </c>
      <c r="U448" s="311">
        <f t="shared" ca="1" si="176"/>
        <v>0</v>
      </c>
      <c r="V448" s="306">
        <f t="shared" ca="1" si="177"/>
        <v>1.1087574188054494</v>
      </c>
      <c r="W448" s="304">
        <f t="shared" ca="1" si="178"/>
        <v>30.102644952875238</v>
      </c>
      <c r="Y448" s="314" t="str">
        <f t="shared" ca="1" si="196"/>
        <v/>
      </c>
      <c r="Z448" s="315" t="str">
        <f t="shared" ca="1" si="197"/>
        <v/>
      </c>
      <c r="AA448" s="316" t="str">
        <f t="shared" ca="1" si="198"/>
        <v/>
      </c>
      <c r="AC448" s="310" t="e">
        <f t="shared" ca="1" si="199"/>
        <v>#N/A</v>
      </c>
      <c r="AD448" s="323" t="e">
        <f t="shared" ca="1" si="200"/>
        <v>#N/A</v>
      </c>
      <c r="AE448" s="324">
        <f t="shared" ca="1" si="179"/>
        <v>996.18392432620635</v>
      </c>
      <c r="AG448" s="306">
        <f t="shared" ca="1" si="201"/>
        <v>-12.992421675255258</v>
      </c>
      <c r="AH448" s="304">
        <f t="shared" ca="1" si="202"/>
        <v>-3.7629697923002565</v>
      </c>
    </row>
    <row r="449" spans="1:34" x14ac:dyDescent="0.2">
      <c r="A449" s="347">
        <f t="shared" ca="1" si="180"/>
        <v>0.1</v>
      </c>
      <c r="B449" s="304">
        <f t="shared" ca="1" si="181"/>
        <v>8.4999999999999432</v>
      </c>
      <c r="D449" s="306">
        <f t="shared" ca="1" si="182"/>
        <v>-1.251306643918682</v>
      </c>
      <c r="E449" s="307">
        <f t="shared" ca="1" si="183"/>
        <v>-13.244611913225597</v>
      </c>
      <c r="F449" s="304">
        <f t="shared" ca="1" si="184"/>
        <v>13.303590231553002</v>
      </c>
      <c r="G449" s="306">
        <f t="shared" ca="1" si="185"/>
        <v>31.272555860439436</v>
      </c>
      <c r="H449" s="307">
        <f t="shared" ca="1" si="186"/>
        <v>84.856547045149711</v>
      </c>
      <c r="I449" s="304">
        <f t="shared" ca="1" si="187"/>
        <v>90.435647432138239</v>
      </c>
      <c r="J449" s="306">
        <f t="shared" ca="1" si="188"/>
        <v>264.73392380116115</v>
      </c>
      <c r="K449" s="307">
        <f t="shared" ca="1" si="189"/>
        <v>1004.7358020902875</v>
      </c>
      <c r="L449" s="304">
        <f t="shared" ca="1" si="174"/>
        <v>1039.0274695180933</v>
      </c>
      <c r="M449" s="306">
        <f t="shared" ca="1" si="190"/>
        <v>1.2177061498682316</v>
      </c>
      <c r="N449" s="304">
        <f t="shared" ca="1" si="191"/>
        <v>69.769423074574576</v>
      </c>
      <c r="P449" s="310">
        <f t="shared" ca="1" si="192"/>
        <v>23</v>
      </c>
      <c r="Q449" s="304">
        <f t="shared" ca="1" si="193"/>
        <v>0</v>
      </c>
      <c r="R449" s="306">
        <f t="shared" ca="1" si="194"/>
        <v>0</v>
      </c>
      <c r="S449" s="307">
        <f t="shared" ca="1" si="195"/>
        <v>8.2349999999999994</v>
      </c>
      <c r="T449" s="304">
        <f t="shared" ca="1" si="175"/>
        <v>80.785349999999994</v>
      </c>
      <c r="U449" s="311">
        <f t="shared" ca="1" si="176"/>
        <v>0</v>
      </c>
      <c r="V449" s="306">
        <f t="shared" ca="1" si="177"/>
        <v>1.1078072517400466</v>
      </c>
      <c r="W449" s="304">
        <f t="shared" ca="1" si="178"/>
        <v>29.238946625363763</v>
      </c>
      <c r="Y449" s="314" t="str">
        <f t="shared" ca="1" si="196"/>
        <v/>
      </c>
      <c r="Z449" s="315" t="str">
        <f t="shared" ca="1" si="197"/>
        <v/>
      </c>
      <c r="AA449" s="316" t="str">
        <f t="shared" ca="1" si="198"/>
        <v/>
      </c>
      <c r="AC449" s="310" t="e">
        <f t="shared" ca="1" si="199"/>
        <v>#N/A</v>
      </c>
      <c r="AD449" s="323" t="e">
        <f t="shared" ca="1" si="200"/>
        <v>#N/A</v>
      </c>
      <c r="AE449" s="324">
        <f t="shared" ca="1" si="179"/>
        <v>1004.7358020902875</v>
      </c>
      <c r="AG449" s="306">
        <f t="shared" ca="1" si="201"/>
        <v>-12.872792126460624</v>
      </c>
      <c r="AH449" s="304">
        <f t="shared" ca="1" si="202"/>
        <v>-3.6554517246964471</v>
      </c>
    </row>
    <row r="450" spans="1:34" x14ac:dyDescent="0.2">
      <c r="A450" s="347">
        <f t="shared" ca="1" si="180"/>
        <v>0.1</v>
      </c>
      <c r="B450" s="304">
        <f t="shared" ca="1" si="181"/>
        <v>8.5999999999999428</v>
      </c>
      <c r="D450" s="306">
        <f t="shared" ca="1" si="182"/>
        <v>-1.2277836447675183</v>
      </c>
      <c r="E450" s="307">
        <f t="shared" ca="1" si="183"/>
        <v>-13.141530722286678</v>
      </c>
      <c r="F450" s="304">
        <f t="shared" ca="1" si="184"/>
        <v>13.198760638907094</v>
      </c>
      <c r="G450" s="306">
        <f t="shared" ca="1" si="185"/>
        <v>31.149777495962685</v>
      </c>
      <c r="H450" s="307">
        <f t="shared" ca="1" si="186"/>
        <v>83.542393972921047</v>
      </c>
      <c r="I450" s="304">
        <f t="shared" ca="1" si="187"/>
        <v>89.160754980959751</v>
      </c>
      <c r="J450" s="306">
        <f t="shared" ca="1" si="188"/>
        <v>267.85504046898126</v>
      </c>
      <c r="K450" s="307">
        <f t="shared" ca="1" si="189"/>
        <v>1013.155749141191</v>
      </c>
      <c r="L450" s="304">
        <f t="shared" ca="1" si="174"/>
        <v>1047.96512094749</v>
      </c>
      <c r="M450" s="306">
        <f t="shared" ca="1" si="190"/>
        <v>1.2139014531589247</v>
      </c>
      <c r="N450" s="304">
        <f t="shared" ca="1" si="191"/>
        <v>69.551430010803983</v>
      </c>
      <c r="P450" s="310">
        <f t="shared" ca="1" si="192"/>
        <v>23</v>
      </c>
      <c r="Q450" s="304">
        <f t="shared" ca="1" si="193"/>
        <v>0</v>
      </c>
      <c r="R450" s="306">
        <f t="shared" ca="1" si="194"/>
        <v>0</v>
      </c>
      <c r="S450" s="307">
        <f t="shared" ca="1" si="195"/>
        <v>8.2349999999999994</v>
      </c>
      <c r="T450" s="304">
        <f t="shared" ca="1" si="175"/>
        <v>80.785349999999994</v>
      </c>
      <c r="U450" s="311">
        <f t="shared" ca="1" si="176"/>
        <v>0</v>
      </c>
      <c r="V450" s="306">
        <f t="shared" ca="1" si="177"/>
        <v>1.1068724985894911</v>
      </c>
      <c r="W450" s="304">
        <f t="shared" ca="1" si="178"/>
        <v>28.396400073144587</v>
      </c>
      <c r="Y450" s="314" t="str">
        <f t="shared" ca="1" si="196"/>
        <v/>
      </c>
      <c r="Z450" s="315" t="str">
        <f t="shared" ca="1" si="197"/>
        <v/>
      </c>
      <c r="AA450" s="316" t="str">
        <f t="shared" ca="1" si="198"/>
        <v/>
      </c>
      <c r="AC450" s="310" t="e">
        <f t="shared" ca="1" si="199"/>
        <v>#N/A</v>
      </c>
      <c r="AD450" s="323" t="e">
        <f t="shared" ca="1" si="200"/>
        <v>#N/A</v>
      </c>
      <c r="AE450" s="324">
        <f t="shared" ca="1" si="179"/>
        <v>1013.155749141191</v>
      </c>
      <c r="AG450" s="306">
        <f t="shared" ca="1" si="201"/>
        <v>-12.755377833305481</v>
      </c>
      <c r="AH450" s="304">
        <f t="shared" ca="1" si="202"/>
        <v>-3.5505703248772029</v>
      </c>
    </row>
    <row r="451" spans="1:34" x14ac:dyDescent="0.2">
      <c r="A451" s="347">
        <f t="shared" ca="1" si="180"/>
        <v>0.1</v>
      </c>
      <c r="B451" s="304">
        <f t="shared" ca="1" si="181"/>
        <v>8.6999999999999424</v>
      </c>
      <c r="D451" s="306">
        <f t="shared" ca="1" si="182"/>
        <v>-1.2047055033889416</v>
      </c>
      <c r="E451" s="307">
        <f t="shared" ca="1" si="183"/>
        <v>-13.04096952453383</v>
      </c>
      <c r="F451" s="304">
        <f t="shared" ca="1" si="184"/>
        <v>13.096495771377766</v>
      </c>
      <c r="G451" s="306">
        <f t="shared" ca="1" si="185"/>
        <v>31.029306945623791</v>
      </c>
      <c r="H451" s="307">
        <f t="shared" ca="1" si="186"/>
        <v>82.23829702046767</v>
      </c>
      <c r="I451" s="304">
        <f t="shared" ca="1" si="187"/>
        <v>87.897413991268252</v>
      </c>
      <c r="J451" s="306">
        <f t="shared" ca="1" si="188"/>
        <v>270.96399469106058</v>
      </c>
      <c r="K451" s="307">
        <f t="shared" ca="1" si="189"/>
        <v>1021.4447836908604</v>
      </c>
      <c r="L451" s="304">
        <f t="shared" ca="1" si="174"/>
        <v>1056.7738322593941</v>
      </c>
      <c r="M451" s="306">
        <f t="shared" ca="1" si="190"/>
        <v>1.2100022557663155</v>
      </c>
      <c r="N451" s="304">
        <f t="shared" ca="1" si="191"/>
        <v>69.328022456719054</v>
      </c>
      <c r="P451" s="310">
        <f t="shared" ca="1" si="192"/>
        <v>23</v>
      </c>
      <c r="Q451" s="304">
        <f t="shared" ca="1" si="193"/>
        <v>0</v>
      </c>
      <c r="R451" s="306">
        <f t="shared" ca="1" si="194"/>
        <v>0</v>
      </c>
      <c r="S451" s="307">
        <f t="shared" ca="1" si="195"/>
        <v>8.2349999999999994</v>
      </c>
      <c r="T451" s="304">
        <f t="shared" ca="1" si="175"/>
        <v>80.785349999999994</v>
      </c>
      <c r="U451" s="311">
        <f t="shared" ca="1" si="176"/>
        <v>0</v>
      </c>
      <c r="V451" s="306">
        <f t="shared" ca="1" si="177"/>
        <v>1.1059530103285686</v>
      </c>
      <c r="W451" s="304">
        <f t="shared" ca="1" si="178"/>
        <v>27.574464408822415</v>
      </c>
      <c r="Y451" s="314" t="str">
        <f t="shared" ca="1" si="196"/>
        <v/>
      </c>
      <c r="Z451" s="315" t="str">
        <f t="shared" ca="1" si="197"/>
        <v/>
      </c>
      <c r="AA451" s="316" t="str">
        <f t="shared" ca="1" si="198"/>
        <v/>
      </c>
      <c r="AC451" s="310" t="e">
        <f t="shared" ca="1" si="199"/>
        <v>#N/A</v>
      </c>
      <c r="AD451" s="323" t="e">
        <f t="shared" ca="1" si="200"/>
        <v>#N/A</v>
      </c>
      <c r="AE451" s="324">
        <f t="shared" ca="1" si="179"/>
        <v>1021.4447836908604</v>
      </c>
      <c r="AG451" s="306">
        <f t="shared" ca="1" si="201"/>
        <v>-12.640091735729021</v>
      </c>
      <c r="AH451" s="304">
        <f t="shared" ca="1" si="202"/>
        <v>-3.4482574466477947</v>
      </c>
    </row>
    <row r="452" spans="1:34" x14ac:dyDescent="0.2">
      <c r="A452" s="347">
        <f t="shared" ca="1" si="180"/>
        <v>0.1</v>
      </c>
      <c r="B452" s="304">
        <f t="shared" ca="1" si="181"/>
        <v>8.7999999999999421</v>
      </c>
      <c r="D452" s="306">
        <f t="shared" ca="1" si="182"/>
        <v>-1.1820598321503153</v>
      </c>
      <c r="E452" s="307">
        <f t="shared" ca="1" si="183"/>
        <v>-12.942863642191398</v>
      </c>
      <c r="F452" s="304">
        <f t="shared" ca="1" si="184"/>
        <v>12.996729769720659</v>
      </c>
      <c r="G452" s="306">
        <f t="shared" ca="1" si="185"/>
        <v>30.91110096240876</v>
      </c>
      <c r="H452" s="307">
        <f t="shared" ca="1" si="186"/>
        <v>80.944010656248537</v>
      </c>
      <c r="I452" s="304">
        <f t="shared" ca="1" si="187"/>
        <v>86.645421251368518</v>
      </c>
      <c r="J452" s="306">
        <f t="shared" ca="1" si="188"/>
        <v>274.06101508646219</v>
      </c>
      <c r="K452" s="307">
        <f t="shared" ca="1" si="189"/>
        <v>1029.6038990746963</v>
      </c>
      <c r="L452" s="304">
        <f t="shared" ref="L452:L515" ca="1" si="203">SQRT(pos_x^2+pos_z^2)</f>
        <v>1065.4546583407664</v>
      </c>
      <c r="M452" s="306">
        <f t="shared" ca="1" si="190"/>
        <v>1.206005381156958</v>
      </c>
      <c r="N452" s="304">
        <f t="shared" ca="1" si="191"/>
        <v>69.099018410359875</v>
      </c>
      <c r="P452" s="310">
        <f t="shared" ca="1" si="192"/>
        <v>23</v>
      </c>
      <c r="Q452" s="304">
        <f t="shared" ca="1" si="193"/>
        <v>0</v>
      </c>
      <c r="R452" s="306">
        <f t="shared" ca="1" si="194"/>
        <v>0</v>
      </c>
      <c r="S452" s="307">
        <f t="shared" ca="1" si="195"/>
        <v>8.2349999999999994</v>
      </c>
      <c r="T452" s="304">
        <f t="shared" ref="T452:T515" ca="1" si="204">m*g</f>
        <v>80.785349999999994</v>
      </c>
      <c r="U452" s="311">
        <f t="shared" ref="U452:U515" ca="1" si="205">IF(pos_xz&lt;L_rampe,Poids*COS(Beta),0)</f>
        <v>0</v>
      </c>
      <c r="V452" s="306">
        <f t="shared" ref="V452:V515" ca="1" si="206">Rho_moyen*(20000-Alt_rampe-pos_z)/(20000+Alt_rampe+pos_z)</f>
        <v>1.1050486416748917</v>
      </c>
      <c r="W452" s="304">
        <f t="shared" ref="W452:W515" ca="1" si="207">1/2*Rho*Sref*Cx*vit_xz^2</f>
        <v>26.772618206092343</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1029.6038990746963</v>
      </c>
      <c r="AG452" s="306">
        <f t="shared" ca="1" si="201"/>
        <v>-12.526848195684281</v>
      </c>
      <c r="AH452" s="304">
        <f t="shared" ca="1" si="202"/>
        <v>-3.348447408478739</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-1.1598346986552597</v>
      </c>
      <c r="E453" s="307">
        <f t="shared" ref="E453:E516" ca="1" si="212">IF(AND(L452&lt;L_rampe,Poussee&lt;Poids*SIN(M452)),0,(-W452+Poussee)/m*SIN(M452)+U452/m*COS(M452)-Poids/m)</f>
        <v>-12.847150709112835</v>
      </c>
      <c r="F453" s="304">
        <f t="shared" ref="F453:F516" ca="1" si="213">SQRT(acc_x^2+acc_z^2)</f>
        <v>12.899399128287454</v>
      </c>
      <c r="G453" s="306">
        <f t="shared" ref="G453:G516" ca="1" si="214">G452+acc_x*pas</f>
        <v>30.795117492543234</v>
      </c>
      <c r="H453" s="307">
        <f t="shared" ref="H453:H516" ca="1" si="215">H452+acc_z*pas</f>
        <v>79.659295585337247</v>
      </c>
      <c r="I453" s="304">
        <f t="shared" ref="I453:I516" ca="1" si="216">SQRT(vit_x^2+vit_z^2)</f>
        <v>85.404582046466757</v>
      </c>
      <c r="J453" s="306">
        <f t="shared" ref="J453:J516" ca="1" si="217">J452+0.5*(vit_x+G452)*pas*(K452&gt;=0)</f>
        <v>277.14632600920982</v>
      </c>
      <c r="K453" s="307">
        <f t="shared" ref="K453:K516" ca="1" si="218">K452+0.5*(vit_z+H452)*pas</f>
        <v>1037.6340643867757</v>
      </c>
      <c r="L453" s="304">
        <f t="shared" ca="1" si="203"/>
        <v>1074.0086301311655</v>
      </c>
      <c r="M453" s="306">
        <f t="shared" ref="M453:M516" ca="1" si="219">IF(AND(L452&gt;L_rampe,G453&gt;0),ATAN2(G453,H453),$M$4)</f>
        <v>1.2019075136998967</v>
      </c>
      <c r="N453" s="304">
        <f t="shared" ref="N453:N516" ca="1" si="220">DEGREES(Beta)</f>
        <v>68.864227900066254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8.2349999999999994</v>
      </c>
      <c r="T453" s="304">
        <f t="shared" ca="1" si="204"/>
        <v>80.785349999999994</v>
      </c>
      <c r="U453" s="311">
        <f t="shared" ca="1" si="205"/>
        <v>0</v>
      </c>
      <c r="V453" s="306">
        <f t="shared" ca="1" si="206"/>
        <v>1.104159250989581</v>
      </c>
      <c r="W453" s="304">
        <f t="shared" ca="1" si="207"/>
        <v>25.990358705254764</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1037.6340643867757</v>
      </c>
      <c r="AG453" s="306">
        <f t="shared" ref="AG453:AG516" ca="1" si="230">IF(AND(L452&lt;L_rampe,Poussee&lt;Poids*SIN(M452)),0,(-W452+Poussee)/m-Poids*SIN(M452)/m)</f>
        <v>-12.41556282875948</v>
      </c>
      <c r="AH453" s="304">
        <f t="shared" ref="AH453:AH516" ca="1" si="231">IF(AND(L452&lt;L_rampe,Poussee&lt;Poids*SIN(M452)), g*SIN(M452), (-W452+Poussee)/m)</f>
        <v>-3.2510768920573581</v>
      </c>
    </row>
    <row r="454" spans="1:34" x14ac:dyDescent="0.2">
      <c r="A454" s="347">
        <f t="shared" ca="1" si="209"/>
        <v>0.1</v>
      </c>
      <c r="B454" s="304">
        <f t="shared" ca="1" si="210"/>
        <v>8.9999999999999414</v>
      </c>
      <c r="D454" s="306">
        <f t="shared" ca="1" si="211"/>
        <v>-1.138018608771006</v>
      </c>
      <c r="E454" s="307">
        <f t="shared" ca="1" si="212"/>
        <v>-12.753770575308078</v>
      </c>
      <c r="F454" s="304">
        <f t="shared" ca="1" si="213"/>
        <v>12.80444259784483</v>
      </c>
      <c r="G454" s="306">
        <f t="shared" ca="1" si="214"/>
        <v>30.681315631666134</v>
      </c>
      <c r="H454" s="307">
        <f t="shared" ca="1" si="215"/>
        <v>78.383918527806443</v>
      </c>
      <c r="I454" s="304">
        <f t="shared" ca="1" si="216"/>
        <v>84.174710053933183</v>
      </c>
      <c r="J454" s="306">
        <f t="shared" ca="1" si="217"/>
        <v>280.22014766542026</v>
      </c>
      <c r="K454" s="307">
        <f t="shared" ca="1" si="218"/>
        <v>1045.5362250924329</v>
      </c>
      <c r="L454" s="304">
        <f t="shared" ca="1" si="203"/>
        <v>1082.4367552601695</v>
      </c>
      <c r="M454" s="306">
        <f t="shared" ca="1" si="219"/>
        <v>1.1977051914736998</v>
      </c>
      <c r="N454" s="304">
        <f t="shared" ca="1" si="220"/>
        <v>68.623452572351155</v>
      </c>
      <c r="P454" s="310">
        <f t="shared" ca="1" si="221"/>
        <v>23</v>
      </c>
      <c r="Q454" s="304">
        <f t="shared" ca="1" si="222"/>
        <v>0</v>
      </c>
      <c r="R454" s="306">
        <f t="shared" ca="1" si="223"/>
        <v>0</v>
      </c>
      <c r="S454" s="307">
        <f t="shared" ca="1" si="224"/>
        <v>8.2349999999999994</v>
      </c>
      <c r="T454" s="304">
        <f t="shared" ca="1" si="204"/>
        <v>80.785349999999994</v>
      </c>
      <c r="U454" s="311">
        <f t="shared" ca="1" si="205"/>
        <v>0</v>
      </c>
      <c r="V454" s="306">
        <f t="shared" ca="1" si="206"/>
        <v>1.103284700181584</v>
      </c>
      <c r="W454" s="304">
        <f t="shared" ca="1" si="207"/>
        <v>25.227201057410376</v>
      </c>
      <c r="Y454" s="314" t="str">
        <f t="shared" ca="1" si="225"/>
        <v/>
      </c>
      <c r="Z454" s="315" t="str">
        <f t="shared" ca="1" si="226"/>
        <v/>
      </c>
      <c r="AA454" s="316" t="str">
        <f t="shared" ca="1" si="227"/>
        <v/>
      </c>
      <c r="AC454" s="310">
        <f t="shared" ca="1" si="228"/>
        <v>8.9999999999999414</v>
      </c>
      <c r="AD454" s="323">
        <f t="shared" ca="1" si="229"/>
        <v>280.22014766542026</v>
      </c>
      <c r="AE454" s="324">
        <f t="shared" ca="1" si="208"/>
        <v>1045.5362250924329</v>
      </c>
      <c r="AG454" s="306">
        <f t="shared" ca="1" si="230"/>
        <v>-12.306152335948669</v>
      </c>
      <c r="AH454" s="304">
        <f t="shared" ca="1" si="231"/>
        <v>-3.1560848458111432</v>
      </c>
    </row>
    <row r="455" spans="1:34" x14ac:dyDescent="0.2">
      <c r="A455" s="347">
        <f t="shared" ca="1" si="209"/>
        <v>0.1</v>
      </c>
      <c r="B455" s="304">
        <f t="shared" ca="1" si="210"/>
        <v>9.099999999999941</v>
      </c>
      <c r="D455" s="306">
        <f t="shared" ca="1" si="211"/>
        <v>-1.1166004906141156</v>
      </c>
      <c r="E455" s="307">
        <f t="shared" ca="1" si="212"/>
        <v>-12.662665216027198</v>
      </c>
      <c r="F455" s="304">
        <f t="shared" ca="1" si="213"/>
        <v>12.7118010930326</v>
      </c>
      <c r="G455" s="306">
        <f t="shared" ca="1" si="214"/>
        <v>30.569655582604721</v>
      </c>
      <c r="H455" s="307">
        <f t="shared" ca="1" si="215"/>
        <v>77.117652006203727</v>
      </c>
      <c r="I455" s="304">
        <f t="shared" ca="1" si="216"/>
        <v>82.955627255714333</v>
      </c>
      <c r="J455" s="306">
        <f t="shared" ca="1" si="217"/>
        <v>283.28269622613379</v>
      </c>
      <c r="K455" s="307">
        <f t="shared" ca="1" si="218"/>
        <v>1053.3113036191335</v>
      </c>
      <c r="L455" s="304">
        <f t="shared" ca="1" si="203"/>
        <v>1090.7400186630114</v>
      </c>
      <c r="M455" s="306">
        <f t="shared" ca="1" si="219"/>
        <v>1.1933947986593911</v>
      </c>
      <c r="N455" s="304">
        <f t="shared" ca="1" si="220"/>
        <v>68.376485256047744</v>
      </c>
      <c r="P455" s="310">
        <f t="shared" ca="1" si="221"/>
        <v>23</v>
      </c>
      <c r="Q455" s="304">
        <f t="shared" ca="1" si="222"/>
        <v>0</v>
      </c>
      <c r="R455" s="306">
        <f t="shared" ca="1" si="223"/>
        <v>0</v>
      </c>
      <c r="S455" s="307">
        <f t="shared" ca="1" si="224"/>
        <v>8.2349999999999994</v>
      </c>
      <c r="T455" s="304">
        <f t="shared" ca="1" si="204"/>
        <v>80.785349999999994</v>
      </c>
      <c r="U455" s="311">
        <f t="shared" ca="1" si="205"/>
        <v>0</v>
      </c>
      <c r="V455" s="306">
        <f t="shared" ca="1" si="206"/>
        <v>1.1024248546154702</v>
      </c>
      <c r="W455" s="304">
        <f t="shared" ca="1" si="207"/>
        <v>24.482677605213087</v>
      </c>
      <c r="Y455" s="314" t="str">
        <f t="shared" ca="1" si="225"/>
        <v/>
      </c>
      <c r="Z455" s="315" t="str">
        <f t="shared" ca="1" si="226"/>
        <v/>
      </c>
      <c r="AA455" s="316" t="str">
        <f t="shared" ca="1" si="227"/>
        <v/>
      </c>
      <c r="AC455" s="310" t="e">
        <f t="shared" ca="1" si="228"/>
        <v>#N/A</v>
      </c>
      <c r="AD455" s="323" t="e">
        <f t="shared" ca="1" si="229"/>
        <v>#N/A</v>
      </c>
      <c r="AE455" s="324">
        <f t="shared" ca="1" si="208"/>
        <v>1053.3113036191335</v>
      </c>
      <c r="AG455" s="306">
        <f t="shared" ca="1" si="230"/>
        <v>-12.198534334921543</v>
      </c>
      <c r="AH455" s="304">
        <f t="shared" ca="1" si="231"/>
        <v>-3.0634123931281576</v>
      </c>
    </row>
    <row r="456" spans="1:34" x14ac:dyDescent="0.2">
      <c r="A456" s="347">
        <f t="shared" ca="1" si="209"/>
        <v>0.1</v>
      </c>
      <c r="B456" s="304">
        <f t="shared" ca="1" si="210"/>
        <v>9.1999999999999407</v>
      </c>
      <c r="D456" s="306">
        <f t="shared" ca="1" si="211"/>
        <v>-1.0955696794522227</v>
      </c>
      <c r="E456" s="307">
        <f t="shared" ca="1" si="212"/>
        <v>-12.573778645141864</v>
      </c>
      <c r="F456" s="304">
        <f t="shared" ca="1" si="213"/>
        <v>12.621417604198056</v>
      </c>
      <c r="G456" s="306">
        <f t="shared" ca="1" si="214"/>
        <v>30.460098614659497</v>
      </c>
      <c r="H456" s="307">
        <f t="shared" ca="1" si="215"/>
        <v>75.860274141689544</v>
      </c>
      <c r="I456" s="304">
        <f t="shared" ca="1" si="216"/>
        <v>81.747163868033198</v>
      </c>
      <c r="J456" s="306">
        <f t="shared" ca="1" si="217"/>
        <v>286.33418393599703</v>
      </c>
      <c r="K456" s="307">
        <f t="shared" ca="1" si="218"/>
        <v>1060.960199926528</v>
      </c>
      <c r="L456" s="304">
        <f t="shared" ca="1" si="203"/>
        <v>1098.9193831753228</v>
      </c>
      <c r="M456" s="306">
        <f t="shared" ca="1" si="219"/>
        <v>1.1889725574949277</v>
      </c>
      <c r="N456" s="304">
        <f t="shared" ca="1" si="220"/>
        <v>68.123109501334966</v>
      </c>
      <c r="P456" s="310">
        <f t="shared" ca="1" si="221"/>
        <v>23</v>
      </c>
      <c r="Q456" s="304">
        <f t="shared" ca="1" si="222"/>
        <v>0</v>
      </c>
      <c r="R456" s="306">
        <f t="shared" ca="1" si="223"/>
        <v>0</v>
      </c>
      <c r="S456" s="307">
        <f t="shared" ca="1" si="224"/>
        <v>8.2349999999999994</v>
      </c>
      <c r="T456" s="304">
        <f t="shared" ca="1" si="204"/>
        <v>80.785349999999994</v>
      </c>
      <c r="U456" s="311">
        <f t="shared" ca="1" si="205"/>
        <v>0</v>
      </c>
      <c r="V456" s="306">
        <f t="shared" ca="1" si="206"/>
        <v>1.1015795830225699</v>
      </c>
      <c r="W456" s="304">
        <f t="shared" ca="1" si="207"/>
        <v>23.756337198189584</v>
      </c>
      <c r="Y456" s="314" t="str">
        <f t="shared" ca="1" si="225"/>
        <v/>
      </c>
      <c r="Z456" s="315" t="str">
        <f t="shared" ca="1" si="226"/>
        <v/>
      </c>
      <c r="AA456" s="316" t="str">
        <f t="shared" ca="1" si="227"/>
        <v/>
      </c>
      <c r="AC456" s="310" t="e">
        <f t="shared" ca="1" si="228"/>
        <v>#N/A</v>
      </c>
      <c r="AD456" s="323" t="e">
        <f t="shared" ca="1" si="229"/>
        <v>#N/A</v>
      </c>
      <c r="AE456" s="324">
        <f t="shared" ca="1" si="208"/>
        <v>1060.960199926528</v>
      </c>
      <c r="AG456" s="306">
        <f t="shared" ca="1" si="230"/>
        <v>-12.092627190129335</v>
      </c>
      <c r="AH456" s="304">
        <f t="shared" ca="1" si="231"/>
        <v>-2.9730027450167684</v>
      </c>
    </row>
    <row r="457" spans="1:34" x14ac:dyDescent="0.2">
      <c r="A457" s="347">
        <f t="shared" ca="1" si="209"/>
        <v>0.1</v>
      </c>
      <c r="B457" s="304">
        <f t="shared" ca="1" si="210"/>
        <v>9.2999999999999403</v>
      </c>
      <c r="D457" s="306">
        <f t="shared" ca="1" si="211"/>
        <v>-1.0749159034828828</v>
      </c>
      <c r="E457" s="307">
        <f t="shared" ca="1" si="212"/>
        <v>-12.487056832581267</v>
      </c>
      <c r="F457" s="304">
        <f t="shared" ca="1" si="213"/>
        <v>12.533237113358821</v>
      </c>
      <c r="G457" s="306">
        <f t="shared" ca="1" si="214"/>
        <v>30.352607024311208</v>
      </c>
      <c r="H457" s="307">
        <f t="shared" ca="1" si="215"/>
        <v>74.611568458431421</v>
      </c>
      <c r="I457" s="304">
        <f t="shared" ca="1" si="216"/>
        <v>80.549158288584636</v>
      </c>
      <c r="J457" s="306">
        <f t="shared" ca="1" si="217"/>
        <v>289.37481921794557</v>
      </c>
      <c r="K457" s="307">
        <f t="shared" ca="1" si="218"/>
        <v>1068.4837920565342</v>
      </c>
      <c r="L457" s="304">
        <f t="shared" ca="1" si="203"/>
        <v>1106.975790107864</v>
      </c>
      <c r="M457" s="306">
        <f t="shared" ca="1" si="219"/>
        <v>1.1844345197656716</v>
      </c>
      <c r="N457" s="304">
        <f t="shared" ca="1" si="220"/>
        <v>67.863099092177464</v>
      </c>
      <c r="P457" s="310">
        <f t="shared" ca="1" si="221"/>
        <v>23</v>
      </c>
      <c r="Q457" s="304">
        <f t="shared" ca="1" si="222"/>
        <v>0</v>
      </c>
      <c r="R457" s="306">
        <f t="shared" ca="1" si="223"/>
        <v>0</v>
      </c>
      <c r="S457" s="307">
        <f t="shared" ca="1" si="224"/>
        <v>8.2349999999999994</v>
      </c>
      <c r="T457" s="304">
        <f t="shared" ca="1" si="204"/>
        <v>80.785349999999994</v>
      </c>
      <c r="U457" s="311">
        <f t="shared" ca="1" si="205"/>
        <v>0</v>
      </c>
      <c r="V457" s="306">
        <f t="shared" ca="1" si="206"/>
        <v>1.1007487574153063</v>
      </c>
      <c r="W457" s="304">
        <f t="shared" ca="1" si="207"/>
        <v>23.04774454075557</v>
      </c>
      <c r="Y457" s="314" t="str">
        <f t="shared" ca="1" si="225"/>
        <v/>
      </c>
      <c r="Z457" s="315" t="str">
        <f t="shared" ca="1" si="226"/>
        <v/>
      </c>
      <c r="AA457" s="316" t="str">
        <f t="shared" ca="1" si="227"/>
        <v/>
      </c>
      <c r="AC457" s="310" t="e">
        <f t="shared" ca="1" si="228"/>
        <v>#N/A</v>
      </c>
      <c r="AD457" s="323" t="e">
        <f t="shared" ca="1" si="229"/>
        <v>#N/A</v>
      </c>
      <c r="AE457" s="324">
        <f t="shared" ca="1" si="208"/>
        <v>1068.4837920565342</v>
      </c>
      <c r="AG457" s="306">
        <f t="shared" ca="1" si="230"/>
        <v>-11.988349841067159</v>
      </c>
      <c r="AH457" s="304">
        <f t="shared" ca="1" si="231"/>
        <v>-2.8848011169629126</v>
      </c>
    </row>
    <row r="458" spans="1:34" x14ac:dyDescent="0.2">
      <c r="A458" s="347">
        <f t="shared" ca="1" si="209"/>
        <v>0.1</v>
      </c>
      <c r="B458" s="304">
        <f t="shared" ca="1" si="210"/>
        <v>9.39999999999994</v>
      </c>
      <c r="D458" s="306">
        <f t="shared" ca="1" si="211"/>
        <v>-1.0546292704538607</v>
      </c>
      <c r="E458" s="307">
        <f t="shared" ca="1" si="212"/>
        <v>-12.402447625593027</v>
      </c>
      <c r="F458" s="304">
        <f t="shared" ca="1" si="213"/>
        <v>12.44720651406074</v>
      </c>
      <c r="G458" s="306">
        <f t="shared" ca="1" si="214"/>
        <v>30.247144097265821</v>
      </c>
      <c r="H458" s="307">
        <f t="shared" ca="1" si="215"/>
        <v>73.371323695872121</v>
      </c>
      <c r="I458" s="304">
        <f t="shared" ca="1" si="216"/>
        <v>79.361457061505675</v>
      </c>
      <c r="J458" s="306">
        <f t="shared" ca="1" si="217"/>
        <v>292.40480677402445</v>
      </c>
      <c r="K458" s="307">
        <f t="shared" ca="1" si="218"/>
        <v>1075.8829366642494</v>
      </c>
      <c r="L458" s="304">
        <f t="shared" ca="1" si="203"/>
        <v>1114.910159802055</v>
      </c>
      <c r="M458" s="306">
        <f t="shared" ca="1" si="219"/>
        <v>1.1797765578041008</v>
      </c>
      <c r="N458" s="304">
        <f t="shared" ca="1" si="220"/>
        <v>67.596217530646982</v>
      </c>
      <c r="P458" s="310">
        <f t="shared" ca="1" si="221"/>
        <v>23</v>
      </c>
      <c r="Q458" s="304">
        <f t="shared" ca="1" si="222"/>
        <v>0</v>
      </c>
      <c r="R458" s="306">
        <f t="shared" ca="1" si="223"/>
        <v>0</v>
      </c>
      <c r="S458" s="307">
        <f t="shared" ca="1" si="224"/>
        <v>8.2349999999999994</v>
      </c>
      <c r="T458" s="304">
        <f t="shared" ca="1" si="204"/>
        <v>80.785349999999994</v>
      </c>
      <c r="U458" s="311">
        <f t="shared" ca="1" si="205"/>
        <v>0</v>
      </c>
      <c r="V458" s="306">
        <f t="shared" ca="1" si="206"/>
        <v>1.0999322530045992</v>
      </c>
      <c r="W458" s="304">
        <f t="shared" ca="1" si="207"/>
        <v>22.356479571172738</v>
      </c>
      <c r="Y458" s="314" t="str">
        <f t="shared" ca="1" si="225"/>
        <v/>
      </c>
      <c r="Z458" s="315" t="str">
        <f t="shared" ca="1" si="226"/>
        <v/>
      </c>
      <c r="AA458" s="316" t="str">
        <f t="shared" ca="1" si="227"/>
        <v/>
      </c>
      <c r="AC458" s="310" t="e">
        <f t="shared" ca="1" si="228"/>
        <v>#N/A</v>
      </c>
      <c r="AD458" s="323" t="e">
        <f t="shared" ca="1" si="229"/>
        <v>#N/A</v>
      </c>
      <c r="AE458" s="324">
        <f t="shared" ca="1" si="208"/>
        <v>1075.8829366642494</v>
      </c>
      <c r="AG458" s="306">
        <f t="shared" ca="1" si="230"/>
        <v>-11.885621627993411</v>
      </c>
      <c r="AH458" s="304">
        <f t="shared" ca="1" si="231"/>
        <v>-2.7987546497578109</v>
      </c>
    </row>
    <row r="459" spans="1:34" x14ac:dyDescent="0.2">
      <c r="A459" s="347">
        <f t="shared" ca="1" si="209"/>
        <v>0.1</v>
      </c>
      <c r="B459" s="304">
        <f t="shared" ca="1" si="210"/>
        <v>9.4999999999999396</v>
      </c>
      <c r="D459" s="306">
        <f t="shared" ca="1" si="211"/>
        <v>-1.0347002550923468</v>
      </c>
      <c r="E459" s="307">
        <f t="shared" ca="1" si="212"/>
        <v>-12.319900673612507</v>
      </c>
      <c r="F459" s="304">
        <f t="shared" ca="1" si="213"/>
        <v>12.363274534910484</v>
      </c>
      <c r="G459" s="306">
        <f t="shared" ca="1" si="214"/>
        <v>30.143674071756585</v>
      </c>
      <c r="H459" s="307">
        <f t="shared" ca="1" si="215"/>
        <v>72.139333628510869</v>
      </c>
      <c r="I459" s="304">
        <f t="shared" ca="1" si="216"/>
        <v>78.183914860474275</v>
      </c>
      <c r="J459" s="306">
        <f t="shared" ca="1" si="217"/>
        <v>295.42434768247557</v>
      </c>
      <c r="K459" s="307">
        <f t="shared" ca="1" si="218"/>
        <v>1083.1584695304687</v>
      </c>
      <c r="L459" s="304">
        <f t="shared" ca="1" si="203"/>
        <v>1122.7233921671016</v>
      </c>
      <c r="M459" s="306">
        <f t="shared" ca="1" si="219"/>
        <v>1.1749943549708333</v>
      </c>
      <c r="N459" s="304">
        <f t="shared" ca="1" si="220"/>
        <v>67.322217491525251</v>
      </c>
      <c r="P459" s="310">
        <f t="shared" ca="1" si="221"/>
        <v>23</v>
      </c>
      <c r="Q459" s="304">
        <f t="shared" ca="1" si="222"/>
        <v>0</v>
      </c>
      <c r="R459" s="306">
        <f t="shared" ca="1" si="223"/>
        <v>0</v>
      </c>
      <c r="S459" s="307">
        <f t="shared" ca="1" si="224"/>
        <v>8.2349999999999994</v>
      </c>
      <c r="T459" s="304">
        <f t="shared" ca="1" si="204"/>
        <v>80.785349999999994</v>
      </c>
      <c r="U459" s="311">
        <f t="shared" ca="1" si="205"/>
        <v>0</v>
      </c>
      <c r="V459" s="306">
        <f t="shared" ca="1" si="206"/>
        <v>1.0991299481202093</v>
      </c>
      <c r="W459" s="304">
        <f t="shared" ca="1" si="207"/>
        <v>21.68213686979605</v>
      </c>
      <c r="Y459" s="314" t="str">
        <f t="shared" ca="1" si="225"/>
        <v/>
      </c>
      <c r="Z459" s="315" t="str">
        <f t="shared" ca="1" si="226"/>
        <v/>
      </c>
      <c r="AA459" s="316" t="str">
        <f t="shared" ca="1" si="227"/>
        <v/>
      </c>
      <c r="AC459" s="310" t="e">
        <f t="shared" ca="1" si="228"/>
        <v>#N/A</v>
      </c>
      <c r="AD459" s="323" t="e">
        <f t="shared" ca="1" si="229"/>
        <v>#N/A</v>
      </c>
      <c r="AE459" s="324">
        <f t="shared" ca="1" si="208"/>
        <v>1083.1584695304687</v>
      </c>
      <c r="AG459" s="306">
        <f t="shared" ca="1" si="230"/>
        <v>-11.784362114383397</v>
      </c>
      <c r="AH459" s="304">
        <f t="shared" ca="1" si="231"/>
        <v>-2.7148123340829069</v>
      </c>
    </row>
    <row r="460" spans="1:34" x14ac:dyDescent="0.2">
      <c r="A460" s="347">
        <f t="shared" ca="1" si="209"/>
        <v>0.1</v>
      </c>
      <c r="B460" s="304">
        <f t="shared" ca="1" si="210"/>
        <v>9.5999999999999392</v>
      </c>
      <c r="D460" s="306">
        <f t="shared" ca="1" si="211"/>
        <v>-1.0151196873135517</v>
      </c>
      <c r="E460" s="307">
        <f t="shared" ca="1" si="212"/>
        <v>-12.239367356535864</v>
      </c>
      <c r="F460" s="304">
        <f t="shared" ca="1" si="213"/>
        <v>12.281391666574569</v>
      </c>
      <c r="G460" s="306">
        <f t="shared" ca="1" si="214"/>
        <v>30.04216210302523</v>
      </c>
      <c r="H460" s="307">
        <f t="shared" ca="1" si="215"/>
        <v>70.915396892857288</v>
      </c>
      <c r="I460" s="304">
        <f t="shared" ca="1" si="216"/>
        <v>77.01639449036756</v>
      </c>
      <c r="J460" s="306">
        <f t="shared" ca="1" si="217"/>
        <v>298.43363949121465</v>
      </c>
      <c r="K460" s="307">
        <f t="shared" ca="1" si="218"/>
        <v>1090.311206056537</v>
      </c>
      <c r="L460" s="304">
        <f t="shared" ca="1" si="203"/>
        <v>1130.4163671994636</v>
      </c>
      <c r="M460" s="306">
        <f t="shared" ca="1" si="219"/>
        <v>1.1700833955878938</v>
      </c>
      <c r="N460" s="304">
        <f t="shared" ca="1" si="220"/>
        <v>67.040840245522645</v>
      </c>
      <c r="P460" s="310">
        <f t="shared" ca="1" si="221"/>
        <v>23</v>
      </c>
      <c r="Q460" s="304">
        <f t="shared" ca="1" si="222"/>
        <v>0</v>
      </c>
      <c r="R460" s="306">
        <f t="shared" ca="1" si="223"/>
        <v>0</v>
      </c>
      <c r="S460" s="307">
        <f t="shared" ca="1" si="224"/>
        <v>8.2349999999999994</v>
      </c>
      <c r="T460" s="304">
        <f t="shared" ca="1" si="204"/>
        <v>80.785349999999994</v>
      </c>
      <c r="U460" s="311">
        <f t="shared" ca="1" si="205"/>
        <v>0</v>
      </c>
      <c r="V460" s="306">
        <f t="shared" ca="1" si="206"/>
        <v>1.0983417241339044</v>
      </c>
      <c r="W460" s="304">
        <f t="shared" ca="1" si="207"/>
        <v>21.024325095060043</v>
      </c>
      <c r="Y460" s="314" t="str">
        <f t="shared" ca="1" si="225"/>
        <v/>
      </c>
      <c r="Z460" s="315" t="str">
        <f t="shared" ca="1" si="226"/>
        <v/>
      </c>
      <c r="AA460" s="316" t="str">
        <f t="shared" ca="1" si="227"/>
        <v/>
      </c>
      <c r="AC460" s="310" t="e">
        <f t="shared" ca="1" si="228"/>
        <v>#N/A</v>
      </c>
      <c r="AD460" s="323" t="e">
        <f t="shared" ca="1" si="229"/>
        <v>#N/A</v>
      </c>
      <c r="AE460" s="324">
        <f t="shared" ca="1" si="208"/>
        <v>1090.311206056537</v>
      </c>
      <c r="AG460" s="306">
        <f t="shared" ca="1" si="230"/>
        <v>-11.684490905367632</v>
      </c>
      <c r="AH460" s="304">
        <f t="shared" ca="1" si="231"/>
        <v>-2.6329249386516151</v>
      </c>
    </row>
    <row r="461" spans="1:34" x14ac:dyDescent="0.2">
      <c r="A461" s="347">
        <f t="shared" ca="1" si="209"/>
        <v>0.1</v>
      </c>
      <c r="B461" s="304">
        <f t="shared" ca="1" si="210"/>
        <v>9.6999999999999389</v>
      </c>
      <c r="D461" s="306">
        <f t="shared" ca="1" si="211"/>
        <v>-0.99587874118202768</v>
      </c>
      <c r="E461" s="307">
        <f t="shared" ca="1" si="212"/>
        <v>-12.160800716203141</v>
      </c>
      <c r="F461" s="304">
        <f t="shared" ca="1" si="213"/>
        <v>12.201510092047833</v>
      </c>
      <c r="G461" s="306">
        <f t="shared" ca="1" si="214"/>
        <v>29.942574228907027</v>
      </c>
      <c r="H461" s="307">
        <f t="shared" ca="1" si="215"/>
        <v>69.699316821236977</v>
      </c>
      <c r="I461" s="304">
        <f t="shared" ca="1" si="216"/>
        <v>75.858766907990116</v>
      </c>
      <c r="J461" s="306">
        <f t="shared" ca="1" si="217"/>
        <v>301.43287630781128</v>
      </c>
      <c r="K461" s="307">
        <f t="shared" ca="1" si="218"/>
        <v>1097.3419417422417</v>
      </c>
      <c r="L461" s="304">
        <f t="shared" ca="1" si="203"/>
        <v>1137.9899454853869</v>
      </c>
      <c r="M461" s="306">
        <f t="shared" ca="1" si="219"/>
        <v>1.1650389542940904</v>
      </c>
      <c r="N461" s="304">
        <f t="shared" ca="1" si="220"/>
        <v>66.751815049386195</v>
      </c>
      <c r="P461" s="310">
        <f t="shared" ca="1" si="221"/>
        <v>23</v>
      </c>
      <c r="Q461" s="304">
        <f t="shared" ca="1" si="222"/>
        <v>0</v>
      </c>
      <c r="R461" s="306">
        <f t="shared" ca="1" si="223"/>
        <v>0</v>
      </c>
      <c r="S461" s="307">
        <f t="shared" ca="1" si="224"/>
        <v>8.2349999999999994</v>
      </c>
      <c r="T461" s="304">
        <f t="shared" ca="1" si="204"/>
        <v>80.785349999999994</v>
      </c>
      <c r="U461" s="311">
        <f t="shared" ca="1" si="205"/>
        <v>0</v>
      </c>
      <c r="V461" s="306">
        <f t="shared" ca="1" si="206"/>
        <v>1.0975674653853351</v>
      </c>
      <c r="W461" s="304">
        <f t="shared" ca="1" si="207"/>
        <v>20.382666445744597</v>
      </c>
      <c r="Y461" s="314" t="str">
        <f t="shared" ca="1" si="225"/>
        <v/>
      </c>
      <c r="Z461" s="315" t="str">
        <f t="shared" ca="1" si="226"/>
        <v/>
      </c>
      <c r="AA461" s="316" t="str">
        <f t="shared" ca="1" si="227"/>
        <v/>
      </c>
      <c r="AC461" s="310" t="e">
        <f t="shared" ca="1" si="228"/>
        <v>#N/A</v>
      </c>
      <c r="AD461" s="323" t="e">
        <f t="shared" ca="1" si="229"/>
        <v>#N/A</v>
      </c>
      <c r="AE461" s="324">
        <f t="shared" ca="1" si="208"/>
        <v>1097.3419417422417</v>
      </c>
      <c r="AG461" s="306">
        <f t="shared" ca="1" si="230"/>
        <v>-11.585927461374952</v>
      </c>
      <c r="AH461" s="304">
        <f t="shared" ca="1" si="231"/>
        <v>-2.5530449417194951</v>
      </c>
    </row>
    <row r="462" spans="1:34" x14ac:dyDescent="0.2">
      <c r="A462" s="347">
        <f t="shared" ca="1" si="209"/>
        <v>0.1</v>
      </c>
      <c r="B462" s="304">
        <f t="shared" ca="1" si="210"/>
        <v>9.7999999999999385</v>
      </c>
      <c r="D462" s="306">
        <f t="shared" ca="1" si="211"/>
        <v>-0.97696892460180762</v>
      </c>
      <c r="E462" s="307">
        <f t="shared" ca="1" si="212"/>
        <v>-12.084155390907757</v>
      </c>
      <c r="F462" s="304">
        <f t="shared" ca="1" si="213"/>
        <v>12.123583620004549</v>
      </c>
      <c r="G462" s="306">
        <f t="shared" ca="1" si="214"/>
        <v>29.844877336446846</v>
      </c>
      <c r="H462" s="307">
        <f t="shared" ca="1" si="215"/>
        <v>68.490901282146197</v>
      </c>
      <c r="I462" s="304">
        <f t="shared" ca="1" si="216"/>
        <v>74.710911262467235</v>
      </c>
      <c r="J462" s="306">
        <f t="shared" ca="1" si="217"/>
        <v>304.42224888607899</v>
      </c>
      <c r="K462" s="307">
        <f t="shared" ca="1" si="218"/>
        <v>1104.2514526474108</v>
      </c>
      <c r="L462" s="304">
        <f t="shared" ca="1" si="203"/>
        <v>1145.4449686871799</v>
      </c>
      <c r="M462" s="306">
        <f t="shared" ca="1" si="219"/>
        <v>1.1598560847913888</v>
      </c>
      <c r="N462" s="304">
        <f t="shared" ca="1" si="220"/>
        <v>66.45485850111433</v>
      </c>
      <c r="P462" s="310">
        <f t="shared" ca="1" si="221"/>
        <v>23</v>
      </c>
      <c r="Q462" s="304">
        <f t="shared" ca="1" si="222"/>
        <v>0</v>
      </c>
      <c r="R462" s="306">
        <f t="shared" ca="1" si="223"/>
        <v>0</v>
      </c>
      <c r="S462" s="307">
        <f t="shared" ca="1" si="224"/>
        <v>8.2349999999999994</v>
      </c>
      <c r="T462" s="304">
        <f t="shared" ca="1" si="204"/>
        <v>80.785349999999994</v>
      </c>
      <c r="U462" s="311">
        <f t="shared" ca="1" si="205"/>
        <v>0</v>
      </c>
      <c r="V462" s="306">
        <f t="shared" ca="1" si="206"/>
        <v>1.0968070591105104</v>
      </c>
      <c r="W462" s="304">
        <f t="shared" ca="1" si="207"/>
        <v>19.756796148147252</v>
      </c>
      <c r="Y462" s="314" t="str">
        <f t="shared" ca="1" si="225"/>
        <v/>
      </c>
      <c r="Z462" s="315" t="str">
        <f t="shared" ca="1" si="226"/>
        <v/>
      </c>
      <c r="AA462" s="316" t="str">
        <f t="shared" ca="1" si="227"/>
        <v/>
      </c>
      <c r="AC462" s="310" t="e">
        <f t="shared" ca="1" si="228"/>
        <v>#N/A</v>
      </c>
      <c r="AD462" s="323" t="e">
        <f t="shared" ca="1" si="229"/>
        <v>#N/A</v>
      </c>
      <c r="AE462" s="324">
        <f t="shared" ca="1" si="208"/>
        <v>1104.2514526474108</v>
      </c>
      <c r="AG462" s="306">
        <f t="shared" ca="1" si="230"/>
        <v>-11.48859090616682</v>
      </c>
      <c r="AH462" s="304">
        <f t="shared" ca="1" si="231"/>
        <v>-2.475126465785622</v>
      </c>
    </row>
    <row r="463" spans="1:34" x14ac:dyDescent="0.2">
      <c r="A463" s="347">
        <f t="shared" ca="1" si="209"/>
        <v>0.1</v>
      </c>
      <c r="B463" s="304">
        <f t="shared" ca="1" si="210"/>
        <v>9.8999999999999382</v>
      </c>
      <c r="D463" s="306">
        <f t="shared" ca="1" si="211"/>
        <v>-0.95838206971417106</v>
      </c>
      <c r="E463" s="307">
        <f t="shared" ca="1" si="212"/>
        <v>-12.009387552758056</v>
      </c>
      <c r="F463" s="304">
        <f t="shared" ca="1" si="213"/>
        <v>12.047567621054872</v>
      </c>
      <c r="G463" s="306">
        <f t="shared" ca="1" si="214"/>
        <v>29.749039129475428</v>
      </c>
      <c r="H463" s="307">
        <f t="shared" ca="1" si="215"/>
        <v>67.289962526870397</v>
      </c>
      <c r="I463" s="304">
        <f t="shared" ca="1" si="216"/>
        <v>73.572714955985433</v>
      </c>
      <c r="J463" s="306">
        <f t="shared" ca="1" si="217"/>
        <v>307.40194470937513</v>
      </c>
      <c r="K463" s="307">
        <f t="shared" ca="1" si="218"/>
        <v>1111.0404958378617</v>
      </c>
      <c r="L463" s="304">
        <f t="shared" ca="1" si="203"/>
        <v>1152.7822600138968</v>
      </c>
      <c r="M463" s="306">
        <f t="shared" ca="1" si="219"/>
        <v>1.1545296079503471</v>
      </c>
      <c r="N463" s="304">
        <f t="shared" ca="1" si="220"/>
        <v>66.149673858448466</v>
      </c>
      <c r="P463" s="310">
        <f t="shared" ca="1" si="221"/>
        <v>23</v>
      </c>
      <c r="Q463" s="304">
        <f t="shared" ca="1" si="222"/>
        <v>0</v>
      </c>
      <c r="R463" s="306">
        <f t="shared" ca="1" si="223"/>
        <v>0</v>
      </c>
      <c r="S463" s="307">
        <f t="shared" ca="1" si="224"/>
        <v>8.2349999999999994</v>
      </c>
      <c r="T463" s="304">
        <f t="shared" ca="1" si="204"/>
        <v>80.785349999999994</v>
      </c>
      <c r="U463" s="311">
        <f t="shared" ca="1" si="205"/>
        <v>0</v>
      </c>
      <c r="V463" s="306">
        <f t="shared" ca="1" si="206"/>
        <v>1.0960603953727708</v>
      </c>
      <c r="W463" s="304">
        <f t="shared" ca="1" si="207"/>
        <v>19.14636196686925</v>
      </c>
      <c r="Y463" s="314" t="str">
        <f t="shared" ca="1" si="225"/>
        <v/>
      </c>
      <c r="Z463" s="315" t="str">
        <f t="shared" ca="1" si="226"/>
        <v/>
      </c>
      <c r="AA463" s="316" t="str">
        <f t="shared" ca="1" si="227"/>
        <v/>
      </c>
      <c r="AC463" s="310" t="e">
        <f t="shared" ca="1" si="228"/>
        <v>#N/A</v>
      </c>
      <c r="AD463" s="323" t="e">
        <f t="shared" ca="1" si="229"/>
        <v>#N/A</v>
      </c>
      <c r="AE463" s="324">
        <f t="shared" ca="1" si="208"/>
        <v>1111.0404958378617</v>
      </c>
      <c r="AG463" s="306">
        <f t="shared" ca="1" si="230"/>
        <v>-11.392399828412278</v>
      </c>
      <c r="AH463" s="304">
        <f t="shared" ca="1" si="231"/>
        <v>-2.3991252153184277</v>
      </c>
    </row>
    <row r="464" spans="1:34" x14ac:dyDescent="0.2">
      <c r="A464" s="347">
        <f t="shared" ca="1" si="209"/>
        <v>0.1</v>
      </c>
      <c r="B464" s="304">
        <f t="shared" ca="1" si="210"/>
        <v>9.9999999999999378</v>
      </c>
      <c r="D464" s="306">
        <f t="shared" ca="1" si="211"/>
        <v>-0.94011032398441796</v>
      </c>
      <c r="E464" s="307">
        <f t="shared" ca="1" si="212"/>
        <v>-11.936454847725059</v>
      </c>
      <c r="F464" s="304">
        <f t="shared" ca="1" si="213"/>
        <v>11.973418966737995</v>
      </c>
      <c r="G464" s="306">
        <f t="shared" ca="1" si="214"/>
        <v>29.655028097076986</v>
      </c>
      <c r="H464" s="307">
        <f t="shared" ca="1" si="215"/>
        <v>66.096317042097894</v>
      </c>
      <c r="I464" s="304">
        <f t="shared" ca="1" si="216"/>
        <v>72.444073725653681</v>
      </c>
      <c r="J464" s="306">
        <f t="shared" ca="1" si="217"/>
        <v>310.37214807070274</v>
      </c>
      <c r="K464" s="307">
        <f t="shared" ca="1" si="218"/>
        <v>1117.7098098163101</v>
      </c>
      <c r="L464" s="304">
        <f t="shared" ca="1" si="203"/>
        <v>1160.0026246770453</v>
      </c>
      <c r="M464" s="306">
        <f t="shared" ca="1" si="219"/>
        <v>1.1490540992420166</v>
      </c>
      <c r="N464" s="304">
        <f t="shared" ca="1" si="220"/>
        <v>65.835950318773996</v>
      </c>
      <c r="P464" s="310">
        <f t="shared" ca="1" si="221"/>
        <v>23</v>
      </c>
      <c r="Q464" s="304">
        <f t="shared" ca="1" si="222"/>
        <v>0</v>
      </c>
      <c r="R464" s="306">
        <f t="shared" ca="1" si="223"/>
        <v>0</v>
      </c>
      <c r="S464" s="307">
        <f t="shared" ca="1" si="224"/>
        <v>8.2349999999999994</v>
      </c>
      <c r="T464" s="304">
        <f t="shared" ca="1" si="204"/>
        <v>80.785349999999994</v>
      </c>
      <c r="U464" s="311">
        <f t="shared" ca="1" si="205"/>
        <v>0</v>
      </c>
      <c r="V464" s="306">
        <f t="shared" ca="1" si="206"/>
        <v>1.0953273669961572</v>
      </c>
      <c r="W464" s="304">
        <f t="shared" ca="1" si="207"/>
        <v>18.55102373799766</v>
      </c>
      <c r="Y464" s="314" t="str">
        <f t="shared" ca="1" si="225"/>
        <v/>
      </c>
      <c r="Z464" s="315" t="str">
        <f t="shared" ca="1" si="226"/>
        <v/>
      </c>
      <c r="AA464" s="316" t="str">
        <f t="shared" ca="1" si="227"/>
        <v/>
      </c>
      <c r="AC464" s="310">
        <f t="shared" ca="1" si="228"/>
        <v>9.9999999999999378</v>
      </c>
      <c r="AD464" s="323">
        <f t="shared" ca="1" si="229"/>
        <v>310.37214807070274</v>
      </c>
      <c r="AE464" s="324">
        <f t="shared" ca="1" si="208"/>
        <v>1117.7098098163101</v>
      </c>
      <c r="AG464" s="306">
        <f t="shared" ca="1" si="230"/>
        <v>-11.297272075912661</v>
      </c>
      <c r="AH464" s="304">
        <f t="shared" ca="1" si="231"/>
        <v>-2.3249984173490286</v>
      </c>
    </row>
    <row r="465" spans="1:34" x14ac:dyDescent="0.2">
      <c r="A465" s="347">
        <f t="shared" ca="1" si="209"/>
        <v>0.1</v>
      </c>
      <c r="B465" s="304">
        <f t="shared" ca="1" si="210"/>
        <v>10.099999999999937</v>
      </c>
      <c r="D465" s="306">
        <f t="shared" ca="1" si="211"/>
        <v>-0.92214614196160805</v>
      </c>
      <c r="E465" s="307">
        <f t="shared" ca="1" si="212"/>
        <v>-11.865316338218193</v>
      </c>
      <c r="F465" s="304">
        <f t="shared" ca="1" si="213"/>
        <v>11.901095971091161</v>
      </c>
      <c r="G465" s="306">
        <f t="shared" ca="1" si="214"/>
        <v>29.562813482880827</v>
      </c>
      <c r="H465" s="307">
        <f t="shared" ca="1" si="215"/>
        <v>64.909785408276079</v>
      </c>
      <c r="I465" s="304">
        <f t="shared" ca="1" si="216"/>
        <v>71.324891747355991</v>
      </c>
      <c r="J465" s="306">
        <f t="shared" ca="1" si="217"/>
        <v>313.33304014970065</v>
      </c>
      <c r="K465" s="307">
        <f t="shared" ca="1" si="218"/>
        <v>1124.2601149388288</v>
      </c>
      <c r="L465" s="304">
        <f t="shared" ca="1" si="203"/>
        <v>1167.106850331932</v>
      </c>
      <c r="M465" s="306">
        <f t="shared" ca="1" si="219"/>
        <v>1.1434238754633264</v>
      </c>
      <c r="N465" s="304">
        <f t="shared" ca="1" si="220"/>
        <v>65.513362258540852</v>
      </c>
      <c r="P465" s="310">
        <f t="shared" ca="1" si="221"/>
        <v>23</v>
      </c>
      <c r="Q465" s="304">
        <f t="shared" ca="1" si="222"/>
        <v>0</v>
      </c>
      <c r="R465" s="306">
        <f t="shared" ca="1" si="223"/>
        <v>0</v>
      </c>
      <c r="S465" s="307">
        <f t="shared" ca="1" si="224"/>
        <v>8.2349999999999994</v>
      </c>
      <c r="T465" s="304">
        <f t="shared" ca="1" si="204"/>
        <v>80.785349999999994</v>
      </c>
      <c r="U465" s="311">
        <f t="shared" ca="1" si="205"/>
        <v>0</v>
      </c>
      <c r="V465" s="306">
        <f t="shared" ca="1" si="206"/>
        <v>1.094607869501085</v>
      </c>
      <c r="W465" s="304">
        <f t="shared" ca="1" si="207"/>
        <v>17.970452923536495</v>
      </c>
      <c r="Y465" s="314" t="str">
        <f t="shared" ca="1" si="225"/>
        <v/>
      </c>
      <c r="Z465" s="315" t="str">
        <f t="shared" ca="1" si="226"/>
        <v/>
      </c>
      <c r="AA465" s="316" t="str">
        <f t="shared" ca="1" si="227"/>
        <v/>
      </c>
      <c r="AC465" s="310" t="e">
        <f t="shared" ca="1" si="228"/>
        <v>#N/A</v>
      </c>
      <c r="AD465" s="323" t="e">
        <f t="shared" ca="1" si="229"/>
        <v>#N/A</v>
      </c>
      <c r="AE465" s="324">
        <f t="shared" ca="1" si="208"/>
        <v>1124.2601149388288</v>
      </c>
      <c r="AG465" s="306">
        <f t="shared" ca="1" si="230"/>
        <v>-11.203124541541829</v>
      </c>
      <c r="AH465" s="304">
        <f t="shared" ca="1" si="231"/>
        <v>-2.2527047647841725</v>
      </c>
    </row>
    <row r="466" spans="1:34" x14ac:dyDescent="0.2">
      <c r="A466" s="347">
        <f t="shared" ca="1" si="209"/>
        <v>0.1</v>
      </c>
      <c r="B466" s="304">
        <f t="shared" ca="1" si="210"/>
        <v>10.199999999999937</v>
      </c>
      <c r="D466" s="306">
        <f t="shared" ca="1" si="211"/>
        <v>-0.90448227769768597</v>
      </c>
      <c r="E466" s="307">
        <f t="shared" ca="1" si="212"/>
        <v>-11.795932448037908</v>
      </c>
      <c r="F466" s="304">
        <f t="shared" ca="1" si="213"/>
        <v>11.830558334640964</v>
      </c>
      <c r="G466" s="306">
        <f t="shared" ca="1" si="214"/>
        <v>29.472365255111058</v>
      </c>
      <c r="H466" s="307">
        <f t="shared" ca="1" si="215"/>
        <v>63.730192163472289</v>
      </c>
      <c r="I466" s="304">
        <f t="shared" ca="1" si="216"/>
        <v>70.215081762565674</v>
      </c>
      <c r="J466" s="306">
        <f t="shared" ca="1" si="217"/>
        <v>316.28479908660023</v>
      </c>
      <c r="K466" s="307">
        <f t="shared" ca="1" si="218"/>
        <v>1130.6921138174162</v>
      </c>
      <c r="L466" s="304">
        <f t="shared" ca="1" si="203"/>
        <v>1174.0957075052049</v>
      </c>
      <c r="M466" s="306">
        <f t="shared" ca="1" si="219"/>
        <v>1.1376329807228709</v>
      </c>
      <c r="N466" s="304">
        <f t="shared" ca="1" si="220"/>
        <v>65.181568430308246</v>
      </c>
      <c r="P466" s="310">
        <f t="shared" ca="1" si="221"/>
        <v>23</v>
      </c>
      <c r="Q466" s="304">
        <f t="shared" ca="1" si="222"/>
        <v>0</v>
      </c>
      <c r="R466" s="306">
        <f t="shared" ca="1" si="223"/>
        <v>0</v>
      </c>
      <c r="S466" s="307">
        <f t="shared" ca="1" si="224"/>
        <v>8.2349999999999994</v>
      </c>
      <c r="T466" s="304">
        <f t="shared" ca="1" si="204"/>
        <v>80.785349999999994</v>
      </c>
      <c r="U466" s="311">
        <f t="shared" ca="1" si="205"/>
        <v>0</v>
      </c>
      <c r="V466" s="306">
        <f t="shared" ca="1" si="206"/>
        <v>1.0939018010422277</v>
      </c>
      <c r="W466" s="304">
        <f t="shared" ca="1" si="207"/>
        <v>17.404332186005099</v>
      </c>
      <c r="Y466" s="314" t="str">
        <f t="shared" ca="1" si="225"/>
        <v/>
      </c>
      <c r="Z466" s="315" t="str">
        <f t="shared" ca="1" si="226"/>
        <v/>
      </c>
      <c r="AA466" s="316" t="str">
        <f t="shared" ca="1" si="227"/>
        <v/>
      </c>
      <c r="AC466" s="310" t="e">
        <f t="shared" ca="1" si="228"/>
        <v>#N/A</v>
      </c>
      <c r="AD466" s="323" t="e">
        <f t="shared" ca="1" si="229"/>
        <v>#N/A</v>
      </c>
      <c r="AE466" s="324">
        <f t="shared" ca="1" si="208"/>
        <v>1130.6921138174162</v>
      </c>
      <c r="AG466" s="306">
        <f t="shared" ca="1" si="230"/>
        <v>-11.1098729399219</v>
      </c>
      <c r="AH466" s="304">
        <f t="shared" ca="1" si="231"/>
        <v>-2.182204362299514</v>
      </c>
    </row>
    <row r="467" spans="1:34" x14ac:dyDescent="0.2">
      <c r="A467" s="347">
        <f t="shared" ca="1" si="209"/>
        <v>0.1</v>
      </c>
      <c r="B467" s="304">
        <f t="shared" ca="1" si="210"/>
        <v>10.299999999999937</v>
      </c>
      <c r="D467" s="306">
        <f t="shared" ca="1" si="211"/>
        <v>-0.88711177781487816</v>
      </c>
      <c r="E467" s="307">
        <f t="shared" ca="1" si="212"/>
        <v>-11.728264909560231</v>
      </c>
      <c r="F467" s="304">
        <f t="shared" ca="1" si="213"/>
        <v>11.761767090669656</v>
      </c>
      <c r="G467" s="306">
        <f t="shared" ca="1" si="214"/>
        <v>29.38365407732957</v>
      </c>
      <c r="H467" s="307">
        <f t="shared" ca="1" si="215"/>
        <v>62.557365672516269</v>
      </c>
      <c r="I467" s="304">
        <f t="shared" ca="1" si="216"/>
        <v>69.114565229198135</v>
      </c>
      <c r="J467" s="306">
        <f t="shared" ca="1" si="217"/>
        <v>319.22760005322226</v>
      </c>
      <c r="K467" s="307">
        <f t="shared" ca="1" si="218"/>
        <v>1137.0064917092157</v>
      </c>
      <c r="L467" s="304">
        <f t="shared" ca="1" si="203"/>
        <v>1180.9699500091604</v>
      </c>
      <c r="M467" s="306">
        <f t="shared" ca="1" si="219"/>
        <v>1.1316751716543463</v>
      </c>
      <c r="N467" s="304">
        <f t="shared" ca="1" si="220"/>
        <v>64.840211115537016</v>
      </c>
      <c r="P467" s="310">
        <f t="shared" ca="1" si="221"/>
        <v>23</v>
      </c>
      <c r="Q467" s="304">
        <f t="shared" ca="1" si="222"/>
        <v>0</v>
      </c>
      <c r="R467" s="306">
        <f t="shared" ca="1" si="223"/>
        <v>0</v>
      </c>
      <c r="S467" s="307">
        <f t="shared" ca="1" si="224"/>
        <v>8.2349999999999994</v>
      </c>
      <c r="T467" s="304">
        <f t="shared" ca="1" si="204"/>
        <v>80.785349999999994</v>
      </c>
      <c r="U467" s="311">
        <f t="shared" ca="1" si="205"/>
        <v>0</v>
      </c>
      <c r="V467" s="306">
        <f t="shared" ca="1" si="206"/>
        <v>1.0932090623485293</v>
      </c>
      <c r="W467" s="304">
        <f t="shared" ca="1" si="207"/>
        <v>16.852354982183787</v>
      </c>
      <c r="Y467" s="314" t="str">
        <f t="shared" ca="1" si="225"/>
        <v/>
      </c>
      <c r="Z467" s="315" t="str">
        <f t="shared" ca="1" si="226"/>
        <v/>
      </c>
      <c r="AA467" s="316" t="str">
        <f t="shared" ca="1" si="227"/>
        <v/>
      </c>
      <c r="AC467" s="310" t="e">
        <f t="shared" ca="1" si="228"/>
        <v>#N/A</v>
      </c>
      <c r="AD467" s="323" t="e">
        <f t="shared" ca="1" si="229"/>
        <v>#N/A</v>
      </c>
      <c r="AE467" s="324">
        <f t="shared" ca="1" si="208"/>
        <v>1137.0064917092157</v>
      </c>
      <c r="AG467" s="306">
        <f t="shared" ca="1" si="230"/>
        <v>-11.017431573805895</v>
      </c>
      <c r="AH467" s="304">
        <f t="shared" ca="1" si="231"/>
        <v>-2.113458674681858</v>
      </c>
    </row>
    <row r="468" spans="1:34" x14ac:dyDescent="0.2">
      <c r="A468" s="347">
        <f t="shared" ca="1" si="209"/>
        <v>0.1</v>
      </c>
      <c r="B468" s="304">
        <f t="shared" ca="1" si="210"/>
        <v>10.399999999999936</v>
      </c>
      <c r="D468" s="306">
        <f t="shared" ca="1" si="211"/>
        <v>-0.87002797521265096</v>
      </c>
      <c r="E468" s="307">
        <f t="shared" ca="1" si="212"/>
        <v>-11.662276713014009</v>
      </c>
      <c r="F468" s="304">
        <f t="shared" ca="1" si="213"/>
        <v>11.694684553615009</v>
      </c>
      <c r="G468" s="306">
        <f t="shared" ca="1" si="214"/>
        <v>29.296651279808305</v>
      </c>
      <c r="H468" s="307">
        <f t="shared" ca="1" si="215"/>
        <v>61.39113800121487</v>
      </c>
      <c r="I468" s="304">
        <f t="shared" ca="1" si="216"/>
        <v>68.023272497689362</v>
      </c>
      <c r="J468" s="306">
        <f t="shared" ca="1" si="217"/>
        <v>322.16161532107918</v>
      </c>
      <c r="K468" s="307">
        <f t="shared" ca="1" si="218"/>
        <v>1143.2039168929023</v>
      </c>
      <c r="L468" s="304">
        <f t="shared" ca="1" si="203"/>
        <v>1187.7303153433277</v>
      </c>
      <c r="M468" s="306">
        <f t="shared" ca="1" si="219"/>
        <v>1.1255439018256976</v>
      </c>
      <c r="N468" s="304">
        <f t="shared" ca="1" si="220"/>
        <v>64.488915231299544</v>
      </c>
      <c r="P468" s="310">
        <f t="shared" ca="1" si="221"/>
        <v>23</v>
      </c>
      <c r="Q468" s="304">
        <f t="shared" ca="1" si="222"/>
        <v>0</v>
      </c>
      <c r="R468" s="306">
        <f t="shared" ca="1" si="223"/>
        <v>0</v>
      </c>
      <c r="S468" s="307">
        <f t="shared" ca="1" si="224"/>
        <v>8.2349999999999994</v>
      </c>
      <c r="T468" s="304">
        <f t="shared" ca="1" si="204"/>
        <v>80.785349999999994</v>
      </c>
      <c r="U468" s="311">
        <f t="shared" ca="1" si="205"/>
        <v>0</v>
      </c>
      <c r="V468" s="306">
        <f t="shared" ca="1" si="206"/>
        <v>1.09252955666526</v>
      </c>
      <c r="W468" s="304">
        <f t="shared" ca="1" si="207"/>
        <v>16.3142251750442</v>
      </c>
      <c r="Y468" s="314" t="str">
        <f t="shared" ca="1" si="225"/>
        <v/>
      </c>
      <c r="Z468" s="315" t="str">
        <f t="shared" ca="1" si="226"/>
        <v/>
      </c>
      <c r="AA468" s="316" t="str">
        <f t="shared" ca="1" si="227"/>
        <v/>
      </c>
      <c r="AC468" s="310" t="e">
        <f t="shared" ca="1" si="228"/>
        <v>#N/A</v>
      </c>
      <c r="AD468" s="323" t="e">
        <f t="shared" ca="1" si="229"/>
        <v>#N/A</v>
      </c>
      <c r="AE468" s="324">
        <f t="shared" ca="1" si="208"/>
        <v>1143.2039168929023</v>
      </c>
      <c r="AG468" s="306">
        <f t="shared" ca="1" si="230"/>
        <v>-10.92571308908887</v>
      </c>
      <c r="AH468" s="304">
        <f t="shared" ca="1" si="231"/>
        <v>-2.0464304774965134</v>
      </c>
    </row>
    <row r="469" spans="1:34" x14ac:dyDescent="0.2">
      <c r="A469" s="347">
        <f t="shared" ca="1" si="209"/>
        <v>0.1</v>
      </c>
      <c r="B469" s="304">
        <f t="shared" ca="1" si="210"/>
        <v>10.499999999999936</v>
      </c>
      <c r="D469" s="306">
        <f t="shared" ca="1" si="211"/>
        <v>-0.85322448340790435</v>
      </c>
      <c r="E469" s="307">
        <f t="shared" ca="1" si="212"/>
        <v>-11.597932057716484</v>
      </c>
      <c r="F469" s="304">
        <f t="shared" ca="1" si="213"/>
        <v>11.629274269467308</v>
      </c>
      <c r="G469" s="306">
        <f t="shared" ca="1" si="214"/>
        <v>29.211328831467515</v>
      </c>
      <c r="H469" s="307">
        <f t="shared" ca="1" si="215"/>
        <v>60.231344795443221</v>
      </c>
      <c r="I469" s="304">
        <f t="shared" ca="1" si="216"/>
        <v>66.941143013603309</v>
      </c>
      <c r="J469" s="306">
        <f t="shared" ca="1" si="217"/>
        <v>325.08701432664299</v>
      </c>
      <c r="K469" s="307">
        <f t="shared" ca="1" si="218"/>
        <v>1149.2850410327351</v>
      </c>
      <c r="L469" s="304">
        <f t="shared" ca="1" si="203"/>
        <v>1194.3775250838517</v>
      </c>
      <c r="M469" s="306">
        <f t="shared" ca="1" si="219"/>
        <v>1.1192323053134932</v>
      </c>
      <c r="N469" s="304">
        <f t="shared" ca="1" si="220"/>
        <v>64.127287389160742</v>
      </c>
      <c r="P469" s="310">
        <f t="shared" ca="1" si="221"/>
        <v>23</v>
      </c>
      <c r="Q469" s="304">
        <f t="shared" ca="1" si="222"/>
        <v>0</v>
      </c>
      <c r="R469" s="306">
        <f t="shared" ca="1" si="223"/>
        <v>0</v>
      </c>
      <c r="S469" s="307">
        <f t="shared" ca="1" si="224"/>
        <v>8.2349999999999994</v>
      </c>
      <c r="T469" s="304">
        <f t="shared" ca="1" si="204"/>
        <v>80.785349999999994</v>
      </c>
      <c r="U469" s="311">
        <f t="shared" ca="1" si="205"/>
        <v>0</v>
      </c>
      <c r="V469" s="306">
        <f t="shared" ca="1" si="206"/>
        <v>1.0918631896980333</v>
      </c>
      <c r="W469" s="304">
        <f t="shared" ca="1" si="207"/>
        <v>15.78965666295557</v>
      </c>
      <c r="Y469" s="314" t="str">
        <f t="shared" ca="1" si="225"/>
        <v/>
      </c>
      <c r="Z469" s="315" t="str">
        <f t="shared" ca="1" si="226"/>
        <v/>
      </c>
      <c r="AA469" s="316" t="str">
        <f t="shared" ca="1" si="227"/>
        <v/>
      </c>
      <c r="AC469" s="310" t="e">
        <f t="shared" ca="1" si="228"/>
        <v>#N/A</v>
      </c>
      <c r="AD469" s="323" t="e">
        <f t="shared" ca="1" si="229"/>
        <v>#N/A</v>
      </c>
      <c r="AE469" s="324">
        <f t="shared" ca="1" si="208"/>
        <v>1149.2850410327351</v>
      </c>
      <c r="AG469" s="306">
        <f t="shared" ca="1" si="230"/>
        <v>-10.834628217318087</v>
      </c>
      <c r="AH469" s="304">
        <f t="shared" ca="1" si="231"/>
        <v>-1.981083809962866</v>
      </c>
    </row>
    <row r="470" spans="1:34" x14ac:dyDescent="0.2">
      <c r="A470" s="347">
        <f t="shared" ca="1" si="209"/>
        <v>0.1</v>
      </c>
      <c r="B470" s="304">
        <f t="shared" ca="1" si="210"/>
        <v>10.599999999999936</v>
      </c>
      <c r="D470" s="306">
        <f t="shared" ca="1" si="211"/>
        <v>-0.83669519150443994</v>
      </c>
      <c r="E470" s="307">
        <f t="shared" ca="1" si="212"/>
        <v>-11.535196305137125</v>
      </c>
      <c r="F470" s="304">
        <f t="shared" ca="1" si="213"/>
        <v>11.565500968031426</v>
      </c>
      <c r="G470" s="306">
        <f t="shared" ca="1" si="214"/>
        <v>29.127659312317071</v>
      </c>
      <c r="H470" s="307">
        <f t="shared" ca="1" si="215"/>
        <v>59.077825164929507</v>
      </c>
      <c r="I470" s="304">
        <f t="shared" ca="1" si="216"/>
        <v>65.86812554819204</v>
      </c>
      <c r="J470" s="306">
        <f t="shared" ca="1" si="217"/>
        <v>328.00396373383222</v>
      </c>
      <c r="K470" s="307">
        <f t="shared" ca="1" si="218"/>
        <v>1155.2504995307538</v>
      </c>
      <c r="L470" s="304">
        <f t="shared" ca="1" si="203"/>
        <v>1200.9122852611515</v>
      </c>
      <c r="M470" s="306">
        <f t="shared" ca="1" si="219"/>
        <v>1.1127331794142712</v>
      </c>
      <c r="N470" s="304">
        <f t="shared" ca="1" si="220"/>
        <v>63.754914904611155</v>
      </c>
      <c r="P470" s="310">
        <f t="shared" ca="1" si="221"/>
        <v>23</v>
      </c>
      <c r="Q470" s="304">
        <f t="shared" ca="1" si="222"/>
        <v>0</v>
      </c>
      <c r="R470" s="306">
        <f t="shared" ca="1" si="223"/>
        <v>0</v>
      </c>
      <c r="S470" s="307">
        <f t="shared" ca="1" si="224"/>
        <v>8.2349999999999994</v>
      </c>
      <c r="T470" s="304">
        <f t="shared" ca="1" si="204"/>
        <v>80.785349999999994</v>
      </c>
      <c r="U470" s="311">
        <f t="shared" ca="1" si="205"/>
        <v>0</v>
      </c>
      <c r="V470" s="306">
        <f t="shared" ca="1" si="206"/>
        <v>1.0912098695587118</v>
      </c>
      <c r="W470" s="304">
        <f t="shared" ca="1" si="207"/>
        <v>15.278373025308529</v>
      </c>
      <c r="Y470" s="314" t="str">
        <f t="shared" ca="1" si="225"/>
        <v/>
      </c>
      <c r="Z470" s="315" t="str">
        <f t="shared" ca="1" si="226"/>
        <v/>
      </c>
      <c r="AA470" s="316" t="str">
        <f t="shared" ca="1" si="227"/>
        <v/>
      </c>
      <c r="AC470" s="310" t="e">
        <f t="shared" ca="1" si="228"/>
        <v>#N/A</v>
      </c>
      <c r="AD470" s="323" t="e">
        <f t="shared" ca="1" si="229"/>
        <v>#N/A</v>
      </c>
      <c r="AE470" s="324">
        <f t="shared" ca="1" si="208"/>
        <v>1155.2504995307538</v>
      </c>
      <c r="AG470" s="306">
        <f t="shared" ca="1" si="230"/>
        <v>-10.744085504521871</v>
      </c>
      <c r="AH470" s="304">
        <f t="shared" ca="1" si="231"/>
        <v>-1.9173839299278168</v>
      </c>
    </row>
    <row r="471" spans="1:34" x14ac:dyDescent="0.2">
      <c r="A471" s="347">
        <f t="shared" ca="1" si="209"/>
        <v>0.1</v>
      </c>
      <c r="B471" s="304">
        <f t="shared" ca="1" si="210"/>
        <v>10.699999999999935</v>
      </c>
      <c r="D471" s="306">
        <f t="shared" ca="1" si="211"/>
        <v>-0.82043425979007922</v>
      </c>
      <c r="E471" s="307">
        <f t="shared" ca="1" si="212"/>
        <v>-11.474035933663252</v>
      </c>
      <c r="F471" s="304">
        <f t="shared" ca="1" si="213"/>
        <v>11.503330516925645</v>
      </c>
      <c r="G471" s="306">
        <f t="shared" ca="1" si="214"/>
        <v>29.045615886338062</v>
      </c>
      <c r="H471" s="307">
        <f t="shared" ca="1" si="215"/>
        <v>57.93042157156318</v>
      </c>
      <c r="I471" s="304">
        <f t="shared" ca="1" si="216"/>
        <v>64.804178458458424</v>
      </c>
      <c r="J471" s="306">
        <f t="shared" ca="1" si="217"/>
        <v>330.912627493765</v>
      </c>
      <c r="K471" s="307">
        <f t="shared" ca="1" si="218"/>
        <v>1161.1009118675784</v>
      </c>
      <c r="L471" s="304">
        <f t="shared" ca="1" si="203"/>
        <v>1207.33528672633</v>
      </c>
      <c r="M471" s="306">
        <f t="shared" ca="1" si="219"/>
        <v>1.1060389664677879</v>
      </c>
      <c r="N471" s="304">
        <f t="shared" ca="1" si="220"/>
        <v>63.371364755615829</v>
      </c>
      <c r="P471" s="310">
        <f t="shared" ca="1" si="221"/>
        <v>23</v>
      </c>
      <c r="Q471" s="304">
        <f t="shared" ca="1" si="222"/>
        <v>0</v>
      </c>
      <c r="R471" s="306">
        <f t="shared" ca="1" si="223"/>
        <v>0</v>
      </c>
      <c r="S471" s="307">
        <f t="shared" ca="1" si="224"/>
        <v>8.2349999999999994</v>
      </c>
      <c r="T471" s="304">
        <f t="shared" ca="1" si="204"/>
        <v>80.785349999999994</v>
      </c>
      <c r="U471" s="311">
        <f t="shared" ca="1" si="205"/>
        <v>0</v>
      </c>
      <c r="V471" s="306">
        <f t="shared" ca="1" si="206"/>
        <v>1.0905695067131311</v>
      </c>
      <c r="W471" s="304">
        <f t="shared" ca="1" si="207"/>
        <v>14.780107183745477</v>
      </c>
      <c r="Y471" s="314" t="str">
        <f t="shared" ca="1" si="225"/>
        <v/>
      </c>
      <c r="Z471" s="315" t="str">
        <f t="shared" ca="1" si="226"/>
        <v/>
      </c>
      <c r="AA471" s="316" t="str">
        <f t="shared" ca="1" si="227"/>
        <v/>
      </c>
      <c r="AC471" s="310" t="e">
        <f t="shared" ca="1" si="228"/>
        <v>#N/A</v>
      </c>
      <c r="AD471" s="323" t="e">
        <f t="shared" ca="1" si="229"/>
        <v>#N/A</v>
      </c>
      <c r="AE471" s="324">
        <f t="shared" ca="1" si="208"/>
        <v>1161.1009118675784</v>
      </c>
      <c r="AG471" s="306">
        <f t="shared" ca="1" si="230"/>
        <v>-10.653991025127278</v>
      </c>
      <c r="AH471" s="304">
        <f t="shared" ca="1" si="231"/>
        <v>-1.8552972708328512</v>
      </c>
    </row>
    <row r="472" spans="1:34" x14ac:dyDescent="0.2">
      <c r="A472" s="347">
        <f t="shared" ca="1" si="209"/>
        <v>0.1</v>
      </c>
      <c r="B472" s="304">
        <f t="shared" ca="1" si="210"/>
        <v>10.799999999999935</v>
      </c>
      <c r="D472" s="306">
        <f t="shared" ca="1" si="211"/>
        <v>-0.80443611596215525</v>
      </c>
      <c r="E472" s="307">
        <f t="shared" ca="1" si="212"/>
        <v>-11.414418494943948</v>
      </c>
      <c r="F472" s="304">
        <f t="shared" ca="1" si="213"/>
        <v>11.442729877192015</v>
      </c>
      <c r="G472" s="306">
        <f t="shared" ca="1" si="214"/>
        <v>28.965172274741846</v>
      </c>
      <c r="H472" s="307">
        <f t="shared" ca="1" si="215"/>
        <v>56.788979722068788</v>
      </c>
      <c r="I472" s="304">
        <f t="shared" ca="1" si="216"/>
        <v>63.749269978400648</v>
      </c>
      <c r="J472" s="306">
        <f t="shared" ca="1" si="217"/>
        <v>333.81316690181899</v>
      </c>
      <c r="K472" s="307">
        <f t="shared" ca="1" si="218"/>
        <v>1166.83688193226</v>
      </c>
      <c r="L472" s="304">
        <f t="shared" ca="1" si="203"/>
        <v>1213.6472055067818</v>
      </c>
      <c r="M472" s="306">
        <f t="shared" ca="1" si="219"/>
        <v>1.0991417347714423</v>
      </c>
      <c r="N472" s="304">
        <f t="shared" ca="1" si="220"/>
        <v>62.976182489091364</v>
      </c>
      <c r="P472" s="310">
        <f t="shared" ca="1" si="221"/>
        <v>23</v>
      </c>
      <c r="Q472" s="304">
        <f t="shared" ca="1" si="222"/>
        <v>0</v>
      </c>
      <c r="R472" s="306">
        <f t="shared" ca="1" si="223"/>
        <v>0</v>
      </c>
      <c r="S472" s="307">
        <f t="shared" ca="1" si="224"/>
        <v>8.2349999999999994</v>
      </c>
      <c r="T472" s="304">
        <f t="shared" ca="1" si="204"/>
        <v>80.785349999999994</v>
      </c>
      <c r="U472" s="311">
        <f t="shared" ca="1" si="205"/>
        <v>0</v>
      </c>
      <c r="V472" s="306">
        <f t="shared" ca="1" si="206"/>
        <v>1.0899420139305638</v>
      </c>
      <c r="W472" s="304">
        <f t="shared" ca="1" si="207"/>
        <v>14.294601078230132</v>
      </c>
      <c r="Y472" s="314" t="str">
        <f t="shared" ca="1" si="225"/>
        <v/>
      </c>
      <c r="Z472" s="315" t="str">
        <f t="shared" ca="1" si="226"/>
        <v/>
      </c>
      <c r="AA472" s="316" t="str">
        <f t="shared" ca="1" si="227"/>
        <v/>
      </c>
      <c r="AC472" s="310" t="e">
        <f t="shared" ca="1" si="228"/>
        <v>#N/A</v>
      </c>
      <c r="AD472" s="323" t="e">
        <f t="shared" ca="1" si="229"/>
        <v>#N/A</v>
      </c>
      <c r="AE472" s="324">
        <f t="shared" ca="1" si="208"/>
        <v>1166.83688193226</v>
      </c>
      <c r="AG472" s="306">
        <f t="shared" ca="1" si="230"/>
        <v>-10.564248079690428</v>
      </c>
      <c r="AH472" s="304">
        <f t="shared" ca="1" si="231"/>
        <v>-1.7947914005762571</v>
      </c>
    </row>
    <row r="473" spans="1:34" x14ac:dyDescent="0.2">
      <c r="A473" s="347">
        <f t="shared" ca="1" si="209"/>
        <v>0.1</v>
      </c>
      <c r="B473" s="304">
        <f t="shared" ca="1" si="210"/>
        <v>10.899999999999935</v>
      </c>
      <c r="D473" s="306">
        <f t="shared" ca="1" si="211"/>
        <v>-0.7886954519843834</v>
      </c>
      <c r="E473" s="307">
        <f t="shared" ca="1" si="212"/>
        <v>-11.356312571691005</v>
      </c>
      <c r="F473" s="304">
        <f t="shared" ca="1" si="213"/>
        <v>11.383667060395258</v>
      </c>
      <c r="G473" s="306">
        <f t="shared" ca="1" si="214"/>
        <v>28.886302729543409</v>
      </c>
      <c r="H473" s="307">
        <f t="shared" ca="1" si="215"/>
        <v>55.653348464899686</v>
      </c>
      <c r="I473" s="304">
        <f t="shared" ca="1" si="216"/>
        <v>62.703378543252192</v>
      </c>
      <c r="J473" s="306">
        <f t="shared" ca="1" si="217"/>
        <v>336.70574065203323</v>
      </c>
      <c r="K473" s="307">
        <f t="shared" ca="1" si="218"/>
        <v>1172.4589983416083</v>
      </c>
      <c r="L473" s="304">
        <f t="shared" ca="1" si="203"/>
        <v>1219.8487031514367</v>
      </c>
      <c r="M473" s="306">
        <f t="shared" ca="1" si="219"/>
        <v>1.0920331585709278</v>
      </c>
      <c r="N473" s="304">
        <f t="shared" ca="1" si="220"/>
        <v>62.56889107445474</v>
      </c>
      <c r="P473" s="310">
        <f t="shared" ca="1" si="221"/>
        <v>23</v>
      </c>
      <c r="Q473" s="304">
        <f t="shared" ca="1" si="222"/>
        <v>0</v>
      </c>
      <c r="R473" s="306">
        <f t="shared" ca="1" si="223"/>
        <v>0</v>
      </c>
      <c r="S473" s="307">
        <f t="shared" ca="1" si="224"/>
        <v>8.2349999999999994</v>
      </c>
      <c r="T473" s="304">
        <f t="shared" ca="1" si="204"/>
        <v>80.785349999999994</v>
      </c>
      <c r="U473" s="311">
        <f t="shared" ca="1" si="205"/>
        <v>0</v>
      </c>
      <c r="V473" s="306">
        <f t="shared" ca="1" si="206"/>
        <v>1.0893273062348621</v>
      </c>
      <c r="W473" s="304">
        <f t="shared" ca="1" si="207"/>
        <v>13.821605357230872</v>
      </c>
      <c r="Y473" s="314" t="str">
        <f t="shared" ca="1" si="225"/>
        <v/>
      </c>
      <c r="Z473" s="315" t="str">
        <f t="shared" ca="1" si="226"/>
        <v/>
      </c>
      <c r="AA473" s="316" t="str">
        <f t="shared" ca="1" si="227"/>
        <v/>
      </c>
      <c r="AC473" s="310" t="e">
        <f t="shared" ca="1" si="228"/>
        <v>#N/A</v>
      </c>
      <c r="AD473" s="323" t="e">
        <f t="shared" ca="1" si="229"/>
        <v>#N/A</v>
      </c>
      <c r="AE473" s="324">
        <f t="shared" ca="1" si="208"/>
        <v>1172.4589983416083</v>
      </c>
      <c r="AG473" s="306">
        <f t="shared" ca="1" si="230"/>
        <v>-10.47475687512212</v>
      </c>
      <c r="AH473" s="304">
        <f t="shared" ca="1" si="231"/>
        <v>-1.7358349821773082</v>
      </c>
    </row>
    <row r="474" spans="1:34" x14ac:dyDescent="0.2">
      <c r="A474" s="347">
        <f t="shared" ca="1" si="209"/>
        <v>0.1</v>
      </c>
      <c r="B474" s="304">
        <f t="shared" ca="1" si="210"/>
        <v>10.999999999999934</v>
      </c>
      <c r="D474" s="306">
        <f t="shared" ca="1" si="211"/>
        <v>-0.7732072215804332</v>
      </c>
      <c r="E474" s="307">
        <f t="shared" ca="1" si="212"/>
        <v>-11.299687736817296</v>
      </c>
      <c r="F474" s="304">
        <f t="shared" ca="1" si="213"/>
        <v>11.32611108708913</v>
      </c>
      <c r="G474" s="306">
        <f t="shared" ca="1" si="214"/>
        <v>28.808982007385367</v>
      </c>
      <c r="H474" s="307">
        <f t="shared" ca="1" si="215"/>
        <v>54.523379691217954</v>
      </c>
      <c r="I474" s="304">
        <f t="shared" ca="1" si="216"/>
        <v>61.666493148666824</v>
      </c>
      <c r="J474" s="306">
        <f t="shared" ca="1" si="217"/>
        <v>339.59050488887965</v>
      </c>
      <c r="K474" s="307">
        <f t="shared" ca="1" si="218"/>
        <v>1177.9678347494141</v>
      </c>
      <c r="L474" s="304">
        <f t="shared" ca="1" si="203"/>
        <v>1225.9404270660575</v>
      </c>
      <c r="M474" s="306">
        <f t="shared" ca="1" si="219"/>
        <v>1.0847044971196278</v>
      </c>
      <c r="N474" s="304">
        <f t="shared" ca="1" si="220"/>
        <v>62.148989703815033</v>
      </c>
      <c r="P474" s="310">
        <f t="shared" ca="1" si="221"/>
        <v>23</v>
      </c>
      <c r="Q474" s="304">
        <f t="shared" ca="1" si="222"/>
        <v>0</v>
      </c>
      <c r="R474" s="306">
        <f t="shared" ca="1" si="223"/>
        <v>0</v>
      </c>
      <c r="S474" s="307">
        <f t="shared" ca="1" si="224"/>
        <v>8.2349999999999994</v>
      </c>
      <c r="T474" s="304">
        <f t="shared" ca="1" si="204"/>
        <v>80.785349999999994</v>
      </c>
      <c r="U474" s="311">
        <f t="shared" ca="1" si="205"/>
        <v>0</v>
      </c>
      <c r="V474" s="306">
        <f t="shared" ca="1" si="206"/>
        <v>1.0887253008572144</v>
      </c>
      <c r="W474" s="304">
        <f t="shared" ca="1" si="207"/>
        <v>13.360879081330753</v>
      </c>
      <c r="Y474" s="314" t="str">
        <f t="shared" ca="1" si="225"/>
        <v/>
      </c>
      <c r="Z474" s="315" t="str">
        <f t="shared" ca="1" si="226"/>
        <v/>
      </c>
      <c r="AA474" s="316" t="str">
        <f t="shared" ca="1" si="227"/>
        <v/>
      </c>
      <c r="AC474" s="310">
        <f t="shared" ca="1" si="228"/>
        <v>10.999999999999934</v>
      </c>
      <c r="AD474" s="323">
        <f t="shared" ca="1" si="229"/>
        <v>339.59050488887965</v>
      </c>
      <c r="AE474" s="324">
        <f t="shared" ca="1" si="208"/>
        <v>1177.9678347494141</v>
      </c>
      <c r="AG474" s="306">
        <f t="shared" ca="1" si="230"/>
        <v>-10.385414186058512</v>
      </c>
      <c r="AH474" s="304">
        <f t="shared" ca="1" si="231"/>
        <v>-1.6783977361543259</v>
      </c>
    </row>
    <row r="475" spans="1:34" x14ac:dyDescent="0.2">
      <c r="A475" s="347">
        <f t="shared" ca="1" si="209"/>
        <v>0.1</v>
      </c>
      <c r="B475" s="304">
        <f t="shared" ca="1" si="210"/>
        <v>11.099999999999934</v>
      </c>
      <c r="D475" s="306">
        <f t="shared" ca="1" si="211"/>
        <v>-0.75796663837178258</v>
      </c>
      <c r="E475" s="307">
        <f t="shared" ca="1" si="212"/>
        <v>-11.244514513793872</v>
      </c>
      <c r="F475" s="304">
        <f t="shared" ca="1" si="213"/>
        <v>11.270031946529949</v>
      </c>
      <c r="G475" s="306">
        <f t="shared" ca="1" si="214"/>
        <v>28.73318534354819</v>
      </c>
      <c r="H475" s="307">
        <f t="shared" ca="1" si="215"/>
        <v>53.398928239838568</v>
      </c>
      <c r="I475" s="304">
        <f t="shared" ca="1" si="216"/>
        <v>60.638613746936215</v>
      </c>
      <c r="J475" s="306">
        <f t="shared" ca="1" si="217"/>
        <v>342.46761325642632</v>
      </c>
      <c r="K475" s="307">
        <f t="shared" ca="1" si="218"/>
        <v>1183.363950145967</v>
      </c>
      <c r="L475" s="304">
        <f t="shared" ca="1" si="203"/>
        <v>1231.923010838997</v>
      </c>
      <c r="M475" s="306">
        <f t="shared" ca="1" si="219"/>
        <v>1.0771465728088276</v>
      </c>
      <c r="N475" s="304">
        <f t="shared" ca="1" si="220"/>
        <v>61.715952538926864</v>
      </c>
      <c r="P475" s="310">
        <f t="shared" ca="1" si="221"/>
        <v>23</v>
      </c>
      <c r="Q475" s="304">
        <f t="shared" ca="1" si="222"/>
        <v>0</v>
      </c>
      <c r="R475" s="306">
        <f t="shared" ca="1" si="223"/>
        <v>0</v>
      </c>
      <c r="S475" s="307">
        <f t="shared" ca="1" si="224"/>
        <v>8.2349999999999994</v>
      </c>
      <c r="T475" s="304">
        <f t="shared" ca="1" si="204"/>
        <v>80.785349999999994</v>
      </c>
      <c r="U475" s="311">
        <f t="shared" ca="1" si="205"/>
        <v>0</v>
      </c>
      <c r="V475" s="306">
        <f t="shared" ca="1" si="206"/>
        <v>1.0881359171904499</v>
      </c>
      <c r="W475" s="304">
        <f t="shared" ca="1" si="207"/>
        <v>12.912189439613336</v>
      </c>
      <c r="Y475" s="314" t="str">
        <f t="shared" ca="1" si="225"/>
        <v/>
      </c>
      <c r="Z475" s="315" t="str">
        <f t="shared" ca="1" si="226"/>
        <v/>
      </c>
      <c r="AA475" s="316" t="str">
        <f t="shared" ca="1" si="227"/>
        <v/>
      </c>
      <c r="AC475" s="310" t="e">
        <f t="shared" ca="1" si="228"/>
        <v>#N/A</v>
      </c>
      <c r="AD475" s="323" t="e">
        <f t="shared" ca="1" si="229"/>
        <v>#N/A</v>
      </c>
      <c r="AE475" s="324">
        <f t="shared" ca="1" si="208"/>
        <v>1183.363950145967</v>
      </c>
      <c r="AG475" s="306">
        <f t="shared" ca="1" si="230"/>
        <v>-10.296112996005059</v>
      </c>
      <c r="AH475" s="304">
        <f t="shared" ca="1" si="231"/>
        <v>-1.622450404533182</v>
      </c>
    </row>
    <row r="476" spans="1:34" x14ac:dyDescent="0.2">
      <c r="A476" s="347">
        <f t="shared" ca="1" si="209"/>
        <v>0.1</v>
      </c>
      <c r="B476" s="304">
        <f t="shared" ca="1" si="210"/>
        <v>11.199999999999934</v>
      </c>
      <c r="D476" s="306">
        <f t="shared" ca="1" si="211"/>
        <v>-0.74296917466963874</v>
      </c>
      <c r="E476" s="307">
        <f t="shared" ca="1" si="212"/>
        <v>-11.190764338107211</v>
      </c>
      <c r="F476" s="304">
        <f t="shared" ca="1" si="213"/>
        <v>11.215400557517391</v>
      </c>
      <c r="G476" s="306">
        <f t="shared" ca="1" si="214"/>
        <v>28.658888426081226</v>
      </c>
      <c r="H476" s="307">
        <f t="shared" ca="1" si="215"/>
        <v>52.27985180602785</v>
      </c>
      <c r="I476" s="304">
        <f t="shared" ca="1" si="216"/>
        <v>59.61975168246515</v>
      </c>
      <c r="J476" s="306">
        <f t="shared" ca="1" si="217"/>
        <v>345.33721694490777</v>
      </c>
      <c r="K476" s="307">
        <f t="shared" ca="1" si="218"/>
        <v>1188.6478891482602</v>
      </c>
      <c r="L476" s="304">
        <f t="shared" ca="1" si="203"/>
        <v>1237.7970745578086</v>
      </c>
      <c r="M476" s="306">
        <f t="shared" ca="1" si="219"/>
        <v>1.0693497483828238</v>
      </c>
      <c r="N476" s="304">
        <f t="shared" ca="1" si="220"/>
        <v>61.269227405712336</v>
      </c>
      <c r="P476" s="310">
        <f t="shared" ca="1" si="221"/>
        <v>23</v>
      </c>
      <c r="Q476" s="304">
        <f t="shared" ca="1" si="222"/>
        <v>0</v>
      </c>
      <c r="R476" s="306">
        <f t="shared" ca="1" si="223"/>
        <v>0</v>
      </c>
      <c r="S476" s="307">
        <f t="shared" ca="1" si="224"/>
        <v>8.2349999999999994</v>
      </c>
      <c r="T476" s="304">
        <f t="shared" ca="1" si="204"/>
        <v>80.785349999999994</v>
      </c>
      <c r="U476" s="311">
        <f t="shared" ca="1" si="205"/>
        <v>0</v>
      </c>
      <c r="V476" s="306">
        <f t="shared" ca="1" si="206"/>
        <v>1.0875590767448302</v>
      </c>
      <c r="W476" s="304">
        <f t="shared" ca="1" si="207"/>
        <v>12.475311478207479</v>
      </c>
      <c r="Y476" s="314" t="str">
        <f t="shared" ca="1" si="225"/>
        <v/>
      </c>
      <c r="Z476" s="315" t="str">
        <f t="shared" ca="1" si="226"/>
        <v/>
      </c>
      <c r="AA476" s="316" t="str">
        <f t="shared" ca="1" si="227"/>
        <v/>
      </c>
      <c r="AC476" s="310" t="e">
        <f t="shared" ca="1" si="228"/>
        <v>#N/A</v>
      </c>
      <c r="AD476" s="323" t="e">
        <f t="shared" ca="1" si="229"/>
        <v>#N/A</v>
      </c>
      <c r="AE476" s="324">
        <f t="shared" ca="1" si="208"/>
        <v>1188.6478891482602</v>
      </c>
      <c r="AG476" s="306">
        <f t="shared" ca="1" si="230"/>
        <v>-10.206742116876452</v>
      </c>
      <c r="AH476" s="304">
        <f t="shared" ca="1" si="231"/>
        <v>-1.5679647164072055</v>
      </c>
    </row>
    <row r="477" spans="1:34" x14ac:dyDescent="0.2">
      <c r="A477" s="347">
        <f t="shared" ca="1" si="209"/>
        <v>0.1</v>
      </c>
      <c r="B477" s="304">
        <f t="shared" ca="1" si="210"/>
        <v>11.299999999999933</v>
      </c>
      <c r="D477" s="306">
        <f t="shared" ca="1" si="211"/>
        <v>-0.72821056093290382</v>
      </c>
      <c r="E477" s="307">
        <f t="shared" ca="1" si="212"/>
        <v>-11.138409519697564</v>
      </c>
      <c r="F477" s="304">
        <f t="shared" ca="1" si="213"/>
        <v>11.162188730242091</v>
      </c>
      <c r="G477" s="306">
        <f t="shared" ca="1" si="214"/>
        <v>28.586067369987937</v>
      </c>
      <c r="H477" s="307">
        <f t="shared" ca="1" si="215"/>
        <v>51.166010854058094</v>
      </c>
      <c r="I477" s="304">
        <f t="shared" ca="1" si="216"/>
        <v>58.609930168863706</v>
      </c>
      <c r="J477" s="306">
        <f t="shared" ca="1" si="217"/>
        <v>348.19946473471123</v>
      </c>
      <c r="K477" s="307">
        <f t="shared" ca="1" si="218"/>
        <v>1193.8201822812646</v>
      </c>
      <c r="L477" s="304">
        <f t="shared" ca="1" si="203"/>
        <v>1243.5632251170871</v>
      </c>
      <c r="M477" s="306">
        <f t="shared" ca="1" si="219"/>
        <v>1.0613039032680016</v>
      </c>
      <c r="N477" s="304">
        <f t="shared" ca="1" si="220"/>
        <v>60.808234438017067</v>
      </c>
      <c r="P477" s="310">
        <f t="shared" ca="1" si="221"/>
        <v>23</v>
      </c>
      <c r="Q477" s="304">
        <f t="shared" ca="1" si="222"/>
        <v>0</v>
      </c>
      <c r="R477" s="306">
        <f t="shared" ca="1" si="223"/>
        <v>0</v>
      </c>
      <c r="S477" s="307">
        <f t="shared" ca="1" si="224"/>
        <v>8.2349999999999994</v>
      </c>
      <c r="T477" s="304">
        <f t="shared" ca="1" si="204"/>
        <v>80.785349999999994</v>
      </c>
      <c r="U477" s="311">
        <f t="shared" ca="1" si="205"/>
        <v>0</v>
      </c>
      <c r="V477" s="306">
        <f t="shared" ca="1" si="206"/>
        <v>1.0869947031052769</v>
      </c>
      <c r="W477" s="304">
        <f t="shared" ca="1" si="207"/>
        <v>12.050027840405832</v>
      </c>
      <c r="Y477" s="314" t="str">
        <f t="shared" ca="1" si="225"/>
        <v/>
      </c>
      <c r="Z477" s="315" t="str">
        <f t="shared" ca="1" si="226"/>
        <v/>
      </c>
      <c r="AA477" s="316" t="str">
        <f t="shared" ca="1" si="227"/>
        <v/>
      </c>
      <c r="AC477" s="310" t="e">
        <f t="shared" ca="1" si="228"/>
        <v>#N/A</v>
      </c>
      <c r="AD477" s="323" t="e">
        <f t="shared" ca="1" si="229"/>
        <v>#N/A</v>
      </c>
      <c r="AE477" s="324">
        <f t="shared" ca="1" si="208"/>
        <v>1193.8201822812646</v>
      </c>
      <c r="AG477" s="306">
        <f t="shared" ca="1" si="230"/>
        <v>-10.117185785570991</v>
      </c>
      <c r="AH477" s="304">
        <f t="shared" ca="1" si="231"/>
        <v>-1.5149133549735858</v>
      </c>
    </row>
    <row r="478" spans="1:34" x14ac:dyDescent="0.2">
      <c r="A478" s="347">
        <f t="shared" ca="1" si="209"/>
        <v>0.1</v>
      </c>
      <c r="B478" s="304">
        <f t="shared" ca="1" si="210"/>
        <v>11.399999999999933</v>
      </c>
      <c r="D478" s="306">
        <f t="shared" ca="1" si="211"/>
        <v>-0.71368678590622336</v>
      </c>
      <c r="E478" s="307">
        <f t="shared" ca="1" si="212"/>
        <v>-11.087423206257947</v>
      </c>
      <c r="F478" s="304">
        <f t="shared" ca="1" si="213"/>
        <v>11.11036912901837</v>
      </c>
      <c r="G478" s="306">
        <f t="shared" ca="1" si="214"/>
        <v>28.514698691397314</v>
      </c>
      <c r="H478" s="307">
        <f t="shared" ca="1" si="215"/>
        <v>50.0572685334323</v>
      </c>
      <c r="I478" s="304">
        <f t="shared" ca="1" si="216"/>
        <v>57.609184810144008</v>
      </c>
      <c r="J478" s="306">
        <f t="shared" ca="1" si="217"/>
        <v>351.05450303778048</v>
      </c>
      <c r="K478" s="307">
        <f t="shared" ca="1" si="218"/>
        <v>1198.8813462506391</v>
      </c>
      <c r="L478" s="304">
        <f t="shared" ca="1" si="203"/>
        <v>1249.2220565179146</v>
      </c>
      <c r="M478" s="306">
        <f t="shared" ca="1" si="219"/>
        <v>1.0529984090634574</v>
      </c>
      <c r="N478" s="304">
        <f t="shared" ca="1" si="220"/>
        <v>60.332364673326325</v>
      </c>
      <c r="P478" s="310">
        <f t="shared" ca="1" si="221"/>
        <v>23</v>
      </c>
      <c r="Q478" s="304">
        <f t="shared" ca="1" si="222"/>
        <v>0</v>
      </c>
      <c r="R478" s="306">
        <f t="shared" ca="1" si="223"/>
        <v>0</v>
      </c>
      <c r="S478" s="307">
        <f t="shared" ca="1" si="224"/>
        <v>8.2349999999999994</v>
      </c>
      <c r="T478" s="304">
        <f t="shared" ca="1" si="204"/>
        <v>80.785349999999994</v>
      </c>
      <c r="U478" s="311">
        <f t="shared" ca="1" si="205"/>
        <v>0</v>
      </c>
      <c r="V478" s="306">
        <f t="shared" ca="1" si="206"/>
        <v>1.0864427218899657</v>
      </c>
      <c r="W478" s="304">
        <f t="shared" ca="1" si="207"/>
        <v>11.636128517801284</v>
      </c>
      <c r="Y478" s="314" t="str">
        <f t="shared" ca="1" si="225"/>
        <v/>
      </c>
      <c r="Z478" s="315" t="str">
        <f t="shared" ca="1" si="226"/>
        <v/>
      </c>
      <c r="AA478" s="316" t="str">
        <f t="shared" ca="1" si="227"/>
        <v/>
      </c>
      <c r="AC478" s="310" t="e">
        <f t="shared" ca="1" si="228"/>
        <v>#N/A</v>
      </c>
      <c r="AD478" s="323" t="e">
        <f t="shared" ca="1" si="229"/>
        <v>#N/A</v>
      </c>
      <c r="AE478" s="324">
        <f t="shared" ca="1" si="208"/>
        <v>1198.8813462506391</v>
      </c>
      <c r="AG478" s="306">
        <f t="shared" ca="1" si="230"/>
        <v>-10.027323236261573</v>
      </c>
      <c r="AH478" s="304">
        <f t="shared" ca="1" si="231"/>
        <v>-1.4632699259752073</v>
      </c>
    </row>
    <row r="479" spans="1:34" x14ac:dyDescent="0.2">
      <c r="A479" s="347">
        <f t="shared" ca="1" si="209"/>
        <v>0.1</v>
      </c>
      <c r="B479" s="304">
        <f t="shared" ca="1" si="210"/>
        <v>11.499999999999932</v>
      </c>
      <c r="D479" s="306">
        <f t="shared" ca="1" si="211"/>
        <v>-0.69939409745412817</v>
      </c>
      <c r="E479" s="307">
        <f t="shared" ca="1" si="212"/>
        <v>-11.037779347271204</v>
      </c>
      <c r="F479" s="304">
        <f t="shared" ca="1" si="213"/>
        <v>11.059915235778275</v>
      </c>
      <c r="G479" s="306">
        <f t="shared" ca="1" si="214"/>
        <v>28.444759281651901</v>
      </c>
      <c r="H479" s="307">
        <f t="shared" ca="1" si="215"/>
        <v>48.95349059870518</v>
      </c>
      <c r="I479" s="304">
        <f t="shared" ca="1" si="216"/>
        <v>56.617564168627375</v>
      </c>
      <c r="J479" s="306">
        <f t="shared" ca="1" si="217"/>
        <v>353.90247593643295</v>
      </c>
      <c r="K479" s="307">
        <f t="shared" ca="1" si="218"/>
        <v>1203.831884207246</v>
      </c>
      <c r="L479" s="304">
        <f t="shared" ca="1" si="203"/>
        <v>1254.774150159265</v>
      </c>
      <c r="M479" s="306">
        <f t="shared" ca="1" si="219"/>
        <v>1.0444221042634485</v>
      </c>
      <c r="N479" s="304">
        <f t="shared" ca="1" si="220"/>
        <v>59.84097860446802</v>
      </c>
      <c r="P479" s="310">
        <f t="shared" ca="1" si="221"/>
        <v>23</v>
      </c>
      <c r="Q479" s="304">
        <f t="shared" ca="1" si="222"/>
        <v>0</v>
      </c>
      <c r="R479" s="306">
        <f t="shared" ca="1" si="223"/>
        <v>0</v>
      </c>
      <c r="S479" s="307">
        <f t="shared" ca="1" si="224"/>
        <v>8.2349999999999994</v>
      </c>
      <c r="T479" s="304">
        <f t="shared" ca="1" si="204"/>
        <v>80.785349999999994</v>
      </c>
      <c r="U479" s="311">
        <f t="shared" ca="1" si="205"/>
        <v>0</v>
      </c>
      <c r="V479" s="306">
        <f t="shared" ca="1" si="206"/>
        <v>1.0859030607102447</v>
      </c>
      <c r="W479" s="304">
        <f t="shared" ca="1" si="207"/>
        <v>11.233410611913389</v>
      </c>
      <c r="Y479" s="314" t="str">
        <f t="shared" ca="1" si="225"/>
        <v/>
      </c>
      <c r="Z479" s="315" t="str">
        <f t="shared" ca="1" si="226"/>
        <v/>
      </c>
      <c r="AA479" s="316" t="str">
        <f t="shared" ca="1" si="227"/>
        <v/>
      </c>
      <c r="AC479" s="310" t="e">
        <f t="shared" ca="1" si="228"/>
        <v>#N/A</v>
      </c>
      <c r="AD479" s="323" t="e">
        <f t="shared" ca="1" si="229"/>
        <v>#N/A</v>
      </c>
      <c r="AE479" s="324">
        <f t="shared" ca="1" si="208"/>
        <v>1203.831884207246</v>
      </c>
      <c r="AG479" s="306">
        <f t="shared" ca="1" si="230"/>
        <v>-9.9370282471654168</v>
      </c>
      <c r="AH479" s="304">
        <f t="shared" ca="1" si="231"/>
        <v>-1.4130089274804232</v>
      </c>
    </row>
    <row r="480" spans="1:34" x14ac:dyDescent="0.2">
      <c r="A480" s="347">
        <f t="shared" ca="1" si="209"/>
        <v>0.1</v>
      </c>
      <c r="B480" s="304">
        <f t="shared" ca="1" si="210"/>
        <v>11.599999999999932</v>
      </c>
      <c r="D480" s="306">
        <f t="shared" ca="1" si="211"/>
        <v>-0.68532900410908304</v>
      </c>
      <c r="E480" s="307">
        <f t="shared" ca="1" si="212"/>
        <v>-10.989452658659506</v>
      </c>
      <c r="F480" s="304">
        <f t="shared" ca="1" si="213"/>
        <v>11.010801314200144</v>
      </c>
      <c r="G480" s="306">
        <f t="shared" ca="1" si="214"/>
        <v>28.376226381240993</v>
      </c>
      <c r="H480" s="307">
        <f t="shared" ca="1" si="215"/>
        <v>47.85454533283923</v>
      </c>
      <c r="I480" s="304">
        <f t="shared" ca="1" si="216"/>
        <v>55.635130382270184</v>
      </c>
      <c r="J480" s="306">
        <f t="shared" ca="1" si="217"/>
        <v>356.74352521957758</v>
      </c>
      <c r="K480" s="307">
        <f t="shared" ca="1" si="218"/>
        <v>1208.6722860038233</v>
      </c>
      <c r="L480" s="304">
        <f t="shared" ca="1" si="203"/>
        <v>1260.2200751217224</v>
      </c>
      <c r="M480" s="306">
        <f t="shared" ca="1" si="219"/>
        <v>1.035563268309615</v>
      </c>
      <c r="N480" s="304">
        <f t="shared" ca="1" si="220"/>
        <v>59.333404692914613</v>
      </c>
      <c r="P480" s="310">
        <f t="shared" ca="1" si="221"/>
        <v>23</v>
      </c>
      <c r="Q480" s="304">
        <f t="shared" ca="1" si="222"/>
        <v>0</v>
      </c>
      <c r="R480" s="306">
        <f t="shared" ca="1" si="223"/>
        <v>0</v>
      </c>
      <c r="S480" s="307">
        <f t="shared" ca="1" si="224"/>
        <v>8.2349999999999994</v>
      </c>
      <c r="T480" s="304">
        <f t="shared" ca="1" si="204"/>
        <v>80.785349999999994</v>
      </c>
      <c r="U480" s="311">
        <f t="shared" ca="1" si="205"/>
        <v>0</v>
      </c>
      <c r="V480" s="306">
        <f t="shared" ca="1" si="206"/>
        <v>1.0853756491318141</v>
      </c>
      <c r="W480" s="304">
        <f t="shared" ca="1" si="207"/>
        <v>10.841678105802437</v>
      </c>
      <c r="Y480" s="314" t="str">
        <f t="shared" ca="1" si="225"/>
        <v/>
      </c>
      <c r="Z480" s="315" t="str">
        <f t="shared" ca="1" si="226"/>
        <v/>
      </c>
      <c r="AA480" s="316" t="str">
        <f t="shared" ca="1" si="227"/>
        <v/>
      </c>
      <c r="AC480" s="310" t="e">
        <f t="shared" ca="1" si="228"/>
        <v>#N/A</v>
      </c>
      <c r="AD480" s="323" t="e">
        <f t="shared" ca="1" si="229"/>
        <v>#N/A</v>
      </c>
      <c r="AE480" s="324">
        <f t="shared" ca="1" si="208"/>
        <v>1208.6722860038233</v>
      </c>
      <c r="AG480" s="306">
        <f t="shared" ca="1" si="230"/>
        <v>-9.8461686606807604</v>
      </c>
      <c r="AH480" s="304">
        <f t="shared" ca="1" si="231"/>
        <v>-1.3641057209366594</v>
      </c>
    </row>
    <row r="481" spans="1:34" x14ac:dyDescent="0.2">
      <c r="A481" s="347">
        <f t="shared" ca="1" si="209"/>
        <v>0.1</v>
      </c>
      <c r="B481" s="304">
        <f t="shared" ca="1" si="210"/>
        <v>11.699999999999932</v>
      </c>
      <c r="D481" s="306">
        <f t="shared" ca="1" si="211"/>
        <v>-0.67148827735284333</v>
      </c>
      <c r="E481" s="307">
        <f t="shared" ca="1" si="212"/>
        <v>-10.942418587916778</v>
      </c>
      <c r="F481" s="304">
        <f t="shared" ca="1" si="213"/>
        <v>10.963002374341114</v>
      </c>
      <c r="G481" s="306">
        <f t="shared" ca="1" si="214"/>
        <v>28.309077553505709</v>
      </c>
      <c r="H481" s="307">
        <f t="shared" ca="1" si="215"/>
        <v>46.760303474047554</v>
      </c>
      <c r="I481" s="304">
        <f t="shared" ca="1" si="216"/>
        <v>54.661959834197532</v>
      </c>
      <c r="J481" s="306">
        <f t="shared" ca="1" si="217"/>
        <v>359.57779041631494</v>
      </c>
      <c r="K481" s="307">
        <f t="shared" ca="1" si="218"/>
        <v>1213.4030284441676</v>
      </c>
      <c r="L481" s="304">
        <f t="shared" ca="1" si="203"/>
        <v>1265.5603884438533</v>
      </c>
      <c r="M481" s="306">
        <f t="shared" ca="1" si="219"/>
        <v>1.0264095951044332</v>
      </c>
      <c r="N481" s="304">
        <f t="shared" ca="1" si="220"/>
        <v>58.808937851215703</v>
      </c>
      <c r="P481" s="310">
        <f t="shared" ca="1" si="221"/>
        <v>23</v>
      </c>
      <c r="Q481" s="304">
        <f t="shared" ca="1" si="222"/>
        <v>0</v>
      </c>
      <c r="R481" s="306">
        <f t="shared" ca="1" si="223"/>
        <v>0</v>
      </c>
      <c r="S481" s="307">
        <f t="shared" ca="1" si="224"/>
        <v>8.2349999999999994</v>
      </c>
      <c r="T481" s="304">
        <f t="shared" ca="1" si="204"/>
        <v>80.785349999999994</v>
      </c>
      <c r="U481" s="311">
        <f t="shared" ca="1" si="205"/>
        <v>0</v>
      </c>
      <c r="V481" s="306">
        <f t="shared" ca="1" si="206"/>
        <v>1.0848604186371202</v>
      </c>
      <c r="W481" s="304">
        <f t="shared" ca="1" si="207"/>
        <v>10.460741645192861</v>
      </c>
      <c r="Y481" s="314" t="str">
        <f t="shared" ca="1" si="225"/>
        <v/>
      </c>
      <c r="Z481" s="315" t="str">
        <f t="shared" ca="1" si="226"/>
        <v/>
      </c>
      <c r="AA481" s="316" t="str">
        <f t="shared" ca="1" si="227"/>
        <v/>
      </c>
      <c r="AC481" s="310" t="e">
        <f t="shared" ca="1" si="228"/>
        <v>#N/A</v>
      </c>
      <c r="AD481" s="323" t="e">
        <f t="shared" ca="1" si="229"/>
        <v>#N/A</v>
      </c>
      <c r="AE481" s="324">
        <f t="shared" ca="1" si="208"/>
        <v>1213.4030284441676</v>
      </c>
      <c r="AG481" s="306">
        <f t="shared" ca="1" si="230"/>
        <v>-9.7546058759633532</v>
      </c>
      <c r="AH481" s="304">
        <f t="shared" ca="1" si="231"/>
        <v>-1.3165365034368472</v>
      </c>
    </row>
    <row r="482" spans="1:34" x14ac:dyDescent="0.2">
      <c r="A482" s="347">
        <f t="shared" ca="1" si="209"/>
        <v>0.1</v>
      </c>
      <c r="B482" s="304">
        <f t="shared" ca="1" si="210"/>
        <v>11.799999999999931</v>
      </c>
      <c r="D482" s="306">
        <f t="shared" ca="1" si="211"/>
        <v>-0.65786895465181916</v>
      </c>
      <c r="E482" s="307">
        <f t="shared" ca="1" si="212"/>
        <v>-10.896653279589607</v>
      </c>
      <c r="F482" s="304">
        <f t="shared" ca="1" si="213"/>
        <v>10.916494137638036</v>
      </c>
      <c r="G482" s="306">
        <f t="shared" ca="1" si="214"/>
        <v>28.243290658040529</v>
      </c>
      <c r="H482" s="307">
        <f t="shared" ca="1" si="215"/>
        <v>45.670638146088592</v>
      </c>
      <c r="I482" s="304">
        <f t="shared" ca="1" si="216"/>
        <v>53.698143877284267</v>
      </c>
      <c r="J482" s="306">
        <f t="shared" ca="1" si="217"/>
        <v>362.40540882689226</v>
      </c>
      <c r="K482" s="307">
        <f t="shared" ca="1" si="218"/>
        <v>1218.0245755251744</v>
      </c>
      <c r="L482" s="304">
        <f t="shared" ca="1" si="203"/>
        <v>1270.7956353915718</v>
      </c>
      <c r="M482" s="306">
        <f t="shared" ca="1" si="219"/>
        <v>1.01694816615775</v>
      </c>
      <c r="N482" s="304">
        <f t="shared" ca="1" si="220"/>
        <v>58.266837904407851</v>
      </c>
      <c r="P482" s="310">
        <f t="shared" ca="1" si="221"/>
        <v>23</v>
      </c>
      <c r="Q482" s="304">
        <f t="shared" ca="1" si="222"/>
        <v>0</v>
      </c>
      <c r="R482" s="306">
        <f t="shared" ca="1" si="223"/>
        <v>0</v>
      </c>
      <c r="S482" s="307">
        <f t="shared" ca="1" si="224"/>
        <v>8.2349999999999994</v>
      </c>
      <c r="T482" s="304">
        <f t="shared" ca="1" si="204"/>
        <v>80.785349999999994</v>
      </c>
      <c r="U482" s="311">
        <f t="shared" ca="1" si="205"/>
        <v>0</v>
      </c>
      <c r="V482" s="306">
        <f t="shared" ca="1" si="206"/>
        <v>1.0843573025889093</v>
      </c>
      <c r="W482" s="304">
        <f t="shared" ca="1" si="207"/>
        <v>10.090418328649967</v>
      </c>
      <c r="Y482" s="314" t="str">
        <f t="shared" ca="1" si="225"/>
        <v/>
      </c>
      <c r="Z482" s="315" t="str">
        <f t="shared" ca="1" si="226"/>
        <v/>
      </c>
      <c r="AA482" s="316" t="str">
        <f t="shared" ca="1" si="227"/>
        <v/>
      </c>
      <c r="AC482" s="310" t="e">
        <f t="shared" ca="1" si="228"/>
        <v>#N/A</v>
      </c>
      <c r="AD482" s="323" t="e">
        <f t="shared" ca="1" si="229"/>
        <v>#N/A</v>
      </c>
      <c r="AE482" s="324">
        <f t="shared" ca="1" si="208"/>
        <v>1218.0245755251744</v>
      </c>
      <c r="AG482" s="306">
        <f t="shared" ca="1" si="230"/>
        <v>-9.662194313273492</v>
      </c>
      <c r="AH482" s="304">
        <f t="shared" ca="1" si="231"/>
        <v>-1.2702782811406026</v>
      </c>
    </row>
    <row r="483" spans="1:34" x14ac:dyDescent="0.2">
      <c r="A483" s="347">
        <f t="shared" ca="1" si="209"/>
        <v>0.1</v>
      </c>
      <c r="B483" s="304">
        <f t="shared" ca="1" si="210"/>
        <v>11.899999999999931</v>
      </c>
      <c r="D483" s="306">
        <f t="shared" ca="1" si="211"/>
        <v>-0.64446834326806168</v>
      </c>
      <c r="E483" s="307">
        <f t="shared" ca="1" si="212"/>
        <v>-10.852133540966324</v>
      </c>
      <c r="F483" s="304">
        <f t="shared" ca="1" si="213"/>
        <v>10.871253002135539</v>
      </c>
      <c r="G483" s="306">
        <f t="shared" ca="1" si="214"/>
        <v>28.178843823713724</v>
      </c>
      <c r="H483" s="307">
        <f t="shared" ca="1" si="215"/>
        <v>44.585424791991962</v>
      </c>
      <c r="I483" s="304">
        <f t="shared" ca="1" si="216"/>
        <v>52.743789616632789</v>
      </c>
      <c r="J483" s="306">
        <f t="shared" ca="1" si="217"/>
        <v>365.22651555097997</v>
      </c>
      <c r="K483" s="307">
        <f t="shared" ca="1" si="218"/>
        <v>1222.5373786720784</v>
      </c>
      <c r="L483" s="304">
        <f t="shared" ca="1" si="203"/>
        <v>1275.9263497208242</v>
      </c>
      <c r="M483" s="306">
        <f t="shared" ca="1" si="219"/>
        <v>1.0071654235866707</v>
      </c>
      <c r="N483" s="304">
        <f t="shared" ca="1" si="220"/>
        <v>57.706328043022047</v>
      </c>
      <c r="P483" s="310">
        <f t="shared" ca="1" si="221"/>
        <v>23</v>
      </c>
      <c r="Q483" s="304">
        <f t="shared" ca="1" si="222"/>
        <v>0</v>
      </c>
      <c r="R483" s="306">
        <f t="shared" ca="1" si="223"/>
        <v>0</v>
      </c>
      <c r="S483" s="307">
        <f t="shared" ca="1" si="224"/>
        <v>8.2349999999999994</v>
      </c>
      <c r="T483" s="304">
        <f t="shared" ca="1" si="204"/>
        <v>80.785349999999994</v>
      </c>
      <c r="U483" s="311">
        <f t="shared" ca="1" si="205"/>
        <v>0</v>
      </c>
      <c r="V483" s="306">
        <f t="shared" ca="1" si="206"/>
        <v>1.0838662361948916</v>
      </c>
      <c r="W483" s="304">
        <f t="shared" ca="1" si="207"/>
        <v>9.7305315063745663</v>
      </c>
      <c r="Y483" s="314" t="str">
        <f t="shared" ca="1" si="225"/>
        <v/>
      </c>
      <c r="Z483" s="315" t="str">
        <f t="shared" ca="1" si="226"/>
        <v/>
      </c>
      <c r="AA483" s="316" t="str">
        <f t="shared" ca="1" si="227"/>
        <v/>
      </c>
      <c r="AC483" s="310" t="e">
        <f t="shared" ca="1" si="228"/>
        <v>#N/A</v>
      </c>
      <c r="AD483" s="323" t="e">
        <f t="shared" ca="1" si="229"/>
        <v>#N/A</v>
      </c>
      <c r="AE483" s="324">
        <f t="shared" ca="1" si="208"/>
        <v>1222.5373786720784</v>
      </c>
      <c r="AG483" s="306">
        <f t="shared" ca="1" si="230"/>
        <v>-9.5687808497733116</v>
      </c>
      <c r="AH483" s="304">
        <f t="shared" ca="1" si="231"/>
        <v>-1.2253088437947746</v>
      </c>
    </row>
    <row r="484" spans="1:34" x14ac:dyDescent="0.2">
      <c r="A484" s="347">
        <f t="shared" ca="1" si="209"/>
        <v>0.1</v>
      </c>
      <c r="B484" s="304">
        <f t="shared" ca="1" si="210"/>
        <v>11.999999999999931</v>
      </c>
      <c r="D484" s="306">
        <f t="shared" ca="1" si="211"/>
        <v>-0.63128402486792612</v>
      </c>
      <c r="E484" s="307">
        <f t="shared" ca="1" si="212"/>
        <v>-10.80883680782704</v>
      </c>
      <c r="F484" s="304">
        <f t="shared" ca="1" si="213"/>
        <v>10.827256007793022</v>
      </c>
      <c r="G484" s="306">
        <f t="shared" ca="1" si="214"/>
        <v>28.11571542122693</v>
      </c>
      <c r="H484" s="307">
        <f t="shared" ca="1" si="215"/>
        <v>43.504541111209257</v>
      </c>
      <c r="I484" s="304">
        <f t="shared" ca="1" si="216"/>
        <v>51.799020752754721</v>
      </c>
      <c r="J484" s="306">
        <f t="shared" ca="1" si="217"/>
        <v>368.04124351322702</v>
      </c>
      <c r="K484" s="307">
        <f t="shared" ca="1" si="218"/>
        <v>1226.9418769672384</v>
      </c>
      <c r="L484" s="304">
        <f t="shared" ca="1" si="203"/>
        <v>1280.9530539339264</v>
      </c>
      <c r="M484" s="306">
        <f t="shared" ca="1" si="219"/>
        <v>0.99704714324687305</v>
      </c>
      <c r="N484" s="304">
        <f t="shared" ca="1" si="220"/>
        <v>57.126593283621446</v>
      </c>
      <c r="P484" s="310">
        <f t="shared" ca="1" si="221"/>
        <v>23</v>
      </c>
      <c r="Q484" s="304">
        <f t="shared" ca="1" si="222"/>
        <v>0</v>
      </c>
      <c r="R484" s="306">
        <f t="shared" ca="1" si="223"/>
        <v>0</v>
      </c>
      <c r="S484" s="307">
        <f t="shared" ca="1" si="224"/>
        <v>8.2349999999999994</v>
      </c>
      <c r="T484" s="304">
        <f t="shared" ca="1" si="204"/>
        <v>80.785349999999994</v>
      </c>
      <c r="U484" s="311">
        <f t="shared" ca="1" si="205"/>
        <v>0</v>
      </c>
      <c r="V484" s="306">
        <f t="shared" ca="1" si="206"/>
        <v>1.0833871564734689</v>
      </c>
      <c r="W484" s="304">
        <f t="shared" ca="1" si="207"/>
        <v>9.3809105871993292</v>
      </c>
      <c r="Y484" s="314" t="str">
        <f t="shared" ca="1" si="225"/>
        <v/>
      </c>
      <c r="Z484" s="315" t="str">
        <f t="shared" ca="1" si="226"/>
        <v/>
      </c>
      <c r="AA484" s="316" t="str">
        <f t="shared" ca="1" si="227"/>
        <v/>
      </c>
      <c r="AC484" s="310">
        <f t="shared" ca="1" si="228"/>
        <v>11.999999999999931</v>
      </c>
      <c r="AD484" s="323">
        <f t="shared" ca="1" si="229"/>
        <v>368.04124351322702</v>
      </c>
      <c r="AE484" s="324">
        <f t="shared" ca="1" si="208"/>
        <v>1226.9418769672384</v>
      </c>
      <c r="AG484" s="306">
        <f t="shared" ca="1" si="230"/>
        <v>-9.4742042269155267</v>
      </c>
      <c r="AH484" s="304">
        <f t="shared" ca="1" si="231"/>
        <v>-1.181606740300494</v>
      </c>
    </row>
    <row r="485" spans="1:34" x14ac:dyDescent="0.2">
      <c r="A485" s="347">
        <f t="shared" ca="1" si="209"/>
        <v>0.1</v>
      </c>
      <c r="B485" s="304">
        <f t="shared" ca="1" si="210"/>
        <v>12.09999999999993</v>
      </c>
      <c r="D485" s="306">
        <f t="shared" ca="1" si="211"/>
        <v>-0.61831386095026097</v>
      </c>
      <c r="E485" s="307">
        <f t="shared" ca="1" si="212"/>
        <v>-10.766741110099318</v>
      </c>
      <c r="F485" s="304">
        <f t="shared" ca="1" si="213"/>
        <v>10.784480801714375</v>
      </c>
      <c r="G485" s="306">
        <f t="shared" ca="1" si="214"/>
        <v>28.053884035131905</v>
      </c>
      <c r="H485" s="307">
        <f t="shared" ca="1" si="215"/>
        <v>42.427867000199328</v>
      </c>
      <c r="I485" s="304">
        <f t="shared" ca="1" si="216"/>
        <v>50.863978488152419</v>
      </c>
      <c r="J485" s="306">
        <f t="shared" ca="1" si="217"/>
        <v>370.84972348604498</v>
      </c>
      <c r="K485" s="307">
        <f t="shared" ca="1" si="218"/>
        <v>1231.2384973728088</v>
      </c>
      <c r="L485" s="304">
        <f t="shared" ca="1" si="203"/>
        <v>1285.8762595298695</v>
      </c>
      <c r="M485" s="306">
        <f t="shared" ca="1" si="219"/>
        <v>0.986578408342071</v>
      </c>
      <c r="N485" s="304">
        <f t="shared" ca="1" si="220"/>
        <v>56.526778956735001</v>
      </c>
      <c r="P485" s="310">
        <f t="shared" ca="1" si="221"/>
        <v>23</v>
      </c>
      <c r="Q485" s="304">
        <f t="shared" ca="1" si="222"/>
        <v>0</v>
      </c>
      <c r="R485" s="306">
        <f t="shared" ca="1" si="223"/>
        <v>0</v>
      </c>
      <c r="S485" s="307">
        <f t="shared" ca="1" si="224"/>
        <v>8.2349999999999994</v>
      </c>
      <c r="T485" s="304">
        <f t="shared" ca="1" si="204"/>
        <v>80.785349999999994</v>
      </c>
      <c r="U485" s="311">
        <f t="shared" ca="1" si="205"/>
        <v>0</v>
      </c>
      <c r="V485" s="306">
        <f t="shared" ca="1" si="206"/>
        <v>1.082920002220471</v>
      </c>
      <c r="W485" s="304">
        <f t="shared" ca="1" si="207"/>
        <v>9.0413908533881582</v>
      </c>
      <c r="Y485" s="314" t="str">
        <f t="shared" ca="1" si="225"/>
        <v/>
      </c>
      <c r="Z485" s="315" t="str">
        <f t="shared" ca="1" si="226"/>
        <v/>
      </c>
      <c r="AA485" s="316" t="str">
        <f t="shared" ca="1" si="227"/>
        <v/>
      </c>
      <c r="AC485" s="310" t="e">
        <f t="shared" ca="1" si="228"/>
        <v>#N/A</v>
      </c>
      <c r="AD485" s="323" t="e">
        <f t="shared" ca="1" si="229"/>
        <v>#N/A</v>
      </c>
      <c r="AE485" s="324">
        <f t="shared" ca="1" si="208"/>
        <v>1231.2384973728088</v>
      </c>
      <c r="AG485" s="306">
        <f t="shared" ca="1" si="230"/>
        <v>-9.378294430164603</v>
      </c>
      <c r="AH485" s="304">
        <f t="shared" ca="1" si="231"/>
        <v>-1.1391512552761784</v>
      </c>
    </row>
    <row r="486" spans="1:34" x14ac:dyDescent="0.2">
      <c r="A486" s="347">
        <f t="shared" ca="1" si="209"/>
        <v>0.1</v>
      </c>
      <c r="B486" s="304">
        <f t="shared" ca="1" si="210"/>
        <v>12.19999999999993</v>
      </c>
      <c r="D486" s="306">
        <f t="shared" ca="1" si="211"/>
        <v>-0.60555599911498514</v>
      </c>
      <c r="E486" s="307">
        <f t="shared" ca="1" si="212"/>
        <v>-10.725825037255046</v>
      </c>
      <c r="F486" s="304">
        <f t="shared" ca="1" si="213"/>
        <v>10.742905603135092</v>
      </c>
      <c r="G486" s="306">
        <f t="shared" ca="1" si="214"/>
        <v>27.993328435220405</v>
      </c>
      <c r="H486" s="307">
        <f t="shared" ca="1" si="215"/>
        <v>41.355284496473821</v>
      </c>
      <c r="I486" s="304">
        <f t="shared" ca="1" si="216"/>
        <v>49.938822499798761</v>
      </c>
      <c r="J486" s="306">
        <f t="shared" ca="1" si="217"/>
        <v>373.65208410956262</v>
      </c>
      <c r="K486" s="307">
        <f t="shared" ca="1" si="218"/>
        <v>1235.4276549476424</v>
      </c>
      <c r="L486" s="304">
        <f t="shared" ca="1" si="203"/>
        <v>1290.6964672489232</v>
      </c>
      <c r="M486" s="306">
        <f t="shared" ca="1" si="219"/>
        <v>0.97574358393951888</v>
      </c>
      <c r="N486" s="304">
        <f t="shared" ca="1" si="220"/>
        <v>55.905989246703406</v>
      </c>
      <c r="P486" s="310">
        <f t="shared" ca="1" si="221"/>
        <v>23</v>
      </c>
      <c r="Q486" s="304">
        <f t="shared" ca="1" si="222"/>
        <v>0</v>
      </c>
      <c r="R486" s="306">
        <f t="shared" ca="1" si="223"/>
        <v>0</v>
      </c>
      <c r="S486" s="307">
        <f t="shared" ca="1" si="224"/>
        <v>8.2349999999999994</v>
      </c>
      <c r="T486" s="304">
        <f t="shared" ca="1" si="204"/>
        <v>80.785349999999994</v>
      </c>
      <c r="U486" s="311">
        <f t="shared" ca="1" si="205"/>
        <v>0</v>
      </c>
      <c r="V486" s="306">
        <f t="shared" ca="1" si="206"/>
        <v>1.0824647139768573</v>
      </c>
      <c r="W486" s="304">
        <f t="shared" ca="1" si="207"/>
        <v>8.7118132828560135</v>
      </c>
      <c r="Y486" s="314" t="str">
        <f t="shared" ca="1" si="225"/>
        <v/>
      </c>
      <c r="Z486" s="315" t="str">
        <f t="shared" ca="1" si="226"/>
        <v/>
      </c>
      <c r="AA486" s="316" t="str">
        <f t="shared" ca="1" si="227"/>
        <v/>
      </c>
      <c r="AC486" s="310" t="e">
        <f t="shared" ca="1" si="228"/>
        <v>#N/A</v>
      </c>
      <c r="AD486" s="323" t="e">
        <f t="shared" ca="1" si="229"/>
        <v>#N/A</v>
      </c>
      <c r="AE486" s="324">
        <f t="shared" ca="1" si="208"/>
        <v>1235.4276549476424</v>
      </c>
      <c r="AG486" s="306">
        <f t="shared" ca="1" si="230"/>
        <v>-9.2808720425589826</v>
      </c>
      <c r="AH486" s="304">
        <f t="shared" ca="1" si="231"/>
        <v>-1.0979223865680825</v>
      </c>
    </row>
    <row r="487" spans="1:34" x14ac:dyDescent="0.2">
      <c r="A487" s="347">
        <f t="shared" ca="1" si="209"/>
        <v>0.1</v>
      </c>
      <c r="B487" s="304">
        <f t="shared" ca="1" si="210"/>
        <v>12.29999999999993</v>
      </c>
      <c r="D487" s="306">
        <f t="shared" ca="1" si="211"/>
        <v>-0.59300888019091758</v>
      </c>
      <c r="E487" s="307">
        <f t="shared" ca="1" si="212"/>
        <v>-10.68606770327373</v>
      </c>
      <c r="F487" s="304">
        <f t="shared" ca="1" si="213"/>
        <v>10.702509167991177</v>
      </c>
      <c r="G487" s="306">
        <f t="shared" ca="1" si="214"/>
        <v>27.934027547201314</v>
      </c>
      <c r="H487" s="307">
        <f t="shared" ca="1" si="215"/>
        <v>40.286677726146451</v>
      </c>
      <c r="I487" s="304">
        <f t="shared" ca="1" si="216"/>
        <v>49.023731979707406</v>
      </c>
      <c r="J487" s="306">
        <f t="shared" ca="1" si="217"/>
        <v>376.44845190868369</v>
      </c>
      <c r="K487" s="307">
        <f t="shared" ca="1" si="218"/>
        <v>1239.5097530587734</v>
      </c>
      <c r="L487" s="304">
        <f t="shared" ca="1" si="203"/>
        <v>1295.4141673118547</v>
      </c>
      <c r="M487" s="306">
        <f t="shared" ca="1" si="219"/>
        <v>0.96452629291495451</v>
      </c>
      <c r="N487" s="304">
        <f t="shared" ca="1" si="220"/>
        <v>55.263285813425888</v>
      </c>
      <c r="P487" s="310">
        <f t="shared" ca="1" si="221"/>
        <v>23</v>
      </c>
      <c r="Q487" s="304">
        <f t="shared" ca="1" si="222"/>
        <v>0</v>
      </c>
      <c r="R487" s="306">
        <f t="shared" ca="1" si="223"/>
        <v>0</v>
      </c>
      <c r="S487" s="307">
        <f t="shared" ca="1" si="224"/>
        <v>8.2349999999999994</v>
      </c>
      <c r="T487" s="304">
        <f t="shared" ca="1" si="204"/>
        <v>80.785349999999994</v>
      </c>
      <c r="U487" s="311">
        <f t="shared" ca="1" si="205"/>
        <v>0</v>
      </c>
      <c r="V487" s="306">
        <f t="shared" ca="1" si="206"/>
        <v>1.0820212339973312</v>
      </c>
      <c r="W487" s="304">
        <f t="shared" ca="1" si="207"/>
        <v>8.3920243784414819</v>
      </c>
      <c r="Y487" s="314" t="str">
        <f t="shared" ca="1" si="225"/>
        <v/>
      </c>
      <c r="Z487" s="315" t="str">
        <f t="shared" ca="1" si="226"/>
        <v/>
      </c>
      <c r="AA487" s="316" t="str">
        <f t="shared" ca="1" si="227"/>
        <v/>
      </c>
      <c r="AC487" s="310" t="e">
        <f t="shared" ca="1" si="228"/>
        <v>#N/A</v>
      </c>
      <c r="AD487" s="323" t="e">
        <f t="shared" ca="1" si="229"/>
        <v>#N/A</v>
      </c>
      <c r="AE487" s="324">
        <f t="shared" ca="1" si="208"/>
        <v>1239.5097530587734</v>
      </c>
      <c r="AG487" s="306">
        <f t="shared" ca="1" si="230"/>
        <v>-9.181747574594894</v>
      </c>
      <c r="AH487" s="304">
        <f t="shared" ca="1" si="231"/>
        <v>-1.0579008236619325</v>
      </c>
    </row>
    <row r="488" spans="1:34" x14ac:dyDescent="0.2">
      <c r="A488" s="347">
        <f t="shared" ca="1" si="209"/>
        <v>0.1</v>
      </c>
      <c r="B488" s="304">
        <f t="shared" ca="1" si="210"/>
        <v>12.399999999999929</v>
      </c>
      <c r="D488" s="306">
        <f t="shared" ca="1" si="211"/>
        <v>-0.58067124623849298</v>
      </c>
      <c r="E488" s="307">
        <f t="shared" ca="1" si="212"/>
        <v>-10.647448710985959</v>
      </c>
      <c r="F488" s="304">
        <f t="shared" ca="1" si="213"/>
        <v>10.663270752882752</v>
      </c>
      <c r="G488" s="306">
        <f t="shared" ca="1" si="214"/>
        <v>27.875960422577464</v>
      </c>
      <c r="H488" s="307">
        <f t="shared" ca="1" si="215"/>
        <v>39.221932855047854</v>
      </c>
      <c r="I488" s="304">
        <f t="shared" ca="1" si="216"/>
        <v>48.118906745342699</v>
      </c>
      <c r="J488" s="306">
        <f t="shared" ca="1" si="217"/>
        <v>379.23895130717261</v>
      </c>
      <c r="K488" s="307">
        <f t="shared" ca="1" si="218"/>
        <v>1243.485183587833</v>
      </c>
      <c r="L488" s="304">
        <f t="shared" ca="1" si="203"/>
        <v>1300.0298396540868</v>
      </c>
      <c r="M488" s="306">
        <f t="shared" ca="1" si="219"/>
        <v>0.95290939396218766</v>
      </c>
      <c r="N488" s="304">
        <f t="shared" ca="1" si="220"/>
        <v>54.597686532402406</v>
      </c>
      <c r="P488" s="310">
        <f t="shared" ca="1" si="221"/>
        <v>23</v>
      </c>
      <c r="Q488" s="304">
        <f t="shared" ca="1" si="222"/>
        <v>0</v>
      </c>
      <c r="R488" s="306">
        <f t="shared" ca="1" si="223"/>
        <v>0</v>
      </c>
      <c r="S488" s="307">
        <f t="shared" ca="1" si="224"/>
        <v>8.2349999999999994</v>
      </c>
      <c r="T488" s="304">
        <f t="shared" ca="1" si="204"/>
        <v>80.785349999999994</v>
      </c>
      <c r="U488" s="311">
        <f t="shared" ca="1" si="205"/>
        <v>0</v>
      </c>
      <c r="V488" s="306">
        <f t="shared" ca="1" si="206"/>
        <v>1.0815895062198237</v>
      </c>
      <c r="W488" s="304">
        <f t="shared" ca="1" si="207"/>
        <v>8.0818760038775093</v>
      </c>
      <c r="Y488" s="314" t="str">
        <f t="shared" ca="1" si="225"/>
        <v/>
      </c>
      <c r="Z488" s="315" t="str">
        <f t="shared" ca="1" si="226"/>
        <v/>
      </c>
      <c r="AA488" s="316" t="str">
        <f t="shared" ca="1" si="227"/>
        <v/>
      </c>
      <c r="AC488" s="310" t="e">
        <f t="shared" ca="1" si="228"/>
        <v>#N/A</v>
      </c>
      <c r="AD488" s="323" t="e">
        <f t="shared" ca="1" si="229"/>
        <v>#N/A</v>
      </c>
      <c r="AE488" s="324">
        <f t="shared" ca="1" si="208"/>
        <v>1243.485183587833</v>
      </c>
      <c r="AG488" s="306">
        <f t="shared" ca="1" si="230"/>
        <v>-9.0807207741289453</v>
      </c>
      <c r="AH488" s="304">
        <f t="shared" ca="1" si="231"/>
        <v>-1.0190679269509997</v>
      </c>
    </row>
    <row r="489" spans="1:34" x14ac:dyDescent="0.2">
      <c r="A489" s="347">
        <f t="shared" ca="1" si="209"/>
        <v>0.1</v>
      </c>
      <c r="B489" s="304">
        <f t="shared" ca="1" si="210"/>
        <v>12.499999999999929</v>
      </c>
      <c r="D489" s="306">
        <f t="shared" ca="1" si="211"/>
        <v>-0.56854214943820314</v>
      </c>
      <c r="E489" s="307">
        <f t="shared" ca="1" si="212"/>
        <v>-10.609948115598163</v>
      </c>
      <c r="F489" s="304">
        <f t="shared" ca="1" si="213"/>
        <v>10.625170078232763</v>
      </c>
      <c r="G489" s="306">
        <f t="shared" ca="1" si="214"/>
        <v>27.819106207633645</v>
      </c>
      <c r="H489" s="307">
        <f t="shared" ca="1" si="215"/>
        <v>38.160938043488038</v>
      </c>
      <c r="I489" s="304">
        <f t="shared" ca="1" si="216"/>
        <v>47.224568421008712</v>
      </c>
      <c r="J489" s="306">
        <f t="shared" ca="1" si="217"/>
        <v>382.02370463868317</v>
      </c>
      <c r="K489" s="307">
        <f t="shared" ca="1" si="218"/>
        <v>1247.3543271327599</v>
      </c>
      <c r="L489" s="304">
        <f t="shared" ca="1" si="203"/>
        <v>1304.5439541551232</v>
      </c>
      <c r="M489" s="306">
        <f t="shared" ca="1" si="219"/>
        <v>0.94087496243273017</v>
      </c>
      <c r="N489" s="304">
        <f t="shared" ca="1" si="220"/>
        <v>53.908164396925322</v>
      </c>
      <c r="P489" s="310">
        <f t="shared" ca="1" si="221"/>
        <v>23</v>
      </c>
      <c r="Q489" s="304">
        <f t="shared" ca="1" si="222"/>
        <v>0</v>
      </c>
      <c r="R489" s="306">
        <f t="shared" ca="1" si="223"/>
        <v>0</v>
      </c>
      <c r="S489" s="307">
        <f t="shared" ca="1" si="224"/>
        <v>8.2349999999999994</v>
      </c>
      <c r="T489" s="304">
        <f t="shared" ca="1" si="204"/>
        <v>80.785349999999994</v>
      </c>
      <c r="U489" s="311">
        <f t="shared" ca="1" si="205"/>
        <v>0</v>
      </c>
      <c r="V489" s="306">
        <f t="shared" ca="1" si="206"/>
        <v>1.0811694762357902</v>
      </c>
      <c r="W489" s="304">
        <f t="shared" ca="1" si="207"/>
        <v>7.7812252261178587</v>
      </c>
      <c r="Y489" s="314" t="str">
        <f t="shared" ca="1" si="225"/>
        <v/>
      </c>
      <c r="Z489" s="315" t="str">
        <f t="shared" ca="1" si="226"/>
        <v/>
      </c>
      <c r="AA489" s="316" t="str">
        <f t="shared" ca="1" si="227"/>
        <v/>
      </c>
      <c r="AC489" s="310" t="e">
        <f t="shared" ca="1" si="228"/>
        <v>#N/A</v>
      </c>
      <c r="AD489" s="323" t="e">
        <f t="shared" ca="1" si="229"/>
        <v>#N/A</v>
      </c>
      <c r="AE489" s="324">
        <f t="shared" ca="1" si="208"/>
        <v>1247.3543271327599</v>
      </c>
      <c r="AG489" s="306">
        <f t="shared" ca="1" si="230"/>
        <v>-8.9775799215066421</v>
      </c>
      <c r="AH489" s="304">
        <f t="shared" ca="1" si="231"/>
        <v>-0.98140570781754821</v>
      </c>
    </row>
    <row r="490" spans="1:34" x14ac:dyDescent="0.2">
      <c r="A490" s="347">
        <f t="shared" ca="1" si="209"/>
        <v>0.1</v>
      </c>
      <c r="B490" s="304">
        <f t="shared" ca="1" si="210"/>
        <v>12.599999999999929</v>
      </c>
      <c r="D490" s="306">
        <f t="shared" ca="1" si="211"/>
        <v>-0.55662096186893917</v>
      </c>
      <c r="E490" s="307">
        <f t="shared" ca="1" si="212"/>
        <v>-10.57354638718618</v>
      </c>
      <c r="F490" s="304">
        <f t="shared" ca="1" si="213"/>
        <v>10.58818729042747</v>
      </c>
      <c r="G490" s="306">
        <f t="shared" ca="1" si="214"/>
        <v>27.763444111446752</v>
      </c>
      <c r="H490" s="307">
        <f t="shared" ca="1" si="215"/>
        <v>37.103583404769417</v>
      </c>
      <c r="I490" s="304">
        <f t="shared" ca="1" si="216"/>
        <v>46.340961690540126</v>
      </c>
      <c r="J490" s="306">
        <f t="shared" ca="1" si="217"/>
        <v>384.8028321546372</v>
      </c>
      <c r="K490" s="307">
        <f t="shared" ca="1" si="218"/>
        <v>1251.1175532051727</v>
      </c>
      <c r="L490" s="304">
        <f t="shared" ca="1" si="203"/>
        <v>1308.9569708635684</v>
      </c>
      <c r="M490" s="306">
        <f t="shared" ca="1" si="219"/>
        <v>0.92840427492156674</v>
      </c>
      <c r="N490" s="304">
        <f t="shared" ca="1" si="220"/>
        <v>53.19364663490915</v>
      </c>
      <c r="P490" s="310">
        <f t="shared" ca="1" si="221"/>
        <v>23</v>
      </c>
      <c r="Q490" s="304">
        <f t="shared" ca="1" si="222"/>
        <v>0</v>
      </c>
      <c r="R490" s="306">
        <f t="shared" ca="1" si="223"/>
        <v>0</v>
      </c>
      <c r="S490" s="307">
        <f t="shared" ca="1" si="224"/>
        <v>8.2349999999999994</v>
      </c>
      <c r="T490" s="304">
        <f t="shared" ca="1" si="204"/>
        <v>80.785349999999994</v>
      </c>
      <c r="U490" s="311">
        <f t="shared" ca="1" si="205"/>
        <v>0</v>
      </c>
      <c r="V490" s="306">
        <f t="shared" ca="1" si="206"/>
        <v>1.0807610912612755</v>
      </c>
      <c r="W490" s="304">
        <f t="shared" ca="1" si="207"/>
        <v>7.4899341636872885</v>
      </c>
      <c r="Y490" s="314" t="str">
        <f t="shared" ca="1" si="225"/>
        <v/>
      </c>
      <c r="Z490" s="315" t="str">
        <f t="shared" ca="1" si="226"/>
        <v/>
      </c>
      <c r="AA490" s="316" t="str">
        <f t="shared" ca="1" si="227"/>
        <v/>
      </c>
      <c r="AC490" s="310" t="e">
        <f t="shared" ca="1" si="228"/>
        <v>#N/A</v>
      </c>
      <c r="AD490" s="323" t="e">
        <f t="shared" ca="1" si="229"/>
        <v>#N/A</v>
      </c>
      <c r="AE490" s="324">
        <f t="shared" ca="1" si="208"/>
        <v>1251.1175532051727</v>
      </c>
      <c r="AG490" s="306">
        <f t="shared" ca="1" si="230"/>
        <v>-8.8721011169811845</v>
      </c>
      <c r="AH490" s="304">
        <f t="shared" ca="1" si="231"/>
        <v>-0.94489680948607879</v>
      </c>
    </row>
    <row r="491" spans="1:34" x14ac:dyDescent="0.2">
      <c r="A491" s="347">
        <f t="shared" ca="1" si="209"/>
        <v>0.1</v>
      </c>
      <c r="B491" s="304">
        <f t="shared" ca="1" si="210"/>
        <v>12.699999999999928</v>
      </c>
      <c r="D491" s="306">
        <f t="shared" ca="1" si="211"/>
        <v>-0.54490738617141232</v>
      </c>
      <c r="E491" s="307">
        <f t="shared" ca="1" si="212"/>
        <v>-10.538224371930502</v>
      </c>
      <c r="F491" s="304">
        <f t="shared" ca="1" si="213"/>
        <v>10.552302922710956</v>
      </c>
      <c r="G491" s="306">
        <f t="shared" ca="1" si="214"/>
        <v>27.708953372829612</v>
      </c>
      <c r="H491" s="307">
        <f t="shared" ca="1" si="215"/>
        <v>36.049760967576368</v>
      </c>
      <c r="I491" s="304">
        <f t="shared" ca="1" si="216"/>
        <v>45.468355620552607</v>
      </c>
      <c r="J491" s="306">
        <f t="shared" ca="1" si="217"/>
        <v>387.57645202885101</v>
      </c>
      <c r="K491" s="307">
        <f t="shared" ca="1" si="218"/>
        <v>1254.77522042379</v>
      </c>
      <c r="L491" s="304">
        <f t="shared" ca="1" si="203"/>
        <v>1313.2693402180846</v>
      </c>
      <c r="M491" s="306">
        <f t="shared" ca="1" si="219"/>
        <v>0.91547779868847701</v>
      </c>
      <c r="N491" s="304">
        <f t="shared" ca="1" si="220"/>
        <v>52.453014102776947</v>
      </c>
      <c r="P491" s="310">
        <f t="shared" ca="1" si="221"/>
        <v>23</v>
      </c>
      <c r="Q491" s="304">
        <f t="shared" ca="1" si="222"/>
        <v>0</v>
      </c>
      <c r="R491" s="306">
        <f t="shared" ca="1" si="223"/>
        <v>0</v>
      </c>
      <c r="S491" s="307">
        <f t="shared" ca="1" si="224"/>
        <v>8.2349999999999994</v>
      </c>
      <c r="T491" s="304">
        <f t="shared" ca="1" si="204"/>
        <v>80.785349999999994</v>
      </c>
      <c r="U491" s="311">
        <f t="shared" ca="1" si="205"/>
        <v>0</v>
      </c>
      <c r="V491" s="306">
        <f t="shared" ca="1" si="206"/>
        <v>1.0803643001086987</v>
      </c>
      <c r="W491" s="304">
        <f t="shared" ca="1" si="207"/>
        <v>7.2078698407329078</v>
      </c>
      <c r="Y491" s="314" t="str">
        <f t="shared" ca="1" si="225"/>
        <v/>
      </c>
      <c r="Z491" s="315" t="str">
        <f t="shared" ca="1" si="226"/>
        <v/>
      </c>
      <c r="AA491" s="316" t="str">
        <f t="shared" ca="1" si="227"/>
        <v/>
      </c>
      <c r="AC491" s="310" t="e">
        <f t="shared" ca="1" si="228"/>
        <v>#N/A</v>
      </c>
      <c r="AD491" s="323" t="e">
        <f t="shared" ca="1" si="229"/>
        <v>#N/A</v>
      </c>
      <c r="AE491" s="324">
        <f t="shared" ca="1" si="208"/>
        <v>1254.77522042379</v>
      </c>
      <c r="AG491" s="306">
        <f t="shared" ca="1" si="230"/>
        <v>-8.7640475697527105</v>
      </c>
      <c r="AH491" s="304">
        <f t="shared" ca="1" si="231"/>
        <v>-0.90952448860804969</v>
      </c>
    </row>
    <row r="492" spans="1:34" x14ac:dyDescent="0.2">
      <c r="A492" s="347">
        <f t="shared" ca="1" si="209"/>
        <v>0.1</v>
      </c>
      <c r="B492" s="304">
        <f t="shared" ca="1" si="210"/>
        <v>12.799999999999928</v>
      </c>
      <c r="D492" s="306">
        <f t="shared" ca="1" si="211"/>
        <v>-0.53340146708006897</v>
      </c>
      <c r="E492" s="307">
        <f t="shared" ca="1" si="212"/>
        <v>-10.5039632518508</v>
      </c>
      <c r="F492" s="304">
        <f t="shared" ca="1" si="213"/>
        <v>10.517497854590474</v>
      </c>
      <c r="G492" s="306">
        <f t="shared" ca="1" si="214"/>
        <v>27.655613226121606</v>
      </c>
      <c r="H492" s="307">
        <f t="shared" ca="1" si="215"/>
        <v>34.999364642391285</v>
      </c>
      <c r="I492" s="304">
        <f t="shared" ca="1" si="216"/>
        <v>44.607045052142844</v>
      </c>
      <c r="J492" s="306">
        <f t="shared" ca="1" si="217"/>
        <v>390.34468035879854</v>
      </c>
      <c r="K492" s="307">
        <f t="shared" ca="1" si="218"/>
        <v>1258.3276767042883</v>
      </c>
      <c r="L492" s="304">
        <f t="shared" ca="1" si="203"/>
        <v>1317.4815032646281</v>
      </c>
      <c r="M492" s="306">
        <f t="shared" ca="1" si="219"/>
        <v>0.90207518720216495</v>
      </c>
      <c r="N492" s="304">
        <f t="shared" ca="1" si="220"/>
        <v>51.685101030157703</v>
      </c>
      <c r="P492" s="310">
        <f t="shared" ca="1" si="221"/>
        <v>23</v>
      </c>
      <c r="Q492" s="304">
        <f t="shared" ca="1" si="222"/>
        <v>0</v>
      </c>
      <c r="R492" s="306">
        <f t="shared" ca="1" si="223"/>
        <v>0</v>
      </c>
      <c r="S492" s="307">
        <f t="shared" ca="1" si="224"/>
        <v>8.2349999999999994</v>
      </c>
      <c r="T492" s="304">
        <f t="shared" ca="1" si="204"/>
        <v>80.785349999999994</v>
      </c>
      <c r="U492" s="311">
        <f t="shared" ca="1" si="205"/>
        <v>0</v>
      </c>
      <c r="V492" s="306">
        <f t="shared" ca="1" si="206"/>
        <v>1.0799790531593005</v>
      </c>
      <c r="W492" s="304">
        <f t="shared" ca="1" si="207"/>
        <v>6.934904046461873</v>
      </c>
      <c r="Y492" s="314" t="str">
        <f t="shared" ca="1" si="225"/>
        <v/>
      </c>
      <c r="Z492" s="315" t="str">
        <f t="shared" ca="1" si="226"/>
        <v/>
      </c>
      <c r="AA492" s="316" t="str">
        <f t="shared" ca="1" si="227"/>
        <v/>
      </c>
      <c r="AC492" s="310" t="e">
        <f t="shared" ca="1" si="228"/>
        <v>#N/A</v>
      </c>
      <c r="AD492" s="323" t="e">
        <f t="shared" ca="1" si="229"/>
        <v>#N/A</v>
      </c>
      <c r="AE492" s="324">
        <f t="shared" ca="1" si="208"/>
        <v>1258.3276767042883</v>
      </c>
      <c r="AG492" s="306">
        <f t="shared" ca="1" si="230"/>
        <v>-8.6531689007003116</v>
      </c>
      <c r="AH492" s="304">
        <f t="shared" ca="1" si="231"/>
        <v>-0.87527259753890807</v>
      </c>
    </row>
    <row r="493" spans="1:34" x14ac:dyDescent="0.2">
      <c r="A493" s="347">
        <f t="shared" ca="1" si="209"/>
        <v>0.1</v>
      </c>
      <c r="B493" s="304">
        <f t="shared" ca="1" si="210"/>
        <v>12.899999999999928</v>
      </c>
      <c r="D493" s="306">
        <f t="shared" ca="1" si="211"/>
        <v>-0.52210360379176246</v>
      </c>
      <c r="E493" s="307">
        <f t="shared" ca="1" si="212"/>
        <v>-10.470744502781619</v>
      </c>
      <c r="F493" s="304">
        <f t="shared" ca="1" si="213"/>
        <v>10.48375326949389</v>
      </c>
      <c r="G493" s="306">
        <f t="shared" ca="1" si="214"/>
        <v>27.603402865742428</v>
      </c>
      <c r="H493" s="307">
        <f t="shared" ca="1" si="215"/>
        <v>33.952290192113125</v>
      </c>
      <c r="I493" s="304">
        <f t="shared" ca="1" si="216"/>
        <v>43.757352057202212</v>
      </c>
      <c r="J493" s="306">
        <f t="shared" ca="1" si="217"/>
        <v>393.10763116339172</v>
      </c>
      <c r="K493" s="307">
        <f t="shared" ca="1" si="218"/>
        <v>1261.7752594460135</v>
      </c>
      <c r="L493" s="304">
        <f t="shared" ca="1" si="203"/>
        <v>1321.5938918703234</v>
      </c>
      <c r="M493" s="306">
        <f t="shared" ca="1" si="219"/>
        <v>0.88817528331839524</v>
      </c>
      <c r="N493" s="304">
        <f t="shared" ca="1" si="220"/>
        <v>50.888695201980198</v>
      </c>
      <c r="P493" s="310">
        <f t="shared" ca="1" si="221"/>
        <v>23</v>
      </c>
      <c r="Q493" s="304">
        <f t="shared" ca="1" si="222"/>
        <v>0</v>
      </c>
      <c r="R493" s="306">
        <f t="shared" ca="1" si="223"/>
        <v>0</v>
      </c>
      <c r="S493" s="307">
        <f t="shared" ca="1" si="224"/>
        <v>8.2349999999999994</v>
      </c>
      <c r="T493" s="304">
        <f t="shared" ca="1" si="204"/>
        <v>80.785349999999994</v>
      </c>
      <c r="U493" s="311">
        <f t="shared" ca="1" si="205"/>
        <v>0</v>
      </c>
      <c r="V493" s="306">
        <f t="shared" ca="1" si="206"/>
        <v>1.079605302336204</v>
      </c>
      <c r="W493" s="304">
        <f t="shared" ca="1" si="207"/>
        <v>6.6709131996573436</v>
      </c>
      <c r="Y493" s="314" t="str">
        <f t="shared" ca="1" si="225"/>
        <v/>
      </c>
      <c r="Z493" s="315" t="str">
        <f t="shared" ca="1" si="226"/>
        <v/>
      </c>
      <c r="AA493" s="316" t="str">
        <f t="shared" ca="1" si="227"/>
        <v/>
      </c>
      <c r="AC493" s="310" t="e">
        <f t="shared" ca="1" si="228"/>
        <v>#N/A</v>
      </c>
      <c r="AD493" s="323" t="e">
        <f t="shared" ca="1" si="229"/>
        <v>#N/A</v>
      </c>
      <c r="AE493" s="324">
        <f t="shared" ca="1" si="208"/>
        <v>1261.7752594460135</v>
      </c>
      <c r="AG493" s="306">
        <f t="shared" ca="1" si="230"/>
        <v>-8.5392004741703662</v>
      </c>
      <c r="AH493" s="304">
        <f t="shared" ca="1" si="231"/>
        <v>-0.8421255672692014</v>
      </c>
    </row>
    <row r="494" spans="1:34" x14ac:dyDescent="0.2">
      <c r="A494" s="347">
        <f t="shared" ca="1" si="209"/>
        <v>0.1</v>
      </c>
      <c r="B494" s="304">
        <f t="shared" ca="1" si="210"/>
        <v>12.999999999999927</v>
      </c>
      <c r="D494" s="306">
        <f t="shared" ca="1" si="211"/>
        <v>-0.51101456312033011</v>
      </c>
      <c r="E494" s="307">
        <f t="shared" ca="1" si="212"/>
        <v>-10.438549850315374</v>
      </c>
      <c r="F494" s="304">
        <f t="shared" ca="1" si="213"/>
        <v>10.451050610404687</v>
      </c>
      <c r="G494" s="306">
        <f t="shared" ca="1" si="214"/>
        <v>27.552301409430395</v>
      </c>
      <c r="H494" s="307">
        <f t="shared" ca="1" si="215"/>
        <v>32.908435207081588</v>
      </c>
      <c r="I494" s="304">
        <f t="shared" ca="1" si="216"/>
        <v>42.919627453355034</v>
      </c>
      <c r="J494" s="306">
        <f t="shared" ca="1" si="217"/>
        <v>395.86541637715038</v>
      </c>
      <c r="K494" s="307">
        <f t="shared" ca="1" si="218"/>
        <v>1265.1182957159733</v>
      </c>
      <c r="L494" s="304">
        <f t="shared" ca="1" si="203"/>
        <v>1325.6069289343443</v>
      </c>
      <c r="M494" s="306">
        <f t="shared" ca="1" si="219"/>
        <v>0.87375613185434031</v>
      </c>
      <c r="N494" s="304">
        <f t="shared" ca="1" si="220"/>
        <v>50.062538678929968</v>
      </c>
      <c r="P494" s="310">
        <f t="shared" ca="1" si="221"/>
        <v>23</v>
      </c>
      <c r="Q494" s="304">
        <f t="shared" ca="1" si="222"/>
        <v>0</v>
      </c>
      <c r="R494" s="306">
        <f t="shared" ca="1" si="223"/>
        <v>0</v>
      </c>
      <c r="S494" s="307">
        <f t="shared" ca="1" si="224"/>
        <v>8.2349999999999994</v>
      </c>
      <c r="T494" s="304">
        <f t="shared" ca="1" si="204"/>
        <v>80.785349999999994</v>
      </c>
      <c r="U494" s="311">
        <f t="shared" ca="1" si="205"/>
        <v>0</v>
      </c>
      <c r="V494" s="306">
        <f t="shared" ca="1" si="206"/>
        <v>1.0792430010780349</v>
      </c>
      <c r="W494" s="304">
        <f t="shared" ca="1" si="207"/>
        <v>6.4157782179697724</v>
      </c>
      <c r="Y494" s="314" t="str">
        <f t="shared" ca="1" si="225"/>
        <v/>
      </c>
      <c r="Z494" s="315" t="str">
        <f t="shared" ca="1" si="226"/>
        <v/>
      </c>
      <c r="AA494" s="316" t="str">
        <f t="shared" ca="1" si="227"/>
        <v/>
      </c>
      <c r="AC494" s="310">
        <f t="shared" ca="1" si="228"/>
        <v>12.999999999999927</v>
      </c>
      <c r="AD494" s="323">
        <f t="shared" ca="1" si="229"/>
        <v>395.86541637715038</v>
      </c>
      <c r="AE494" s="324">
        <f t="shared" ca="1" si="208"/>
        <v>1265.1182957159733</v>
      </c>
      <c r="AG494" s="306">
        <f t="shared" ca="1" si="230"/>
        <v>-8.4218627781011346</v>
      </c>
      <c r="AH494" s="304">
        <f t="shared" ca="1" si="231"/>
        <v>-0.81006839097235506</v>
      </c>
    </row>
    <row r="495" spans="1:34" x14ac:dyDescent="0.2">
      <c r="A495" s="347">
        <f t="shared" ca="1" si="209"/>
        <v>0.1</v>
      </c>
      <c r="B495" s="304">
        <f t="shared" ca="1" si="210"/>
        <v>13.099999999999927</v>
      </c>
      <c r="D495" s="306">
        <f t="shared" ca="1" si="211"/>
        <v>-0.50013549336237051</v>
      </c>
      <c r="E495" s="307">
        <f t="shared" ca="1" si="212"/>
        <v>-10.407361223423754</v>
      </c>
      <c r="F495" s="304">
        <f t="shared" ca="1" si="213"/>
        <v>10.419371533184965</v>
      </c>
      <c r="G495" s="306">
        <f t="shared" ca="1" si="214"/>
        <v>27.502287860094157</v>
      </c>
      <c r="H495" s="307">
        <f t="shared" ca="1" si="215"/>
        <v>31.867699084739211</v>
      </c>
      <c r="I495" s="304">
        <f t="shared" ca="1" si="216"/>
        <v>42.094252368880134</v>
      </c>
      <c r="J495" s="306">
        <f t="shared" ca="1" si="217"/>
        <v>398.6181458406266</v>
      </c>
      <c r="K495" s="307">
        <f t="shared" ca="1" si="218"/>
        <v>1268.3571024305643</v>
      </c>
      <c r="L495" s="304">
        <f t="shared" ca="1" si="203"/>
        <v>1329.5210285961919</v>
      </c>
      <c r="M495" s="306">
        <f t="shared" ca="1" si="219"/>
        <v>0.858795003599375</v>
      </c>
      <c r="N495" s="304">
        <f t="shared" ca="1" si="220"/>
        <v>49.205329173166533</v>
      </c>
      <c r="P495" s="310">
        <f t="shared" ca="1" si="221"/>
        <v>23</v>
      </c>
      <c r="Q495" s="304">
        <f t="shared" ca="1" si="222"/>
        <v>0</v>
      </c>
      <c r="R495" s="306">
        <f t="shared" ca="1" si="223"/>
        <v>0</v>
      </c>
      <c r="S495" s="307">
        <f t="shared" ca="1" si="224"/>
        <v>8.2349999999999994</v>
      </c>
      <c r="T495" s="304">
        <f t="shared" ca="1" si="204"/>
        <v>80.785349999999994</v>
      </c>
      <c r="U495" s="311">
        <f t="shared" ca="1" si="205"/>
        <v>0</v>
      </c>
      <c r="V495" s="306">
        <f t="shared" ca="1" si="206"/>
        <v>1.0788921043130428</v>
      </c>
      <c r="W495" s="304">
        <f t="shared" ca="1" si="207"/>
        <v>6.1693843916845443</v>
      </c>
      <c r="Y495" s="314" t="str">
        <f t="shared" ca="1" si="225"/>
        <v/>
      </c>
      <c r="Z495" s="315" t="str">
        <f t="shared" ca="1" si="226"/>
        <v/>
      </c>
      <c r="AA495" s="316" t="str">
        <f t="shared" ca="1" si="227"/>
        <v/>
      </c>
      <c r="AC495" s="310" t="e">
        <f t="shared" ca="1" si="228"/>
        <v>#N/A</v>
      </c>
      <c r="AD495" s="323" t="e">
        <f t="shared" ca="1" si="229"/>
        <v>#N/A</v>
      </c>
      <c r="AE495" s="324">
        <f t="shared" ca="1" si="208"/>
        <v>1268.3571024305643</v>
      </c>
      <c r="AG495" s="306">
        <f t="shared" ca="1" si="230"/>
        <v>-8.3008608763811278</v>
      </c>
      <c r="AH495" s="304">
        <f t="shared" ca="1" si="231"/>
        <v>-0.77908660813233432</v>
      </c>
    </row>
    <row r="496" spans="1:34" x14ac:dyDescent="0.2">
      <c r="A496" s="347">
        <f t="shared" ca="1" si="209"/>
        <v>0.1</v>
      </c>
      <c r="B496" s="304">
        <f t="shared" ca="1" si="210"/>
        <v>13.199999999999926</v>
      </c>
      <c r="D496" s="306">
        <f t="shared" ca="1" si="211"/>
        <v>-0.48946793877014871</v>
      </c>
      <c r="E496" s="307">
        <f t="shared" ca="1" si="212"/>
        <v>-10.377160705454898</v>
      </c>
      <c r="F496" s="304">
        <f t="shared" ca="1" si="213"/>
        <v>10.388697857283226</v>
      </c>
      <c r="G496" s="306">
        <f t="shared" ca="1" si="214"/>
        <v>27.453341066217142</v>
      </c>
      <c r="H496" s="307">
        <f t="shared" ca="1" si="215"/>
        <v>30.829983014193722</v>
      </c>
      <c r="I496" s="304">
        <f t="shared" ca="1" si="216"/>
        <v>41.281639845741566</v>
      </c>
      <c r="J496" s="306">
        <f t="shared" ca="1" si="217"/>
        <v>401.36592728694217</v>
      </c>
      <c r="K496" s="307">
        <f t="shared" ca="1" si="218"/>
        <v>1271.4919865355109</v>
      </c>
      <c r="L496" s="304">
        <f t="shared" ca="1" si="203"/>
        <v>1333.3365964417712</v>
      </c>
      <c r="M496" s="306">
        <f t="shared" ca="1" si="219"/>
        <v>0.84326843310618849</v>
      </c>
      <c r="N496" s="304">
        <f t="shared" ca="1" si="220"/>
        <v>48.315722213594583</v>
      </c>
      <c r="P496" s="310">
        <f t="shared" ca="1" si="221"/>
        <v>23</v>
      </c>
      <c r="Q496" s="304">
        <f t="shared" ca="1" si="222"/>
        <v>0</v>
      </c>
      <c r="R496" s="306">
        <f t="shared" ca="1" si="223"/>
        <v>0</v>
      </c>
      <c r="S496" s="307">
        <f t="shared" ca="1" si="224"/>
        <v>8.2349999999999994</v>
      </c>
      <c r="T496" s="304">
        <f t="shared" ca="1" si="204"/>
        <v>80.785349999999994</v>
      </c>
      <c r="U496" s="311">
        <f t="shared" ca="1" si="205"/>
        <v>0</v>
      </c>
      <c r="V496" s="306">
        <f t="shared" ca="1" si="206"/>
        <v>1.0785525684336652</v>
      </c>
      <c r="W496" s="304">
        <f t="shared" ca="1" si="207"/>
        <v>5.9316212616694513</v>
      </c>
      <c r="Y496" s="314" t="str">
        <f t="shared" ca="1" si="225"/>
        <v/>
      </c>
      <c r="Z496" s="315" t="str">
        <f t="shared" ca="1" si="226"/>
        <v/>
      </c>
      <c r="AA496" s="316" t="str">
        <f t="shared" ca="1" si="227"/>
        <v/>
      </c>
      <c r="AC496" s="310" t="e">
        <f t="shared" ca="1" si="228"/>
        <v>#N/A</v>
      </c>
      <c r="AD496" s="323" t="e">
        <f t="shared" ca="1" si="229"/>
        <v>#N/A</v>
      </c>
      <c r="AE496" s="324">
        <f t="shared" ca="1" si="208"/>
        <v>1271.4919865355109</v>
      </c>
      <c r="AG496" s="306">
        <f t="shared" ca="1" si="230"/>
        <v>-8.1758839627281912</v>
      </c>
      <c r="AH496" s="304">
        <f t="shared" ca="1" si="231"/>
        <v>-0.74916628921488093</v>
      </c>
    </row>
    <row r="497" spans="1:34" x14ac:dyDescent="0.2">
      <c r="A497" s="347">
        <f t="shared" ca="1" si="209"/>
        <v>0.1</v>
      </c>
      <c r="B497" s="304">
        <f t="shared" ca="1" si="210"/>
        <v>13.299999999999926</v>
      </c>
      <c r="D497" s="306">
        <f t="shared" ca="1" si="211"/>
        <v>-0.47901385449180045</v>
      </c>
      <c r="E497" s="307">
        <f t="shared" ca="1" si="212"/>
        <v>-10.347930482192512</v>
      </c>
      <c r="F497" s="304">
        <f t="shared" ca="1" si="213"/>
        <v>10.359011513512476</v>
      </c>
      <c r="G497" s="306">
        <f t="shared" ca="1" si="214"/>
        <v>27.405439680767962</v>
      </c>
      <c r="H497" s="307">
        <f t="shared" ca="1" si="215"/>
        <v>29.795189965974473</v>
      </c>
      <c r="I497" s="304">
        <f t="shared" ca="1" si="216"/>
        <v>40.482236464957282</v>
      </c>
      <c r="J497" s="306">
        <f t="shared" ca="1" si="217"/>
        <v>404.1088663242914</v>
      </c>
      <c r="K497" s="307">
        <f t="shared" ca="1" si="218"/>
        <v>1274.5232451845193</v>
      </c>
      <c r="L497" s="304">
        <f t="shared" ca="1" si="203"/>
        <v>1337.0540297076936</v>
      </c>
      <c r="M497" s="306">
        <f t="shared" ca="1" si="219"/>
        <v>0.82715227293185578</v>
      </c>
      <c r="N497" s="304">
        <f t="shared" ca="1" si="220"/>
        <v>47.392334253648499</v>
      </c>
      <c r="P497" s="310">
        <f t="shared" ca="1" si="221"/>
        <v>23</v>
      </c>
      <c r="Q497" s="304">
        <f t="shared" ca="1" si="222"/>
        <v>0</v>
      </c>
      <c r="R497" s="306">
        <f t="shared" ca="1" si="223"/>
        <v>0</v>
      </c>
      <c r="S497" s="307">
        <f t="shared" ca="1" si="224"/>
        <v>8.2349999999999994</v>
      </c>
      <c r="T497" s="304">
        <f t="shared" ca="1" si="204"/>
        <v>80.785349999999994</v>
      </c>
      <c r="U497" s="311">
        <f t="shared" ca="1" si="205"/>
        <v>0</v>
      </c>
      <c r="V497" s="306">
        <f t="shared" ca="1" si="206"/>
        <v>1.0782243512714738</v>
      </c>
      <c r="W497" s="304">
        <f t="shared" ca="1" si="207"/>
        <v>5.7023825012067695</v>
      </c>
      <c r="Y497" s="314" t="str">
        <f t="shared" ca="1" si="225"/>
        <v/>
      </c>
      <c r="Z497" s="315" t="str">
        <f t="shared" ca="1" si="226"/>
        <v/>
      </c>
      <c r="AA497" s="316" t="str">
        <f t="shared" ca="1" si="227"/>
        <v/>
      </c>
      <c r="AC497" s="310" t="e">
        <f t="shared" ca="1" si="228"/>
        <v>#N/A</v>
      </c>
      <c r="AD497" s="323" t="e">
        <f t="shared" ca="1" si="229"/>
        <v>#N/A</v>
      </c>
      <c r="AE497" s="324">
        <f t="shared" ca="1" si="208"/>
        <v>1274.5232451845193</v>
      </c>
      <c r="AG497" s="306">
        <f t="shared" ca="1" si="230"/>
        <v>-8.0466050515947529</v>
      </c>
      <c r="AH497" s="304">
        <f t="shared" ca="1" si="231"/>
        <v>-0.72029402084632077</v>
      </c>
    </row>
    <row r="498" spans="1:34" x14ac:dyDescent="0.2">
      <c r="A498" s="347">
        <f t="shared" ca="1" si="209"/>
        <v>0.1</v>
      </c>
      <c r="B498" s="304">
        <f t="shared" ca="1" si="210"/>
        <v>13.399999999999926</v>
      </c>
      <c r="D498" s="306">
        <f t="shared" ca="1" si="211"/>
        <v>-0.46877562179595345</v>
      </c>
      <c r="E498" s="307">
        <f t="shared" ca="1" si="212"/>
        <v>-10.319652786655706</v>
      </c>
      <c r="F498" s="304">
        <f t="shared" ca="1" si="213"/>
        <v>10.330294488576842</v>
      </c>
      <c r="G498" s="306">
        <f t="shared" ca="1" si="214"/>
        <v>27.358562118588367</v>
      </c>
      <c r="H498" s="307">
        <f t="shared" ca="1" si="215"/>
        <v>28.763224687308902</v>
      </c>
      <c r="I498" s="304">
        <f t="shared" ca="1" si="216"/>
        <v>39.696523973885604</v>
      </c>
      <c r="J498" s="306">
        <f t="shared" ca="1" si="217"/>
        <v>406.84706641425919</v>
      </c>
      <c r="K498" s="307">
        <f t="shared" ca="1" si="218"/>
        <v>1277.4511659171835</v>
      </c>
      <c r="L498" s="304">
        <f t="shared" ca="1" si="203"/>
        <v>1340.6737174842581</v>
      </c>
      <c r="M498" s="306">
        <f t="shared" ca="1" si="219"/>
        <v>0.81042176734022109</v>
      </c>
      <c r="N498" s="304">
        <f t="shared" ca="1" si="220"/>
        <v>46.433746894127808</v>
      </c>
      <c r="P498" s="310">
        <f t="shared" ca="1" si="221"/>
        <v>23</v>
      </c>
      <c r="Q498" s="304">
        <f t="shared" ca="1" si="222"/>
        <v>0</v>
      </c>
      <c r="R498" s="306">
        <f t="shared" ca="1" si="223"/>
        <v>0</v>
      </c>
      <c r="S498" s="307">
        <f t="shared" ca="1" si="224"/>
        <v>8.2349999999999994</v>
      </c>
      <c r="T498" s="304">
        <f t="shared" ca="1" si="204"/>
        <v>80.785349999999994</v>
      </c>
      <c r="U498" s="311">
        <f t="shared" ca="1" si="205"/>
        <v>0</v>
      </c>
      <c r="V498" s="306">
        <f t="shared" ca="1" si="206"/>
        <v>1.0779074120724372</v>
      </c>
      <c r="W498" s="304">
        <f t="shared" ca="1" si="207"/>
        <v>5.4815658014144191</v>
      </c>
      <c r="Y498" s="314" t="str">
        <f t="shared" ca="1" si="225"/>
        <v/>
      </c>
      <c r="Z498" s="315" t="str">
        <f t="shared" ca="1" si="226"/>
        <v/>
      </c>
      <c r="AA498" s="316" t="str">
        <f t="shared" ca="1" si="227"/>
        <v/>
      </c>
      <c r="AC498" s="310" t="e">
        <f t="shared" ca="1" si="228"/>
        <v>#N/A</v>
      </c>
      <c r="AD498" s="323" t="e">
        <f t="shared" ca="1" si="229"/>
        <v>#N/A</v>
      </c>
      <c r="AE498" s="324">
        <f t="shared" ca="1" si="208"/>
        <v>1277.4511659171835</v>
      </c>
      <c r="AG498" s="306">
        <f t="shared" ca="1" si="230"/>
        <v>-7.9126808486860627</v>
      </c>
      <c r="AH498" s="304">
        <f t="shared" ca="1" si="231"/>
        <v>-0.69245689146408862</v>
      </c>
    </row>
    <row r="499" spans="1:34" x14ac:dyDescent="0.2">
      <c r="A499" s="347">
        <f t="shared" ca="1" si="209"/>
        <v>0.1</v>
      </c>
      <c r="B499" s="304">
        <f t="shared" ca="1" si="210"/>
        <v>13.499999999999925</v>
      </c>
      <c r="D499" s="306">
        <f t="shared" ca="1" si="211"/>
        <v>-0.4587560633465928</v>
      </c>
      <c r="E499" s="307">
        <f t="shared" ca="1" si="212"/>
        <v>-10.292309840316426</v>
      </c>
      <c r="F499" s="304">
        <f t="shared" ca="1" si="213"/>
        <v>10.302528766023009</v>
      </c>
      <c r="G499" s="306">
        <f t="shared" ca="1" si="214"/>
        <v>27.312686512253709</v>
      </c>
      <c r="H499" s="307">
        <f t="shared" ca="1" si="215"/>
        <v>27.73399370327726</v>
      </c>
      <c r="I499" s="304">
        <f t="shared" ca="1" si="216"/>
        <v>38.925020889526422</v>
      </c>
      <c r="J499" s="306">
        <f t="shared" ca="1" si="217"/>
        <v>409.5806288458013</v>
      </c>
      <c r="K499" s="307">
        <f t="shared" ca="1" si="218"/>
        <v>1280.2760268367128</v>
      </c>
      <c r="L499" s="304">
        <f t="shared" ca="1" si="203"/>
        <v>1344.1960409175892</v>
      </c>
      <c r="M499" s="306">
        <f t="shared" ca="1" si="219"/>
        <v>0.79305164882474588</v>
      </c>
      <c r="N499" s="304">
        <f t="shared" ca="1" si="220"/>
        <v>45.438512413549034</v>
      </c>
      <c r="P499" s="310">
        <f t="shared" ca="1" si="221"/>
        <v>23</v>
      </c>
      <c r="Q499" s="304">
        <f t="shared" ca="1" si="222"/>
        <v>0</v>
      </c>
      <c r="R499" s="306">
        <f t="shared" ca="1" si="223"/>
        <v>0</v>
      </c>
      <c r="S499" s="307">
        <f t="shared" ca="1" si="224"/>
        <v>8.2349999999999994</v>
      </c>
      <c r="T499" s="304">
        <f t="shared" ca="1" si="204"/>
        <v>80.785349999999994</v>
      </c>
      <c r="U499" s="311">
        <f t="shared" ca="1" si="205"/>
        <v>0</v>
      </c>
      <c r="V499" s="306">
        <f t="shared" ca="1" si="206"/>
        <v>1.077601711472433</v>
      </c>
      <c r="W499" s="304">
        <f t="shared" ca="1" si="207"/>
        <v>5.2690727599592888</v>
      </c>
      <c r="Y499" s="314" t="str">
        <f t="shared" ca="1" si="225"/>
        <v/>
      </c>
      <c r="Z499" s="315" t="str">
        <f t="shared" ca="1" si="226"/>
        <v/>
      </c>
      <c r="AA499" s="316" t="str">
        <f t="shared" ca="1" si="227"/>
        <v/>
      </c>
      <c r="AC499" s="310" t="e">
        <f t="shared" ca="1" si="228"/>
        <v>#N/A</v>
      </c>
      <c r="AD499" s="323" t="e">
        <f t="shared" ca="1" si="229"/>
        <v>#N/A</v>
      </c>
      <c r="AE499" s="324">
        <f t="shared" ca="1" si="208"/>
        <v>1280.2760268367128</v>
      </c>
      <c r="AG499" s="306">
        <f t="shared" ca="1" si="230"/>
        <v>-7.7737518516174209</v>
      </c>
      <c r="AH499" s="304">
        <f t="shared" ca="1" si="231"/>
        <v>-0.6656424774030868</v>
      </c>
    </row>
    <row r="500" spans="1:34" x14ac:dyDescent="0.2">
      <c r="A500" s="347">
        <f t="shared" ca="1" si="209"/>
        <v>0.1</v>
      </c>
      <c r="B500" s="304">
        <f t="shared" ca="1" si="210"/>
        <v>13.599999999999925</v>
      </c>
      <c r="D500" s="306">
        <f t="shared" ca="1" si="211"/>
        <v>-0.44895845823361497</v>
      </c>
      <c r="E500" s="307">
        <f t="shared" ca="1" si="212"/>
        <v>-10.265883790417243</v>
      </c>
      <c r="F500" s="304">
        <f t="shared" ca="1" si="213"/>
        <v>10.275696263298707</v>
      </c>
      <c r="G500" s="306">
        <f t="shared" ca="1" si="214"/>
        <v>27.267790666430347</v>
      </c>
      <c r="H500" s="307">
        <f t="shared" ca="1" si="215"/>
        <v>26.707405324235538</v>
      </c>
      <c r="I500" s="304">
        <f t="shared" ca="1" si="216"/>
        <v>38.168284045543238</v>
      </c>
      <c r="J500" s="306">
        <f t="shared" ca="1" si="217"/>
        <v>412.30965270473553</v>
      </c>
      <c r="K500" s="307">
        <f t="shared" ca="1" si="218"/>
        <v>1282.9980967880886</v>
      </c>
      <c r="L500" s="304">
        <f t="shared" ca="1" si="203"/>
        <v>1347.6213734114478</v>
      </c>
      <c r="M500" s="306">
        <f t="shared" ca="1" si="219"/>
        <v>0.77501626115030842</v>
      </c>
      <c r="N500" s="304">
        <f t="shared" ca="1" si="220"/>
        <v>44.405160817921498</v>
      </c>
      <c r="P500" s="310">
        <f t="shared" ca="1" si="221"/>
        <v>23</v>
      </c>
      <c r="Q500" s="304">
        <f t="shared" ca="1" si="222"/>
        <v>0</v>
      </c>
      <c r="R500" s="306">
        <f t="shared" ca="1" si="223"/>
        <v>0</v>
      </c>
      <c r="S500" s="307">
        <f t="shared" ca="1" si="224"/>
        <v>8.2349999999999994</v>
      </c>
      <c r="T500" s="304">
        <f t="shared" ca="1" si="204"/>
        <v>80.785349999999994</v>
      </c>
      <c r="U500" s="311">
        <f t="shared" ca="1" si="205"/>
        <v>0</v>
      </c>
      <c r="V500" s="306">
        <f t="shared" ca="1" si="206"/>
        <v>1.0773072114729367</v>
      </c>
      <c r="W500" s="304">
        <f t="shared" ca="1" si="207"/>
        <v>5.0648087727629001</v>
      </c>
      <c r="Y500" s="314" t="str">
        <f t="shared" ca="1" si="225"/>
        <v/>
      </c>
      <c r="Z500" s="315" t="str">
        <f t="shared" ca="1" si="226"/>
        <v/>
      </c>
      <c r="AA500" s="316" t="str">
        <f t="shared" ca="1" si="227"/>
        <v/>
      </c>
      <c r="AC500" s="310" t="e">
        <f t="shared" ca="1" si="228"/>
        <v>#N/A</v>
      </c>
      <c r="AD500" s="323" t="e">
        <f t="shared" ca="1" si="229"/>
        <v>#N/A</v>
      </c>
      <c r="AE500" s="324">
        <f t="shared" ca="1" si="208"/>
        <v>1282.9980967880886</v>
      </c>
      <c r="AG500" s="306">
        <f t="shared" ca="1" si="230"/>
        <v>-7.6294427399697291</v>
      </c>
      <c r="AH500" s="304">
        <f t="shared" ca="1" si="231"/>
        <v>-0.63983882938182013</v>
      </c>
    </row>
    <row r="501" spans="1:34" x14ac:dyDescent="0.2">
      <c r="A501" s="347">
        <f t="shared" ca="1" si="209"/>
        <v>0.1</v>
      </c>
      <c r="B501" s="304">
        <f t="shared" ca="1" si="210"/>
        <v>13.699999999999925</v>
      </c>
      <c r="D501" s="306">
        <f t="shared" ca="1" si="211"/>
        <v>-0.43938655639424867</v>
      </c>
      <c r="E501" s="307">
        <f t="shared" ca="1" si="212"/>
        <v>-10.240356643088369</v>
      </c>
      <c r="F501" s="304">
        <f t="shared" ca="1" si="213"/>
        <v>10.249778764616536</v>
      </c>
      <c r="G501" s="306">
        <f t="shared" ca="1" si="214"/>
        <v>27.223852010790921</v>
      </c>
      <c r="H501" s="307">
        <f t="shared" ca="1" si="215"/>
        <v>25.683369659926701</v>
      </c>
      <c r="I501" s="304">
        <f t="shared" ca="1" si="216"/>
        <v>37.426910043361687</v>
      </c>
      <c r="J501" s="306">
        <f t="shared" ca="1" si="217"/>
        <v>415.0342348385966</v>
      </c>
      <c r="K501" s="307">
        <f t="shared" ca="1" si="218"/>
        <v>1285.6176355372966</v>
      </c>
      <c r="L501" s="304">
        <f t="shared" ca="1" si="203"/>
        <v>1350.9500808292541</v>
      </c>
      <c r="M501" s="306">
        <f t="shared" ca="1" si="219"/>
        <v>0.75628971292285518</v>
      </c>
      <c r="N501" s="304">
        <f t="shared" ca="1" si="220"/>
        <v>43.332208639640236</v>
      </c>
      <c r="P501" s="310">
        <f t="shared" ca="1" si="221"/>
        <v>23</v>
      </c>
      <c r="Q501" s="304">
        <f t="shared" ca="1" si="222"/>
        <v>0</v>
      </c>
      <c r="R501" s="306">
        <f t="shared" ca="1" si="223"/>
        <v>0</v>
      </c>
      <c r="S501" s="307">
        <f t="shared" ca="1" si="224"/>
        <v>8.2349999999999994</v>
      </c>
      <c r="T501" s="304">
        <f t="shared" ca="1" si="204"/>
        <v>80.785349999999994</v>
      </c>
      <c r="U501" s="311">
        <f t="shared" ca="1" si="205"/>
        <v>0</v>
      </c>
      <c r="V501" s="306">
        <f t="shared" ca="1" si="206"/>
        <v>1.077023875416812</v>
      </c>
      <c r="W501" s="304">
        <f t="shared" ca="1" si="207"/>
        <v>4.8686829283955548</v>
      </c>
      <c r="Y501" s="314" t="str">
        <f t="shared" ca="1" si="225"/>
        <v/>
      </c>
      <c r="Z501" s="315" t="str">
        <f t="shared" ca="1" si="226"/>
        <v/>
      </c>
      <c r="AA501" s="316" t="str">
        <f t="shared" ca="1" si="227"/>
        <v/>
      </c>
      <c r="AC501" s="310" t="e">
        <f t="shared" ca="1" si="228"/>
        <v>#N/A</v>
      </c>
      <c r="AD501" s="323" t="e">
        <f t="shared" ca="1" si="229"/>
        <v>#N/A</v>
      </c>
      <c r="AE501" s="324">
        <f t="shared" ca="1" si="208"/>
        <v>1285.6176355372966</v>
      </c>
      <c r="AG501" s="306">
        <f t="shared" ca="1" si="230"/>
        <v>-7.479363123384239</v>
      </c>
      <c r="AH501" s="304">
        <f t="shared" ca="1" si="231"/>
        <v>-0.61503445935190049</v>
      </c>
    </row>
    <row r="502" spans="1:34" x14ac:dyDescent="0.2">
      <c r="A502" s="347">
        <f t="shared" ca="1" si="209"/>
        <v>0.1</v>
      </c>
      <c r="B502" s="304">
        <f t="shared" ca="1" si="210"/>
        <v>13.799999999999924</v>
      </c>
      <c r="D502" s="306">
        <f t="shared" ca="1" si="211"/>
        <v>-0.43004459197987105</v>
      </c>
      <c r="E502" s="307">
        <f t="shared" ca="1" si="212"/>
        <v>-10.215710191992427</v>
      </c>
      <c r="F502" s="304">
        <f t="shared" ca="1" si="213"/>
        <v>10.224757849351205</v>
      </c>
      <c r="G502" s="306">
        <f t="shared" ca="1" si="214"/>
        <v>27.180847551592933</v>
      </c>
      <c r="H502" s="307">
        <f t="shared" ca="1" si="215"/>
        <v>24.661798640727458</v>
      </c>
      <c r="I502" s="304">
        <f t="shared" ca="1" si="216"/>
        <v>36.701536559369316</v>
      </c>
      <c r="J502" s="306">
        <f t="shared" ca="1" si="217"/>
        <v>417.75446981671581</v>
      </c>
      <c r="K502" s="307">
        <f t="shared" ca="1" si="218"/>
        <v>1288.1348939523293</v>
      </c>
      <c r="L502" s="304">
        <f t="shared" ca="1" si="203"/>
        <v>1354.182521696918</v>
      </c>
      <c r="M502" s="306">
        <f t="shared" ca="1" si="219"/>
        <v>0.73684606594961166</v>
      </c>
      <c r="N502" s="304">
        <f t="shared" ca="1" si="220"/>
        <v>42.218169729731066</v>
      </c>
      <c r="P502" s="310">
        <f t="shared" ca="1" si="221"/>
        <v>23</v>
      </c>
      <c r="Q502" s="304">
        <f t="shared" ca="1" si="222"/>
        <v>0</v>
      </c>
      <c r="R502" s="306">
        <f t="shared" ca="1" si="223"/>
        <v>0</v>
      </c>
      <c r="S502" s="307">
        <f t="shared" ca="1" si="224"/>
        <v>8.2349999999999994</v>
      </c>
      <c r="T502" s="304">
        <f t="shared" ca="1" si="204"/>
        <v>80.785349999999994</v>
      </c>
      <c r="U502" s="311">
        <f t="shared" ca="1" si="205"/>
        <v>0</v>
      </c>
      <c r="V502" s="306">
        <f t="shared" ca="1" si="206"/>
        <v>1.0767516679641218</v>
      </c>
      <c r="W502" s="304">
        <f t="shared" ca="1" si="207"/>
        <v>4.6806079048498619</v>
      </c>
      <c r="Y502" s="314" t="str">
        <f t="shared" ca="1" si="225"/>
        <v/>
      </c>
      <c r="Z502" s="315" t="str">
        <f t="shared" ca="1" si="226"/>
        <v/>
      </c>
      <c r="AA502" s="316" t="str">
        <f t="shared" ca="1" si="227"/>
        <v/>
      </c>
      <c r="AC502" s="310" t="e">
        <f t="shared" ca="1" si="228"/>
        <v>#N/A</v>
      </c>
      <c r="AD502" s="323" t="e">
        <f t="shared" ca="1" si="229"/>
        <v>#N/A</v>
      </c>
      <c r="AE502" s="324">
        <f t="shared" ca="1" si="208"/>
        <v>1288.1348939523293</v>
      </c>
      <c r="AG502" s="306">
        <f t="shared" ca="1" si="230"/>
        <v>-7.323108726105918</v>
      </c>
      <c r="AH502" s="304">
        <f t="shared" ca="1" si="231"/>
        <v>-0.59121832767402005</v>
      </c>
    </row>
    <row r="503" spans="1:34" x14ac:dyDescent="0.2">
      <c r="A503" s="347">
        <f t="shared" ca="1" si="209"/>
        <v>0.1</v>
      </c>
      <c r="B503" s="304">
        <f t="shared" ca="1" si="210"/>
        <v>13.899999999999924</v>
      </c>
      <c r="D503" s="306">
        <f t="shared" ca="1" si="211"/>
        <v>-0.42093729513155975</v>
      </c>
      <c r="E503" s="307">
        <f t="shared" ca="1" si="212"/>
        <v>-10.191925942272489</v>
      </c>
      <c r="F503" s="304">
        <f t="shared" ca="1" si="213"/>
        <v>10.200614815745158</v>
      </c>
      <c r="G503" s="306">
        <f t="shared" ca="1" si="214"/>
        <v>27.138753822079778</v>
      </c>
      <c r="H503" s="307">
        <f t="shared" ca="1" si="215"/>
        <v>23.642606046500209</v>
      </c>
      <c r="I503" s="304">
        <f t="shared" ca="1" si="216"/>
        <v>35.992843450961999</v>
      </c>
      <c r="J503" s="306">
        <f t="shared" ca="1" si="217"/>
        <v>420.47044988539943</v>
      </c>
      <c r="K503" s="307">
        <f t="shared" ca="1" si="218"/>
        <v>1290.5501141866907</v>
      </c>
      <c r="L503" s="304">
        <f t="shared" ca="1" si="203"/>
        <v>1357.3190474070975</v>
      </c>
      <c r="M503" s="306">
        <f t="shared" ca="1" si="219"/>
        <v>0.71665956281359477</v>
      </c>
      <c r="N503" s="304">
        <f t="shared" ca="1" si="220"/>
        <v>41.061568296909698</v>
      </c>
      <c r="P503" s="310">
        <f t="shared" ca="1" si="221"/>
        <v>23</v>
      </c>
      <c r="Q503" s="304">
        <f t="shared" ca="1" si="222"/>
        <v>0</v>
      </c>
      <c r="R503" s="306">
        <f t="shared" ca="1" si="223"/>
        <v>0</v>
      </c>
      <c r="S503" s="307">
        <f t="shared" ca="1" si="224"/>
        <v>8.2349999999999994</v>
      </c>
      <c r="T503" s="304">
        <f t="shared" ca="1" si="204"/>
        <v>80.785349999999994</v>
      </c>
      <c r="U503" s="311">
        <f t="shared" ca="1" si="205"/>
        <v>0</v>
      </c>
      <c r="V503" s="306">
        <f t="shared" ca="1" si="206"/>
        <v>1.0764905550678778</v>
      </c>
      <c r="W503" s="304">
        <f t="shared" ca="1" si="207"/>
        <v>4.5004998683782746</v>
      </c>
      <c r="Y503" s="314" t="str">
        <f t="shared" ca="1" si="225"/>
        <v/>
      </c>
      <c r="Z503" s="315" t="str">
        <f t="shared" ca="1" si="226"/>
        <v/>
      </c>
      <c r="AA503" s="316" t="str">
        <f t="shared" ca="1" si="227"/>
        <v/>
      </c>
      <c r="AC503" s="310" t="e">
        <f t="shared" ca="1" si="228"/>
        <v>#N/A</v>
      </c>
      <c r="AD503" s="323" t="e">
        <f t="shared" ca="1" si="229"/>
        <v>#N/A</v>
      </c>
      <c r="AE503" s="324">
        <f t="shared" ca="1" si="208"/>
        <v>1290.5501141866907</v>
      </c>
      <c r="AG503" s="306">
        <f t="shared" ca="1" si="230"/>
        <v>-7.1602630961289995</v>
      </c>
      <c r="AH503" s="304">
        <f t="shared" ca="1" si="231"/>
        <v>-0.56837983058286123</v>
      </c>
    </row>
    <row r="504" spans="1:34" x14ac:dyDescent="0.2">
      <c r="A504" s="347">
        <f t="shared" ca="1" si="209"/>
        <v>0.1</v>
      </c>
      <c r="B504" s="304">
        <f t="shared" ca="1" si="210"/>
        <v>13.999999999999924</v>
      </c>
      <c r="D504" s="306">
        <f t="shared" ca="1" si="211"/>
        <v>-0.41206990152640088</v>
      </c>
      <c r="E504" s="307">
        <f t="shared" ca="1" si="212"/>
        <v>-10.168985029647255</v>
      </c>
      <c r="F504" s="304">
        <f t="shared" ca="1" si="213"/>
        <v>10.177330599766028</v>
      </c>
      <c r="G504" s="306">
        <f t="shared" ca="1" si="214"/>
        <v>27.097546831927136</v>
      </c>
      <c r="H504" s="307">
        <f t="shared" ca="1" si="215"/>
        <v>22.625707543535484</v>
      </c>
      <c r="I504" s="304">
        <f t="shared" ca="1" si="216"/>
        <v>35.301553594057062</v>
      </c>
      <c r="J504" s="306">
        <f t="shared" ca="1" si="217"/>
        <v>423.1822649180998</v>
      </c>
      <c r="K504" s="307">
        <f t="shared" ca="1" si="218"/>
        <v>1292.8635298661925</v>
      </c>
      <c r="L504" s="304">
        <f t="shared" ca="1" si="203"/>
        <v>1360.3600024255654</v>
      </c>
      <c r="M504" s="306">
        <f t="shared" ca="1" si="219"/>
        <v>0.69570489810858016</v>
      </c>
      <c r="N504" s="304">
        <f t="shared" ca="1" si="220"/>
        <v>39.860954448200609</v>
      </c>
      <c r="P504" s="310">
        <f t="shared" ca="1" si="221"/>
        <v>23</v>
      </c>
      <c r="Q504" s="304">
        <f t="shared" ca="1" si="222"/>
        <v>0</v>
      </c>
      <c r="R504" s="306">
        <f t="shared" ca="1" si="223"/>
        <v>0</v>
      </c>
      <c r="S504" s="307">
        <f t="shared" ca="1" si="224"/>
        <v>8.2349999999999994</v>
      </c>
      <c r="T504" s="304">
        <f t="shared" ca="1" si="204"/>
        <v>80.785349999999994</v>
      </c>
      <c r="U504" s="311">
        <f t="shared" ca="1" si="205"/>
        <v>0</v>
      </c>
      <c r="V504" s="306">
        <f t="shared" ca="1" si="206"/>
        <v>1.0762405039496312</v>
      </c>
      <c r="W504" s="304">
        <f t="shared" ca="1" si="207"/>
        <v>4.3282783740720596</v>
      </c>
      <c r="Y504" s="314" t="str">
        <f t="shared" ca="1" si="225"/>
        <v/>
      </c>
      <c r="Z504" s="315" t="str">
        <f t="shared" ca="1" si="226"/>
        <v/>
      </c>
      <c r="AA504" s="316" t="str">
        <f t="shared" ca="1" si="227"/>
        <v/>
      </c>
      <c r="AC504" s="310">
        <f t="shared" ca="1" si="228"/>
        <v>13.999999999999924</v>
      </c>
      <c r="AD504" s="323">
        <f t="shared" ca="1" si="229"/>
        <v>423.1822649180998</v>
      </c>
      <c r="AE504" s="324">
        <f t="shared" ca="1" si="208"/>
        <v>1292.8635298661925</v>
      </c>
      <c r="AG504" s="306">
        <f t="shared" ca="1" si="230"/>
        <v>-6.9903999362127962</v>
      </c>
      <c r="AH504" s="304">
        <f t="shared" ca="1" si="231"/>
        <v>-0.54650878790264423</v>
      </c>
    </row>
    <row r="505" spans="1:34" x14ac:dyDescent="0.2">
      <c r="A505" s="347">
        <f t="shared" ca="1" si="209"/>
        <v>0.1</v>
      </c>
      <c r="B505" s="304">
        <f t="shared" ca="1" si="210"/>
        <v>14.099999999999923</v>
      </c>
      <c r="D505" s="306">
        <f t="shared" ca="1" si="211"/>
        <v>-0.40344815894636465</v>
      </c>
      <c r="E505" s="307">
        <f t="shared" ca="1" si="212"/>
        <v>-10.146868134592282</v>
      </c>
      <c r="F505" s="304">
        <f t="shared" ca="1" si="213"/>
        <v>10.15488568905438</v>
      </c>
      <c r="G505" s="306">
        <f t="shared" ca="1" si="214"/>
        <v>27.057202016032498</v>
      </c>
      <c r="H505" s="307">
        <f t="shared" ca="1" si="215"/>
        <v>21.611020730076255</v>
      </c>
      <c r="I505" s="304">
        <f t="shared" ca="1" si="216"/>
        <v>34.628433373922341</v>
      </c>
      <c r="J505" s="306">
        <f t="shared" ca="1" si="217"/>
        <v>425.89000236049776</v>
      </c>
      <c r="K505" s="307">
        <f t="shared" ca="1" si="218"/>
        <v>1295.0753662798732</v>
      </c>
      <c r="L505" s="304">
        <f t="shared" ca="1" si="203"/>
        <v>1363.3057245004043</v>
      </c>
      <c r="M505" s="306">
        <f t="shared" ca="1" si="219"/>
        <v>0.67395753760822652</v>
      </c>
      <c r="N505" s="304">
        <f t="shared" ca="1" si="220"/>
        <v>38.614922475980833</v>
      </c>
      <c r="P505" s="310">
        <f t="shared" ca="1" si="221"/>
        <v>23</v>
      </c>
      <c r="Q505" s="304">
        <f t="shared" ca="1" si="222"/>
        <v>0</v>
      </c>
      <c r="R505" s="306">
        <f t="shared" ca="1" si="223"/>
        <v>0</v>
      </c>
      <c r="S505" s="307">
        <f t="shared" ca="1" si="224"/>
        <v>8.2349999999999994</v>
      </c>
      <c r="T505" s="304">
        <f t="shared" ca="1" si="204"/>
        <v>80.785349999999994</v>
      </c>
      <c r="U505" s="311">
        <f t="shared" ca="1" si="205"/>
        <v>0</v>
      </c>
      <c r="V505" s="306">
        <f t="shared" ca="1" si="206"/>
        <v>1.0760014830748175</v>
      </c>
      <c r="W505" s="304">
        <f t="shared" ca="1" si="207"/>
        <v>4.1638662678514269</v>
      </c>
      <c r="Y505" s="314" t="str">
        <f t="shared" ca="1" si="225"/>
        <v/>
      </c>
      <c r="Z505" s="315" t="str">
        <f t="shared" ca="1" si="226"/>
        <v/>
      </c>
      <c r="AA505" s="316" t="str">
        <f t="shared" ca="1" si="227"/>
        <v/>
      </c>
      <c r="AC505" s="310" t="e">
        <f t="shared" ca="1" si="228"/>
        <v>#N/A</v>
      </c>
      <c r="AD505" s="323" t="e">
        <f t="shared" ca="1" si="229"/>
        <v>#N/A</v>
      </c>
      <c r="AE505" s="324">
        <f t="shared" ca="1" si="208"/>
        <v>1295.0753662798732</v>
      </c>
      <c r="AG505" s="306">
        <f t="shared" ca="1" si="230"/>
        <v>-6.8130861616781093</v>
      </c>
      <c r="AH505" s="304">
        <f t="shared" ca="1" si="231"/>
        <v>-0.52559543097414207</v>
      </c>
    </row>
    <row r="506" spans="1:34" x14ac:dyDescent="0.2">
      <c r="A506" s="347">
        <f t="shared" ca="1" si="209"/>
        <v>0.1</v>
      </c>
      <c r="B506" s="304">
        <f t="shared" ca="1" si="210"/>
        <v>14.199999999999923</v>
      </c>
      <c r="D506" s="306">
        <f t="shared" ca="1" si="211"/>
        <v>-0.39507833000477699</v>
      </c>
      <c r="E506" s="307">
        <f t="shared" ca="1" si="212"/>
        <v>-10.125555391672725</v>
      </c>
      <c r="F506" s="304">
        <f t="shared" ca="1" si="213"/>
        <v>10.133260032026808</v>
      </c>
      <c r="G506" s="306">
        <f t="shared" ca="1" si="214"/>
        <v>27.01769418303202</v>
      </c>
      <c r="H506" s="307">
        <f t="shared" ca="1" si="215"/>
        <v>20.598465190908982</v>
      </c>
      <c r="I506" s="304">
        <f t="shared" ca="1" si="216"/>
        <v>33.974292740084103</v>
      </c>
      <c r="J506" s="306">
        <f t="shared" ca="1" si="217"/>
        <v>428.59374717045097</v>
      </c>
      <c r="K506" s="307">
        <f t="shared" ca="1" si="218"/>
        <v>1297.1858405759224</v>
      </c>
      <c r="L506" s="304">
        <f t="shared" ca="1" si="203"/>
        <v>1366.156544874807</v>
      </c>
      <c r="M506" s="306">
        <f t="shared" ca="1" si="219"/>
        <v>0.65139408920911535</v>
      </c>
      <c r="N506" s="304">
        <f t="shared" ca="1" si="220"/>
        <v>37.32213211145055</v>
      </c>
      <c r="P506" s="310">
        <f t="shared" ca="1" si="221"/>
        <v>23</v>
      </c>
      <c r="Q506" s="304">
        <f t="shared" ca="1" si="222"/>
        <v>0</v>
      </c>
      <c r="R506" s="306">
        <f t="shared" ca="1" si="223"/>
        <v>0</v>
      </c>
      <c r="S506" s="307">
        <f t="shared" ca="1" si="224"/>
        <v>8.2349999999999994</v>
      </c>
      <c r="T506" s="304">
        <f t="shared" ca="1" si="204"/>
        <v>80.785349999999994</v>
      </c>
      <c r="U506" s="311">
        <f t="shared" ca="1" si="205"/>
        <v>0</v>
      </c>
      <c r="V506" s="306">
        <f t="shared" ca="1" si="206"/>
        <v>1.0757734621277517</v>
      </c>
      <c r="W506" s="304">
        <f t="shared" ca="1" si="207"/>
        <v>4.0071895895284468</v>
      </c>
      <c r="Y506" s="314" t="str">
        <f t="shared" ca="1" si="225"/>
        <v/>
      </c>
      <c r="Z506" s="315" t="str">
        <f t="shared" ca="1" si="226"/>
        <v/>
      </c>
      <c r="AA506" s="316" t="str">
        <f t="shared" ca="1" si="227"/>
        <v/>
      </c>
      <c r="AC506" s="310" t="e">
        <f t="shared" ca="1" si="228"/>
        <v>#N/A</v>
      </c>
      <c r="AD506" s="323" t="e">
        <f t="shared" ca="1" si="229"/>
        <v>#N/A</v>
      </c>
      <c r="AE506" s="324">
        <f t="shared" ca="1" si="208"/>
        <v>1297.1858405759224</v>
      </c>
      <c r="AG506" s="306">
        <f t="shared" ca="1" si="230"/>
        <v>-6.627885794940708</v>
      </c>
      <c r="AH506" s="304">
        <f t="shared" ca="1" si="231"/>
        <v>-0.50563039075305738</v>
      </c>
    </row>
    <row r="507" spans="1:34" x14ac:dyDescent="0.2">
      <c r="A507" s="347">
        <f t="shared" ca="1" si="209"/>
        <v>0.1</v>
      </c>
      <c r="B507" s="304">
        <f t="shared" ca="1" si="210"/>
        <v>14.299999999999923</v>
      </c>
      <c r="D507" s="306">
        <f t="shared" ca="1" si="211"/>
        <v>-0.38696719004578028</v>
      </c>
      <c r="E507" s="307">
        <f t="shared" ca="1" si="212"/>
        <v>-10.105026294256742</v>
      </c>
      <c r="F507" s="304">
        <f t="shared" ca="1" si="213"/>
        <v>10.112432942363181</v>
      </c>
      <c r="G507" s="306">
        <f t="shared" ca="1" si="214"/>
        <v>26.978997464027444</v>
      </c>
      <c r="H507" s="307">
        <f t="shared" ca="1" si="215"/>
        <v>19.587962561483309</v>
      </c>
      <c r="I507" s="304">
        <f t="shared" ca="1" si="216"/>
        <v>33.33998472516253</v>
      </c>
      <c r="J507" s="306">
        <f t="shared" ca="1" si="217"/>
        <v>431.29358175280396</v>
      </c>
      <c r="K507" s="307">
        <f t="shared" ca="1" si="218"/>
        <v>1299.195161963542</v>
      </c>
      <c r="L507" s="304">
        <f t="shared" ca="1" si="203"/>
        <v>1368.9127885043067</v>
      </c>
      <c r="M507" s="306">
        <f t="shared" ca="1" si="219"/>
        <v>0.62799272871616263</v>
      </c>
      <c r="N507" s="304">
        <f t="shared" ca="1" si="220"/>
        <v>35.981332920340179</v>
      </c>
      <c r="P507" s="310">
        <f t="shared" ca="1" si="221"/>
        <v>23</v>
      </c>
      <c r="Q507" s="304">
        <f t="shared" ca="1" si="222"/>
        <v>0</v>
      </c>
      <c r="R507" s="306">
        <f t="shared" ca="1" si="223"/>
        <v>0</v>
      </c>
      <c r="S507" s="307">
        <f t="shared" ca="1" si="224"/>
        <v>8.2349999999999994</v>
      </c>
      <c r="T507" s="304">
        <f t="shared" ca="1" si="204"/>
        <v>80.785349999999994</v>
      </c>
      <c r="U507" s="311">
        <f t="shared" ca="1" si="205"/>
        <v>0</v>
      </c>
      <c r="V507" s="306">
        <f t="shared" ca="1" si="206"/>
        <v>1.0755564119861682</v>
      </c>
      <c r="W507" s="304">
        <f t="shared" ca="1" si="207"/>
        <v>3.8581774765963748</v>
      </c>
      <c r="Y507" s="314" t="str">
        <f t="shared" ca="1" si="225"/>
        <v/>
      </c>
      <c r="Z507" s="315" t="str">
        <f t="shared" ca="1" si="226"/>
        <v/>
      </c>
      <c r="AA507" s="316" t="str">
        <f t="shared" ca="1" si="227"/>
        <v/>
      </c>
      <c r="AC507" s="310" t="e">
        <f t="shared" ca="1" si="228"/>
        <v>#N/A</v>
      </c>
      <c r="AD507" s="323" t="e">
        <f t="shared" ca="1" si="229"/>
        <v>#N/A</v>
      </c>
      <c r="AE507" s="324">
        <f t="shared" ca="1" si="208"/>
        <v>1299.195161963542</v>
      </c>
      <c r="AG507" s="306">
        <f t="shared" ca="1" si="230"/>
        <v>-6.4343648077499456</v>
      </c>
      <c r="AH507" s="304">
        <f t="shared" ca="1" si="231"/>
        <v>-0.48660468603866996</v>
      </c>
    </row>
    <row r="508" spans="1:34" x14ac:dyDescent="0.2">
      <c r="A508" s="347">
        <f t="shared" ca="1" si="209"/>
        <v>0.1</v>
      </c>
      <c r="B508" s="304">
        <f t="shared" ca="1" si="210"/>
        <v>14.399999999999922</v>
      </c>
      <c r="D508" s="306">
        <f t="shared" ca="1" si="211"/>
        <v>-0.3791220191151955</v>
      </c>
      <c r="E508" s="307">
        <f t="shared" ca="1" si="212"/>
        <v>-10.085259595044782</v>
      </c>
      <c r="F508" s="304">
        <f t="shared" ca="1" si="213"/>
        <v>10.092382999312939</v>
      </c>
      <c r="G508" s="306">
        <f t="shared" ca="1" si="214"/>
        <v>26.941085262115923</v>
      </c>
      <c r="H508" s="307">
        <f t="shared" ca="1" si="215"/>
        <v>18.579436601978831</v>
      </c>
      <c r="I508" s="304">
        <f t="shared" ca="1" si="216"/>
        <v>32.726404317424645</v>
      </c>
      <c r="J508" s="306">
        <f t="shared" ca="1" si="217"/>
        <v>433.98958588911114</v>
      </c>
      <c r="K508" s="307">
        <f t="shared" ca="1" si="218"/>
        <v>1301.1035319217151</v>
      </c>
      <c r="L508" s="304">
        <f t="shared" ca="1" si="203"/>
        <v>1371.5747742793187</v>
      </c>
      <c r="M508" s="306">
        <f t="shared" ca="1" si="219"/>
        <v>0.60373368234812674</v>
      </c>
      <c r="N508" s="304">
        <f t="shared" ca="1" si="220"/>
        <v>34.591391948439551</v>
      </c>
      <c r="P508" s="310">
        <f t="shared" ca="1" si="221"/>
        <v>23</v>
      </c>
      <c r="Q508" s="304">
        <f t="shared" ca="1" si="222"/>
        <v>0</v>
      </c>
      <c r="R508" s="306">
        <f t="shared" ca="1" si="223"/>
        <v>0</v>
      </c>
      <c r="S508" s="307">
        <f t="shared" ca="1" si="224"/>
        <v>8.2349999999999994</v>
      </c>
      <c r="T508" s="304">
        <f t="shared" ca="1" si="204"/>
        <v>80.785349999999994</v>
      </c>
      <c r="U508" s="311">
        <f t="shared" ca="1" si="205"/>
        <v>0</v>
      </c>
      <c r="V508" s="306">
        <f t="shared" ca="1" si="206"/>
        <v>1.0753503046951944</v>
      </c>
      <c r="W508" s="304">
        <f t="shared" ca="1" si="207"/>
        <v>3.7167620683918074</v>
      </c>
      <c r="Y508" s="314" t="str">
        <f t="shared" ca="1" si="225"/>
        <v/>
      </c>
      <c r="Z508" s="315" t="str">
        <f t="shared" ca="1" si="226"/>
        <v/>
      </c>
      <c r="AA508" s="316" t="str">
        <f t="shared" ca="1" si="227"/>
        <v/>
      </c>
      <c r="AC508" s="310" t="e">
        <f t="shared" ca="1" si="228"/>
        <v>#N/A</v>
      </c>
      <c r="AD508" s="323" t="e">
        <f t="shared" ca="1" si="229"/>
        <v>#N/A</v>
      </c>
      <c r="AE508" s="324">
        <f t="shared" ca="1" si="208"/>
        <v>1301.1035319217151</v>
      </c>
      <c r="AG508" s="306">
        <f t="shared" ca="1" si="230"/>
        <v>-6.2320970173099077</v>
      </c>
      <c r="AH508" s="304">
        <f t="shared" ca="1" si="231"/>
        <v>-0.46850971179069523</v>
      </c>
    </row>
    <row r="509" spans="1:34" x14ac:dyDescent="0.2">
      <c r="A509" s="347">
        <f t="shared" ca="1" si="209"/>
        <v>0.1</v>
      </c>
      <c r="B509" s="304">
        <f t="shared" ca="1" si="210"/>
        <v>14.499999999999922</v>
      </c>
      <c r="D509" s="306">
        <f t="shared" ca="1" si="211"/>
        <v>-0.3715505867945017</v>
      </c>
      <c r="E509" s="307">
        <f t="shared" ca="1" si="212"/>
        <v>-10.066233203102758</v>
      </c>
      <c r="F509" s="304">
        <f t="shared" ca="1" si="213"/>
        <v>10.073087944508165</v>
      </c>
      <c r="G509" s="306">
        <f t="shared" ca="1" si="214"/>
        <v>26.903930203436474</v>
      </c>
      <c r="H509" s="307">
        <f t="shared" ca="1" si="215"/>
        <v>17.572813281668555</v>
      </c>
      <c r="I509" s="304">
        <f t="shared" ca="1" si="216"/>
        <v>32.134486568541412</v>
      </c>
      <c r="J509" s="306">
        <f t="shared" ca="1" si="217"/>
        <v>436.68183666238878</v>
      </c>
      <c r="K509" s="307">
        <f t="shared" ca="1" si="218"/>
        <v>1302.9111444158975</v>
      </c>
      <c r="L509" s="304">
        <f t="shared" ca="1" si="203"/>
        <v>1374.1428152539245</v>
      </c>
      <c r="M509" s="306">
        <f t="shared" ca="1" si="219"/>
        <v>0.57859976614783193</v>
      </c>
      <c r="N509" s="304">
        <f t="shared" ca="1" si="220"/>
        <v>33.151324627527174</v>
      </c>
      <c r="P509" s="310">
        <f t="shared" ca="1" si="221"/>
        <v>23</v>
      </c>
      <c r="Q509" s="304">
        <f t="shared" ca="1" si="222"/>
        <v>0</v>
      </c>
      <c r="R509" s="306">
        <f t="shared" ca="1" si="223"/>
        <v>0</v>
      </c>
      <c r="S509" s="307">
        <f t="shared" ca="1" si="224"/>
        <v>8.2349999999999994</v>
      </c>
      <c r="T509" s="304">
        <f t="shared" ca="1" si="204"/>
        <v>80.785349999999994</v>
      </c>
      <c r="U509" s="311">
        <f t="shared" ca="1" si="205"/>
        <v>0</v>
      </c>
      <c r="V509" s="306">
        <f t="shared" ca="1" si="206"/>
        <v>1.0751551134406483</v>
      </c>
      <c r="W509" s="304">
        <f t="shared" ca="1" si="207"/>
        <v>3.5828784102699149</v>
      </c>
      <c r="Y509" s="314" t="str">
        <f t="shared" ca="1" si="225"/>
        <v/>
      </c>
      <c r="Z509" s="315" t="str">
        <f t="shared" ca="1" si="226"/>
        <v/>
      </c>
      <c r="AA509" s="316" t="str">
        <f t="shared" ca="1" si="227"/>
        <v/>
      </c>
      <c r="AC509" s="310" t="e">
        <f t="shared" ca="1" si="228"/>
        <v>#N/A</v>
      </c>
      <c r="AD509" s="323" t="e">
        <f t="shared" ca="1" si="229"/>
        <v>#N/A</v>
      </c>
      <c r="AE509" s="324">
        <f t="shared" ca="1" si="208"/>
        <v>1302.9111444158975</v>
      </c>
      <c r="AG509" s="306">
        <f t="shared" ca="1" si="230"/>
        <v>-6.0206711297914817</v>
      </c>
      <c r="AH509" s="304">
        <f t="shared" ca="1" si="231"/>
        <v>-0.45133722749141564</v>
      </c>
    </row>
    <row r="510" spans="1:34" x14ac:dyDescent="0.2">
      <c r="A510" s="347">
        <f t="shared" ca="1" si="209"/>
        <v>0.1</v>
      </c>
      <c r="B510" s="304">
        <f t="shared" ca="1" si="210"/>
        <v>14.599999999999921</v>
      </c>
      <c r="D510" s="306">
        <f t="shared" ca="1" si="211"/>
        <v>-0.3642611286032148</v>
      </c>
      <c r="E510" s="307">
        <f t="shared" ca="1" si="212"/>
        <v>-10.047924078389727</v>
      </c>
      <c r="F510" s="304">
        <f t="shared" ca="1" si="213"/>
        <v>10.054524576273876</v>
      </c>
      <c r="G510" s="306">
        <f t="shared" ca="1" si="214"/>
        <v>26.867504090576151</v>
      </c>
      <c r="H510" s="307">
        <f t="shared" ca="1" si="215"/>
        <v>16.568020873829582</v>
      </c>
      <c r="I510" s="304">
        <f t="shared" ca="1" si="216"/>
        <v>31.565203812628535</v>
      </c>
      <c r="J510" s="306">
        <f t="shared" ca="1" si="217"/>
        <v>439.3704083770894</v>
      </c>
      <c r="K510" s="307">
        <f t="shared" ca="1" si="218"/>
        <v>1304.6181861236723</v>
      </c>
      <c r="L510" s="304">
        <f t="shared" ca="1" si="203"/>
        <v>1376.6172188818762</v>
      </c>
      <c r="M510" s="306">
        <f t="shared" ca="1" si="219"/>
        <v>0.55257698021088653</v>
      </c>
      <c r="N510" s="304">
        <f t="shared" ca="1" si="220"/>
        <v>31.660328822167809</v>
      </c>
      <c r="P510" s="310">
        <f t="shared" ca="1" si="221"/>
        <v>23</v>
      </c>
      <c r="Q510" s="304">
        <f t="shared" ca="1" si="222"/>
        <v>0</v>
      </c>
      <c r="R510" s="306">
        <f t="shared" ca="1" si="223"/>
        <v>0</v>
      </c>
      <c r="S510" s="307">
        <f t="shared" ca="1" si="224"/>
        <v>8.2349999999999994</v>
      </c>
      <c r="T510" s="304">
        <f t="shared" ca="1" si="204"/>
        <v>80.785349999999994</v>
      </c>
      <c r="U510" s="311">
        <f t="shared" ca="1" si="205"/>
        <v>0</v>
      </c>
      <c r="V510" s="306">
        <f t="shared" ca="1" si="206"/>
        <v>1.074970812521538</v>
      </c>
      <c r="W510" s="304">
        <f t="shared" ca="1" si="207"/>
        <v>3.4564643574291281</v>
      </c>
      <c r="Y510" s="314" t="str">
        <f t="shared" ca="1" si="225"/>
        <v/>
      </c>
      <c r="Z510" s="315" t="str">
        <f t="shared" ca="1" si="226"/>
        <v/>
      </c>
      <c r="AA510" s="316" t="str">
        <f t="shared" ca="1" si="227"/>
        <v/>
      </c>
      <c r="AC510" s="310" t="e">
        <f t="shared" ca="1" si="228"/>
        <v>#N/A</v>
      </c>
      <c r="AD510" s="323" t="e">
        <f t="shared" ca="1" si="229"/>
        <v>#N/A</v>
      </c>
      <c r="AE510" s="324">
        <f t="shared" ca="1" si="208"/>
        <v>1304.6181861236723</v>
      </c>
      <c r="AG510" s="306">
        <f t="shared" ca="1" si="230"/>
        <v>-5.7996990018860464</v>
      </c>
      <c r="AH510" s="304">
        <f t="shared" ca="1" si="231"/>
        <v>-0.43507934550940075</v>
      </c>
    </row>
    <row r="511" spans="1:34" x14ac:dyDescent="0.2">
      <c r="A511" s="347">
        <f t="shared" ca="1" si="209"/>
        <v>0.1</v>
      </c>
      <c r="B511" s="304">
        <f t="shared" ca="1" si="210"/>
        <v>14.699999999999921</v>
      </c>
      <c r="D511" s="306">
        <f t="shared" ca="1" si="211"/>
        <v>-0.35726231262141678</v>
      </c>
      <c r="E511" s="307">
        <f t="shared" ca="1" si="212"/>
        <v>-10.030308125123556</v>
      </c>
      <c r="F511" s="304">
        <f t="shared" ca="1" si="213"/>
        <v>10.0366686427788</v>
      </c>
      <c r="G511" s="306">
        <f t="shared" ca="1" si="214"/>
        <v>26.831777859314009</v>
      </c>
      <c r="H511" s="307">
        <f t="shared" ca="1" si="215"/>
        <v>15.564990061317227</v>
      </c>
      <c r="I511" s="304">
        <f t="shared" ca="1" si="216"/>
        <v>31.019561871510653</v>
      </c>
      <c r="J511" s="306">
        <f t="shared" ca="1" si="217"/>
        <v>442.05537247458392</v>
      </c>
      <c r="K511" s="307">
        <f t="shared" ca="1" si="218"/>
        <v>1306.2248366704296</v>
      </c>
      <c r="L511" s="304">
        <f t="shared" ca="1" si="203"/>
        <v>1378.9982872608412</v>
      </c>
      <c r="M511" s="306">
        <f t="shared" ca="1" si="219"/>
        <v>0.52565515274239771</v>
      </c>
      <c r="N511" s="304">
        <f t="shared" ca="1" si="220"/>
        <v>30.117821731444032</v>
      </c>
      <c r="P511" s="310">
        <f t="shared" ca="1" si="221"/>
        <v>23</v>
      </c>
      <c r="Q511" s="304">
        <f t="shared" ca="1" si="222"/>
        <v>0</v>
      </c>
      <c r="R511" s="306">
        <f t="shared" ca="1" si="223"/>
        <v>0</v>
      </c>
      <c r="S511" s="307">
        <f t="shared" ca="1" si="224"/>
        <v>8.2349999999999994</v>
      </c>
      <c r="T511" s="304">
        <f t="shared" ca="1" si="204"/>
        <v>80.785349999999994</v>
      </c>
      <c r="U511" s="311">
        <f t="shared" ca="1" si="205"/>
        <v>0</v>
      </c>
      <c r="V511" s="306">
        <f t="shared" ca="1" si="206"/>
        <v>1.0747973773216475</v>
      </c>
      <c r="W511" s="304">
        <f t="shared" ca="1" si="207"/>
        <v>3.3374604780205948</v>
      </c>
      <c r="Y511" s="314" t="str">
        <f t="shared" ca="1" si="225"/>
        <v/>
      </c>
      <c r="Z511" s="315" t="str">
        <f t="shared" ca="1" si="226"/>
        <v/>
      </c>
      <c r="AA511" s="316" t="str">
        <f t="shared" ca="1" si="227"/>
        <v/>
      </c>
      <c r="AC511" s="310" t="e">
        <f t="shared" ca="1" si="228"/>
        <v>#N/A</v>
      </c>
      <c r="AD511" s="323" t="e">
        <f t="shared" ca="1" si="229"/>
        <v>#N/A</v>
      </c>
      <c r="AE511" s="324">
        <f t="shared" ca="1" si="208"/>
        <v>1306.2248366704296</v>
      </c>
      <c r="AG511" s="306">
        <f t="shared" ca="1" si="230"/>
        <v>-5.5688251556110036</v>
      </c>
      <c r="AH511" s="304">
        <f t="shared" ca="1" si="231"/>
        <v>-0.4197285194206592</v>
      </c>
    </row>
    <row r="512" spans="1:34" x14ac:dyDescent="0.2">
      <c r="A512" s="347">
        <f t="shared" ca="1" si="209"/>
        <v>0.1</v>
      </c>
      <c r="B512" s="304">
        <f t="shared" ca="1" si="210"/>
        <v>14.799999999999921</v>
      </c>
      <c r="D512" s="306">
        <f t="shared" ca="1" si="211"/>
        <v>-0.35056319497861127</v>
      </c>
      <c r="E512" s="307">
        <f t="shared" ca="1" si="212"/>
        <v>-10.013360085728035</v>
      </c>
      <c r="F512" s="304">
        <f t="shared" ca="1" si="213"/>
        <v>10.019494735770111</v>
      </c>
      <c r="G512" s="306">
        <f t="shared" ca="1" si="214"/>
        <v>26.796721539816147</v>
      </c>
      <c r="H512" s="307">
        <f t="shared" ca="1" si="215"/>
        <v>14.563654052744424</v>
      </c>
      <c r="I512" s="304">
        <f t="shared" ca="1" si="216"/>
        <v>30.498595125849089</v>
      </c>
      <c r="J512" s="306">
        <f t="shared" ca="1" si="217"/>
        <v>444.7367974445404</v>
      </c>
      <c r="K512" s="307">
        <f t="shared" ca="1" si="218"/>
        <v>1307.7312688761326</v>
      </c>
      <c r="L512" s="304">
        <f t="shared" ca="1" si="203"/>
        <v>1381.286317385938</v>
      </c>
      <c r="M512" s="306">
        <f t="shared" ca="1" si="219"/>
        <v>0.49782862539317524</v>
      </c>
      <c r="N512" s="304">
        <f t="shared" ca="1" si="220"/>
        <v>28.523479155828223</v>
      </c>
      <c r="P512" s="310">
        <f t="shared" ca="1" si="221"/>
        <v>23</v>
      </c>
      <c r="Q512" s="304">
        <f t="shared" ca="1" si="222"/>
        <v>0</v>
      </c>
      <c r="R512" s="306">
        <f t="shared" ca="1" si="223"/>
        <v>0</v>
      </c>
      <c r="S512" s="307">
        <f t="shared" ca="1" si="224"/>
        <v>8.2349999999999994</v>
      </c>
      <c r="T512" s="304">
        <f t="shared" ca="1" si="204"/>
        <v>80.785349999999994</v>
      </c>
      <c r="U512" s="311">
        <f t="shared" ca="1" si="205"/>
        <v>0</v>
      </c>
      <c r="V512" s="306">
        <f t="shared" ca="1" si="206"/>
        <v>1.0746347842800856</v>
      </c>
      <c r="W512" s="304">
        <f t="shared" ca="1" si="207"/>
        <v>3.2258099551806931</v>
      </c>
      <c r="Y512" s="314" t="str">
        <f t="shared" ca="1" si="225"/>
        <v/>
      </c>
      <c r="Z512" s="315" t="str">
        <f t="shared" ca="1" si="226"/>
        <v/>
      </c>
      <c r="AA512" s="316" t="str">
        <f t="shared" ca="1" si="227"/>
        <v/>
      </c>
      <c r="AC512" s="310" t="e">
        <f t="shared" ca="1" si="228"/>
        <v>#N/A</v>
      </c>
      <c r="AD512" s="323" t="e">
        <f t="shared" ca="1" si="229"/>
        <v>#N/A</v>
      </c>
      <c r="AE512" s="324">
        <f t="shared" ca="1" si="208"/>
        <v>1307.7312688761326</v>
      </c>
      <c r="AG512" s="306">
        <f t="shared" ca="1" si="230"/>
        <v>-5.3277375313237005</v>
      </c>
      <c r="AH512" s="304">
        <f t="shared" ca="1" si="231"/>
        <v>-0.40527753224293805</v>
      </c>
    </row>
    <row r="513" spans="1:34" x14ac:dyDescent="0.2">
      <c r="A513" s="347">
        <f t="shared" ca="1" si="209"/>
        <v>0.1</v>
      </c>
      <c r="B513" s="304">
        <f t="shared" ca="1" si="210"/>
        <v>14.89999999999992</v>
      </c>
      <c r="D513" s="306">
        <f t="shared" ca="1" si="211"/>
        <v>-0.34417316291470545</v>
      </c>
      <c r="E513" s="307">
        <f t="shared" ca="1" si="212"/>
        <v>-9.997053437543876</v>
      </c>
      <c r="F513" s="304">
        <f t="shared" ca="1" si="213"/>
        <v>10.002976187074452</v>
      </c>
      <c r="G513" s="306">
        <f t="shared" ca="1" si="214"/>
        <v>26.762304223524676</v>
      </c>
      <c r="H513" s="307">
        <f t="shared" ca="1" si="215"/>
        <v>13.563948708990036</v>
      </c>
      <c r="I513" s="304">
        <f t="shared" ca="1" si="216"/>
        <v>30.003360344011455</v>
      </c>
      <c r="J513" s="306">
        <f t="shared" ca="1" si="217"/>
        <v>447.41474873270744</v>
      </c>
      <c r="K513" s="307">
        <f t="shared" ca="1" si="218"/>
        <v>1309.1376490142193</v>
      </c>
      <c r="L513" s="304">
        <f t="shared" ca="1" si="203"/>
        <v>1383.4816014136325</v>
      </c>
      <c r="M513" s="306">
        <f t="shared" ca="1" si="219"/>
        <v>0.46909696714951643</v>
      </c>
      <c r="N513" s="304">
        <f t="shared" ca="1" si="220"/>
        <v>26.877276400054313</v>
      </c>
      <c r="P513" s="310">
        <f t="shared" ca="1" si="221"/>
        <v>23</v>
      </c>
      <c r="Q513" s="304">
        <f t="shared" ca="1" si="222"/>
        <v>0</v>
      </c>
      <c r="R513" s="306">
        <f t="shared" ca="1" si="223"/>
        <v>0</v>
      </c>
      <c r="S513" s="307">
        <f t="shared" ca="1" si="224"/>
        <v>8.2349999999999994</v>
      </c>
      <c r="T513" s="304">
        <f t="shared" ca="1" si="204"/>
        <v>80.785349999999994</v>
      </c>
      <c r="U513" s="311">
        <f t="shared" ca="1" si="205"/>
        <v>0</v>
      </c>
      <c r="V513" s="306">
        <f t="shared" ca="1" si="206"/>
        <v>1.0744830108606851</v>
      </c>
      <c r="W513" s="304">
        <f t="shared" ca="1" si="207"/>
        <v>3.121458487633114</v>
      </c>
      <c r="Y513" s="314" t="str">
        <f t="shared" ca="1" si="225"/>
        <v/>
      </c>
      <c r="Z513" s="315" t="str">
        <f t="shared" ca="1" si="226"/>
        <v/>
      </c>
      <c r="AA513" s="316" t="str">
        <f t="shared" ca="1" si="227"/>
        <v/>
      </c>
      <c r="AC513" s="310" t="e">
        <f t="shared" ca="1" si="228"/>
        <v>#N/A</v>
      </c>
      <c r="AD513" s="323" t="e">
        <f t="shared" ca="1" si="229"/>
        <v>#N/A</v>
      </c>
      <c r="AE513" s="324">
        <f t="shared" ca="1" si="208"/>
        <v>1309.1376490142193</v>
      </c>
      <c r="AG513" s="306">
        <f t="shared" ca="1" si="230"/>
        <v>-5.0761793971315416</v>
      </c>
      <c r="AH513" s="304">
        <f t="shared" ca="1" si="231"/>
        <v>-0.39171948453924632</v>
      </c>
    </row>
    <row r="514" spans="1:34" x14ac:dyDescent="0.2">
      <c r="A514" s="347">
        <f t="shared" ca="1" si="209"/>
        <v>0.1</v>
      </c>
      <c r="B514" s="304">
        <f t="shared" ca="1" si="210"/>
        <v>14.99999999999992</v>
      </c>
      <c r="D514" s="306">
        <f t="shared" ca="1" si="211"/>
        <v>-0.33810186426220146</v>
      </c>
      <c r="E514" s="307">
        <f t="shared" ca="1" si="212"/>
        <v>-9.9813602949493134</v>
      </c>
      <c r="F514" s="304">
        <f t="shared" ca="1" si="213"/>
        <v>9.9870849705110754</v>
      </c>
      <c r="G514" s="306">
        <f t="shared" ca="1" si="214"/>
        <v>26.728494037098457</v>
      </c>
      <c r="H514" s="307">
        <f t="shared" ca="1" si="215"/>
        <v>12.565812679495105</v>
      </c>
      <c r="I514" s="304">
        <f t="shared" ca="1" si="216"/>
        <v>29.534929182027298</v>
      </c>
      <c r="J514" s="306">
        <f t="shared" ca="1" si="217"/>
        <v>450.08928864573858</v>
      </c>
      <c r="K514" s="307">
        <f t="shared" ca="1" si="218"/>
        <v>1310.4441370836435</v>
      </c>
      <c r="L514" s="304">
        <f t="shared" ca="1" si="203"/>
        <v>1385.5844269370675</v>
      </c>
      <c r="M514" s="306">
        <f t="shared" ca="1" si="219"/>
        <v>0.43946569936391761</v>
      </c>
      <c r="N514" s="304">
        <f t="shared" ca="1" si="220"/>
        <v>25.179529814317547</v>
      </c>
      <c r="P514" s="310">
        <f t="shared" ca="1" si="221"/>
        <v>23</v>
      </c>
      <c r="Q514" s="304">
        <f t="shared" ca="1" si="222"/>
        <v>0</v>
      </c>
      <c r="R514" s="306">
        <f t="shared" ca="1" si="223"/>
        <v>0</v>
      </c>
      <c r="S514" s="307">
        <f t="shared" ca="1" si="224"/>
        <v>8.2349999999999994</v>
      </c>
      <c r="T514" s="304">
        <f t="shared" ca="1" si="204"/>
        <v>80.785349999999994</v>
      </c>
      <c r="U514" s="311">
        <f t="shared" ca="1" si="205"/>
        <v>0</v>
      </c>
      <c r="V514" s="306">
        <f t="shared" ca="1" si="206"/>
        <v>1.0743420355201336</v>
      </c>
      <c r="W514" s="304">
        <f t="shared" ca="1" si="207"/>
        <v>3.0243541885215337</v>
      </c>
      <c r="Y514" s="314" t="str">
        <f t="shared" ca="1" si="225"/>
        <v/>
      </c>
      <c r="Z514" s="315" t="str">
        <f t="shared" ca="1" si="226"/>
        <v/>
      </c>
      <c r="AA514" s="316" t="str">
        <f t="shared" ca="1" si="227"/>
        <v/>
      </c>
      <c r="AC514" s="310">
        <f t="shared" ca="1" si="228"/>
        <v>14.99999999999992</v>
      </c>
      <c r="AD514" s="323">
        <f t="shared" ca="1" si="229"/>
        <v>450.08928864573858</v>
      </c>
      <c r="AE514" s="324">
        <f t="shared" ca="1" si="208"/>
        <v>1310.4441370836435</v>
      </c>
      <c r="AG514" s="306">
        <f t="shared" ca="1" si="230"/>
        <v>-4.8139622489117837</v>
      </c>
      <c r="AH514" s="304">
        <f t="shared" ca="1" si="231"/>
        <v>-0.37904778234767628</v>
      </c>
    </row>
    <row r="515" spans="1:34" x14ac:dyDescent="0.2">
      <c r="A515" s="347">
        <f t="shared" ca="1" si="209"/>
        <v>0.1</v>
      </c>
      <c r="B515" s="304">
        <f t="shared" ca="1" si="210"/>
        <v>15.09999999999992</v>
      </c>
      <c r="D515" s="306">
        <f t="shared" ca="1" si="211"/>
        <v>-0.3323591224438644</v>
      </c>
      <c r="E515" s="307">
        <f t="shared" ca="1" si="212"/>
        <v>-9.9662513200015805</v>
      </c>
      <c r="F515" s="304">
        <f t="shared" ca="1" si="213"/>
        <v>9.9717916123284933</v>
      </c>
      <c r="G515" s="306">
        <f t="shared" ca="1" si="214"/>
        <v>26.695258124854071</v>
      </c>
      <c r="H515" s="307">
        <f t="shared" ca="1" si="215"/>
        <v>11.569187547494947</v>
      </c>
      <c r="I515" s="304">
        <f t="shared" ca="1" si="216"/>
        <v>29.094379300162075</v>
      </c>
      <c r="J515" s="306">
        <f t="shared" ca="1" si="217"/>
        <v>452.7604762538362</v>
      </c>
      <c r="K515" s="307">
        <f t="shared" ca="1" si="218"/>
        <v>1311.6508870949929</v>
      </c>
      <c r="L515" s="304">
        <f t="shared" ca="1" si="203"/>
        <v>1387.5950772738718</v>
      </c>
      <c r="M515" s="306">
        <f t="shared" ca="1" si="219"/>
        <v>0.40894700952420993</v>
      </c>
      <c r="N515" s="304">
        <f t="shared" ca="1" si="220"/>
        <v>23.43093769023351</v>
      </c>
      <c r="P515" s="310">
        <f t="shared" ca="1" si="221"/>
        <v>23</v>
      </c>
      <c r="Q515" s="304">
        <f t="shared" ca="1" si="222"/>
        <v>0</v>
      </c>
      <c r="R515" s="306">
        <f t="shared" ca="1" si="223"/>
        <v>0</v>
      </c>
      <c r="S515" s="307">
        <f t="shared" ca="1" si="224"/>
        <v>8.2349999999999994</v>
      </c>
      <c r="T515" s="304">
        <f t="shared" ca="1" si="204"/>
        <v>80.785349999999994</v>
      </c>
      <c r="U515" s="311">
        <f t="shared" ca="1" si="205"/>
        <v>0</v>
      </c>
      <c r="V515" s="306">
        <f t="shared" ca="1" si="206"/>
        <v>1.0742118376747316</v>
      </c>
      <c r="W515" s="304">
        <f t="shared" ca="1" si="207"/>
        <v>2.9344474821561422</v>
      </c>
      <c r="Y515" s="314" t="str">
        <f t="shared" ca="1" si="225"/>
        <v/>
      </c>
      <c r="Z515" s="315" t="str">
        <f t="shared" ca="1" si="226"/>
        <v/>
      </c>
      <c r="AA515" s="316" t="str">
        <f t="shared" ca="1" si="227"/>
        <v/>
      </c>
      <c r="AC515" s="310" t="e">
        <f t="shared" ca="1" si="228"/>
        <v>#N/A</v>
      </c>
      <c r="AD515" s="323" t="e">
        <f t="shared" ca="1" si="229"/>
        <v>#N/A</v>
      </c>
      <c r="AE515" s="324">
        <f t="shared" ca="1" si="208"/>
        <v>1311.6508870949929</v>
      </c>
      <c r="AG515" s="306">
        <f t="shared" ca="1" si="230"/>
        <v>-4.5409794348835089</v>
      </c>
      <c r="AH515" s="304">
        <f t="shared" ca="1" si="231"/>
        <v>-0.36725612489636111</v>
      </c>
    </row>
    <row r="516" spans="1:34" x14ac:dyDescent="0.2">
      <c r="A516" s="347">
        <f t="shared" ca="1" si="209"/>
        <v>0.1</v>
      </c>
      <c r="B516" s="304">
        <f t="shared" ca="1" si="210"/>
        <v>15.199999999999919</v>
      </c>
      <c r="D516" s="306">
        <f t="shared" ca="1" si="211"/>
        <v>-0.32695483644314277</v>
      </c>
      <c r="E516" s="307">
        <f t="shared" ca="1" si="212"/>
        <v>-9.9516956451471632</v>
      </c>
      <c r="F516" s="304">
        <f t="shared" ca="1" si="213"/>
        <v>9.9570651137127033</v>
      </c>
      <c r="G516" s="306">
        <f t="shared" ca="1" si="214"/>
        <v>26.662562641209757</v>
      </c>
      <c r="H516" s="307">
        <f t="shared" ca="1" si="215"/>
        <v>10.57401798298023</v>
      </c>
      <c r="I516" s="304">
        <f t="shared" ca="1" si="216"/>
        <v>28.682784085594331</v>
      </c>
      <c r="J516" s="306">
        <f t="shared" ca="1" si="217"/>
        <v>455.4283672921394</v>
      </c>
      <c r="K516" s="307">
        <f t="shared" ca="1" si="218"/>
        <v>1312.7580473715166</v>
      </c>
      <c r="L516" s="304">
        <f t="shared" ref="L516:L579" ca="1" si="232">SQRT(pos_x^2+pos_z^2)</f>
        <v>1389.5138317674498</v>
      </c>
      <c r="M516" s="306">
        <f t="shared" ca="1" si="219"/>
        <v>0.37756042638377391</v>
      </c>
      <c r="N516" s="304">
        <f t="shared" ca="1" si="220"/>
        <v>21.63261894295006</v>
      </c>
      <c r="P516" s="310">
        <f t="shared" ca="1" si="221"/>
        <v>23</v>
      </c>
      <c r="Q516" s="304">
        <f t="shared" ca="1" si="222"/>
        <v>0</v>
      </c>
      <c r="R516" s="306">
        <f t="shared" ca="1" si="223"/>
        <v>0</v>
      </c>
      <c r="S516" s="307">
        <f t="shared" ca="1" si="224"/>
        <v>8.2349999999999994</v>
      </c>
      <c r="T516" s="304">
        <f t="shared" ref="T516:T579" ca="1" si="233">m*g</f>
        <v>80.785349999999994</v>
      </c>
      <c r="U516" s="311">
        <f t="shared" ref="U516:U579" ca="1" si="234">IF(pos_xz&lt;L_rampe,Poids*COS(Beta),0)</f>
        <v>0</v>
      </c>
      <c r="V516" s="306">
        <f t="shared" ref="V516:V579" ca="1" si="235">Rho_moyen*(20000-Alt_rampe-pos_z)/(20000+Alt_rampe+pos_z)</f>
        <v>1.0740923976656849</v>
      </c>
      <c r="W516" s="304">
        <f t="shared" ref="W516:W579" ca="1" si="236">1/2*Rho*Sref*Cx*vit_xz^2</f>
        <v>2.851690998388456</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1312.7580473715166</v>
      </c>
      <c r="AG516" s="306">
        <f t="shared" ca="1" si="230"/>
        <v>-4.2572201252502886</v>
      </c>
      <c r="AH516" s="304">
        <f t="shared" ca="1" si="231"/>
        <v>-0.35633849206510532</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-0.3218988656962149</v>
      </c>
      <c r="E517" s="307">
        <f t="shared" ref="E517:E580" ca="1" si="241">IF(AND(L516&lt;L_rampe,Poussee&lt;Poids*SIN(M516)),0,(-W516+Poussee)/m*SIN(M516)+U516/m*COS(M516)-Poids/m)</f>
        <v>-9.9376608119173007</v>
      </c>
      <c r="F517" s="304">
        <f t="shared" ref="F517:F580" ca="1" si="242">SQRT(acc_x^2+acc_z^2)</f>
        <v>9.942872889283727</v>
      </c>
      <c r="G517" s="306">
        <f t="shared" ref="G517:G580" ca="1" si="243">G516+acc_x*pas</f>
        <v>26.630372754640135</v>
      </c>
      <c r="H517" s="307">
        <f t="shared" ref="H517:H580" ca="1" si="244">H516+acc_z*pas</f>
        <v>9.5802519017885004</v>
      </c>
      <c r="I517" s="304">
        <f t="shared" ref="I517:I580" ca="1" si="245">SQRT(vit_x^2+vit_z^2)</f>
        <v>28.301201026684392</v>
      </c>
      <c r="J517" s="306">
        <f t="shared" ref="J517:J580" ca="1" si="246">J516+0.5*(vit_x+G516)*pas*(K516&gt;=0)</f>
        <v>458.09301406193191</v>
      </c>
      <c r="K517" s="307">
        <f t="shared" ref="K517:K580" ca="1" si="247">K516+0.5*(vit_z+H516)*pas</f>
        <v>1313.7657608657551</v>
      </c>
      <c r="L517" s="304">
        <f t="shared" ca="1" si="232"/>
        <v>1391.3409661026737</v>
      </c>
      <c r="M517" s="306">
        <f t="shared" ref="M517:M580" ca="1" si="248">IF(AND(L516&gt;L_rampe,G517&gt;0),ATAN2(G517,H517),$M$4)</f>
        <v>0.34533342455101323</v>
      </c>
      <c r="N517" s="304">
        <f t="shared" ref="N517:N580" ca="1" si="249">DEGREES(Beta)</f>
        <v>19.786147751572503</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8.2349999999999994</v>
      </c>
      <c r="T517" s="304">
        <f t="shared" ca="1" si="233"/>
        <v>80.785349999999994</v>
      </c>
      <c r="U517" s="311">
        <f t="shared" ca="1" si="234"/>
        <v>0</v>
      </c>
      <c r="V517" s="306">
        <f t="shared" ca="1" si="235"/>
        <v>1.0739836967228473</v>
      </c>
      <c r="W517" s="304">
        <f t="shared" ca="1" si="236"/>
        <v>2.7760394643699438</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1313.7657608657551</v>
      </c>
      <c r="AG517" s="306">
        <f t="shared" ref="AG517:AG580" ca="1" si="259">IF(AND(L516&lt;L_rampe,Poussee&lt;Poids*SIN(M516)),0,(-W516+Poussee)/m-Poids*SIN(M516)/m)</f>
        <v>-3.9627831268240685</v>
      </c>
      <c r="AH517" s="304">
        <f t="shared" ref="AH517:AH580" ca="1" si="260">IF(AND(L516&lt;L_rampe,Poussee&lt;Poids*SIN(M516)), g*SIN(M516), (-W516+Poussee)/m)</f>
        <v>-0.34628913155901109</v>
      </c>
    </row>
    <row r="518" spans="1:34" x14ac:dyDescent="0.2">
      <c r="A518" s="347">
        <f t="shared" ca="1" si="238"/>
        <v>0.1</v>
      </c>
      <c r="B518" s="304">
        <f t="shared" ca="1" si="239"/>
        <v>15.399999999999919</v>
      </c>
      <c r="D518" s="306">
        <f t="shared" ca="1" si="240"/>
        <v>-0.31720090047698501</v>
      </c>
      <c r="E518" s="307">
        <f t="shared" ca="1" si="241"/>
        <v>-9.9241127297782263</v>
      </c>
      <c r="F518" s="304">
        <f t="shared" ca="1" si="242"/>
        <v>9.9291807257502196</v>
      </c>
      <c r="G518" s="306">
        <f t="shared" ca="1" si="243"/>
        <v>26.598652664592436</v>
      </c>
      <c r="H518" s="307">
        <f t="shared" ca="1" si="244"/>
        <v>8.5878406288106781</v>
      </c>
      <c r="I518" s="304">
        <f t="shared" ca="1" si="245"/>
        <v>27.950658851581327</v>
      </c>
      <c r="J518" s="306">
        <f t="shared" ca="1" si="246"/>
        <v>460.75446533289352</v>
      </c>
      <c r="K518" s="307">
        <f t="shared" ca="1" si="247"/>
        <v>1314.6741654922851</v>
      </c>
      <c r="L518" s="304">
        <f t="shared" ca="1" si="232"/>
        <v>1393.0767526367802</v>
      </c>
      <c r="M518" s="306">
        <f t="shared" ca="1" si="248"/>
        <v>0.31230192310366328</v>
      </c>
      <c r="N518" s="304">
        <f t="shared" ca="1" si="249"/>
        <v>17.89358212765908</v>
      </c>
      <c r="P518" s="310">
        <f t="shared" ca="1" si="250"/>
        <v>23</v>
      </c>
      <c r="Q518" s="304">
        <f t="shared" ca="1" si="251"/>
        <v>0</v>
      </c>
      <c r="R518" s="306">
        <f t="shared" ca="1" si="252"/>
        <v>0</v>
      </c>
      <c r="S518" s="307">
        <f t="shared" ca="1" si="253"/>
        <v>8.2349999999999994</v>
      </c>
      <c r="T518" s="304">
        <f t="shared" ca="1" si="233"/>
        <v>80.785349999999994</v>
      </c>
      <c r="U518" s="311">
        <f t="shared" ca="1" si="234"/>
        <v>0</v>
      </c>
      <c r="V518" s="306">
        <f t="shared" ca="1" si="235"/>
        <v>1.073885716926853</v>
      </c>
      <c r="W518" s="304">
        <f t="shared" ca="1" si="236"/>
        <v>2.7074495935019218</v>
      </c>
      <c r="Y518" s="314" t="str">
        <f t="shared" ca="1" si="254"/>
        <v/>
      </c>
      <c r="Z518" s="315" t="str">
        <f t="shared" ca="1" si="255"/>
        <v/>
      </c>
      <c r="AA518" s="316" t="str">
        <f t="shared" ca="1" si="256"/>
        <v/>
      </c>
      <c r="AC518" s="310" t="e">
        <f t="shared" ca="1" si="257"/>
        <v>#N/A</v>
      </c>
      <c r="AD518" s="323" t="e">
        <f t="shared" ca="1" si="258"/>
        <v>#N/A</v>
      </c>
      <c r="AE518" s="324">
        <f t="shared" ca="1" si="237"/>
        <v>1314.6741654922851</v>
      </c>
      <c r="AG518" s="306">
        <f t="shared" ca="1" si="259"/>
        <v>-3.6578899239372329</v>
      </c>
      <c r="AH518" s="304">
        <f t="shared" ca="1" si="260"/>
        <v>-0.33710254576441334</v>
      </c>
    </row>
    <row r="519" spans="1:34" x14ac:dyDescent="0.2">
      <c r="A519" s="347">
        <f t="shared" ca="1" si="238"/>
        <v>0.1</v>
      </c>
      <c r="B519" s="304">
        <f t="shared" ca="1" si="239"/>
        <v>15.499999999999918</v>
      </c>
      <c r="D519" s="306">
        <f t="shared" ca="1" si="240"/>
        <v>-0.31287031908990137</v>
      </c>
      <c r="E519" s="307">
        <f t="shared" ca="1" si="241"/>
        <v>-9.9110156593911221</v>
      </c>
      <c r="F519" s="304">
        <f t="shared" ca="1" si="242"/>
        <v>9.9159527649774262</v>
      </c>
      <c r="G519" s="306">
        <f t="shared" ca="1" si="243"/>
        <v>26.567365632683444</v>
      </c>
      <c r="H519" s="307">
        <f t="shared" ca="1" si="244"/>
        <v>7.5967390628715661</v>
      </c>
      <c r="I519" s="304">
        <f t="shared" ca="1" si="245"/>
        <v>27.632143620248648</v>
      </c>
      <c r="J519" s="306">
        <f t="shared" ca="1" si="246"/>
        <v>463.4127662477573</v>
      </c>
      <c r="K519" s="307">
        <f t="shared" ca="1" si="247"/>
        <v>1315.4833944768691</v>
      </c>
      <c r="L519" s="304">
        <f t="shared" ca="1" si="232"/>
        <v>1394.7214607461178</v>
      </c>
      <c r="M519" s="306">
        <f t="shared" ca="1" si="248"/>
        <v>0.27851064086667277</v>
      </c>
      <c r="N519" s="304">
        <f t="shared" ca="1" si="249"/>
        <v>15.957484271144137</v>
      </c>
      <c r="P519" s="310">
        <f t="shared" ca="1" si="250"/>
        <v>23</v>
      </c>
      <c r="Q519" s="304">
        <f t="shared" ca="1" si="251"/>
        <v>0</v>
      </c>
      <c r="R519" s="306">
        <f t="shared" ca="1" si="252"/>
        <v>0</v>
      </c>
      <c r="S519" s="307">
        <f t="shared" ca="1" si="253"/>
        <v>8.2349999999999994</v>
      </c>
      <c r="T519" s="304">
        <f t="shared" ca="1" si="233"/>
        <v>80.785349999999994</v>
      </c>
      <c r="U519" s="311">
        <f t="shared" ca="1" si="234"/>
        <v>0</v>
      </c>
      <c r="V519" s="306">
        <f t="shared" ca="1" si="235"/>
        <v>1.0737984411696038</v>
      </c>
      <c r="W519" s="304">
        <f t="shared" ca="1" si="236"/>
        <v>2.6458799714473829</v>
      </c>
      <c r="Y519" s="314" t="str">
        <f t="shared" ca="1" si="254"/>
        <v/>
      </c>
      <c r="Z519" s="315" t="str">
        <f t="shared" ca="1" si="255"/>
        <v/>
      </c>
      <c r="AA519" s="316" t="str">
        <f t="shared" ca="1" si="256"/>
        <v/>
      </c>
      <c r="AC519" s="310" t="e">
        <f t="shared" ca="1" si="257"/>
        <v>#N/A</v>
      </c>
      <c r="AD519" s="323" t="e">
        <f t="shared" ca="1" si="258"/>
        <v>#N/A</v>
      </c>
      <c r="AE519" s="324">
        <f t="shared" ca="1" si="237"/>
        <v>1315.4833944768691</v>
      </c>
      <c r="AG519" s="306">
        <f t="shared" ca="1" si="259"/>
        <v>-3.3428962227752352</v>
      </c>
      <c r="AH519" s="304">
        <f t="shared" ca="1" si="260"/>
        <v>-0.32877347826374281</v>
      </c>
    </row>
    <row r="520" spans="1:34" x14ac:dyDescent="0.2">
      <c r="A520" s="347">
        <f t="shared" ca="1" si="238"/>
        <v>0.1</v>
      </c>
      <c r="B520" s="304">
        <f t="shared" ca="1" si="239"/>
        <v>15.599999999999918</v>
      </c>
      <c r="D520" s="306">
        <f t="shared" ca="1" si="240"/>
        <v>-0.30891603402505646</v>
      </c>
      <c r="E520" s="307">
        <f t="shared" ca="1" si="241"/>
        <v>-9.8983322244015994</v>
      </c>
      <c r="F520" s="304">
        <f t="shared" ca="1" si="242"/>
        <v>9.9031515155886058</v>
      </c>
      <c r="G520" s="306">
        <f t="shared" ca="1" si="243"/>
        <v>26.536474029280939</v>
      </c>
      <c r="H520" s="307">
        <f t="shared" ca="1" si="244"/>
        <v>6.6069058404314056</v>
      </c>
      <c r="I520" s="304">
        <f t="shared" ca="1" si="245"/>
        <v>27.346584040626141</v>
      </c>
      <c r="J520" s="306">
        <f t="shared" ca="1" si="246"/>
        <v>466.06795823085554</v>
      </c>
      <c r="K520" s="307">
        <f t="shared" ca="1" si="247"/>
        <v>1316.1935767220343</v>
      </c>
      <c r="L520" s="304">
        <f t="shared" ca="1" si="232"/>
        <v>1396.2753571891972</v>
      </c>
      <c r="M520" s="306">
        <f t="shared" ca="1" si="248"/>
        <v>0.24401327129757114</v>
      </c>
      <c r="N520" s="304">
        <f t="shared" ca="1" si="249"/>
        <v>13.980930590531575</v>
      </c>
      <c r="P520" s="310">
        <f t="shared" ca="1" si="250"/>
        <v>23</v>
      </c>
      <c r="Q520" s="304">
        <f t="shared" ca="1" si="251"/>
        <v>0</v>
      </c>
      <c r="R520" s="306">
        <f t="shared" ca="1" si="252"/>
        <v>0</v>
      </c>
      <c r="S520" s="307">
        <f t="shared" ca="1" si="253"/>
        <v>8.2349999999999994</v>
      </c>
      <c r="T520" s="304">
        <f t="shared" ca="1" si="233"/>
        <v>80.785349999999994</v>
      </c>
      <c r="U520" s="311">
        <f t="shared" ca="1" si="234"/>
        <v>0</v>
      </c>
      <c r="V520" s="306">
        <f t="shared" ca="1" si="235"/>
        <v>1.0737218531130983</v>
      </c>
      <c r="W520" s="304">
        <f t="shared" ca="1" si="236"/>
        <v>2.5912909391497032</v>
      </c>
      <c r="Y520" s="314" t="str">
        <f t="shared" ca="1" si="254"/>
        <v/>
      </c>
      <c r="Z520" s="315" t="str">
        <f t="shared" ca="1" si="255"/>
        <v/>
      </c>
      <c r="AA520" s="316" t="str">
        <f t="shared" ca="1" si="256"/>
        <v/>
      </c>
      <c r="AC520" s="310" t="e">
        <f t="shared" ca="1" si="257"/>
        <v>#N/A</v>
      </c>
      <c r="AD520" s="323" t="e">
        <f t="shared" ca="1" si="258"/>
        <v>#N/A</v>
      </c>
      <c r="AE520" s="324">
        <f t="shared" ca="1" si="237"/>
        <v>1316.1935767220343</v>
      </c>
      <c r="AG520" s="306">
        <f t="shared" ca="1" si="259"/>
        <v>-3.0183012016128075</v>
      </c>
      <c r="AH520" s="304">
        <f t="shared" ca="1" si="260"/>
        <v>-0.32129689999361055</v>
      </c>
    </row>
    <row r="521" spans="1:34" x14ac:dyDescent="0.2">
      <c r="A521" s="347">
        <f t="shared" ca="1" si="238"/>
        <v>0.1</v>
      </c>
      <c r="B521" s="304">
        <f t="shared" ca="1" si="239"/>
        <v>15.699999999999918</v>
      </c>
      <c r="D521" s="306">
        <f t="shared" ca="1" si="240"/>
        <v>-0.30534633012315854</v>
      </c>
      <c r="E521" s="307">
        <f t="shared" ca="1" si="241"/>
        <v>-9.8860234554756214</v>
      </c>
      <c r="F521" s="304">
        <f t="shared" ca="1" si="242"/>
        <v>9.8907378968170949</v>
      </c>
      <c r="G521" s="306">
        <f t="shared" ca="1" si="243"/>
        <v>26.505939396268623</v>
      </c>
      <c r="H521" s="307">
        <f t="shared" ca="1" si="244"/>
        <v>5.6183034948838433</v>
      </c>
      <c r="I521" s="304">
        <f t="shared" ca="1" si="245"/>
        <v>27.094836361183084</v>
      </c>
      <c r="J521" s="306">
        <f t="shared" ca="1" si="246"/>
        <v>468.72007890213303</v>
      </c>
      <c r="K521" s="307">
        <f t="shared" ca="1" si="247"/>
        <v>1316.8048371888001</v>
      </c>
      <c r="L521" s="304">
        <f t="shared" ca="1" si="232"/>
        <v>1397.738706486246</v>
      </c>
      <c r="M521" s="306">
        <f t="shared" ca="1" si="248"/>
        <v>0.20887244301311747</v>
      </c>
      <c r="N521" s="304">
        <f t="shared" ca="1" si="249"/>
        <v>11.96750944123843</v>
      </c>
      <c r="P521" s="310">
        <f t="shared" ca="1" si="250"/>
        <v>23</v>
      </c>
      <c r="Q521" s="304">
        <f t="shared" ca="1" si="251"/>
        <v>0</v>
      </c>
      <c r="R521" s="306">
        <f t="shared" ca="1" si="252"/>
        <v>0</v>
      </c>
      <c r="S521" s="307">
        <f t="shared" ca="1" si="253"/>
        <v>8.2349999999999994</v>
      </c>
      <c r="T521" s="304">
        <f t="shared" ca="1" si="233"/>
        <v>80.785349999999994</v>
      </c>
      <c r="U521" s="311">
        <f t="shared" ca="1" si="234"/>
        <v>0</v>
      </c>
      <c r="V521" s="306">
        <f t="shared" ca="1" si="235"/>
        <v>1.0736559371466283</v>
      </c>
      <c r="W521" s="304">
        <f t="shared" ca="1" si="236"/>
        <v>2.5436444728878369</v>
      </c>
      <c r="Y521" s="314" t="str">
        <f t="shared" ca="1" si="254"/>
        <v/>
      </c>
      <c r="Z521" s="315" t="str">
        <f t="shared" ca="1" si="255"/>
        <v/>
      </c>
      <c r="AA521" s="316" t="str">
        <f t="shared" ca="1" si="256"/>
        <v/>
      </c>
      <c r="AC521" s="310" t="e">
        <f t="shared" ca="1" si="257"/>
        <v>#N/A</v>
      </c>
      <c r="AD521" s="323" t="e">
        <f t="shared" ca="1" si="258"/>
        <v>#N/A</v>
      </c>
      <c r="AE521" s="324">
        <f t="shared" ca="1" si="237"/>
        <v>1316.8048371888001</v>
      </c>
      <c r="AG521" s="306">
        <f t="shared" ca="1" si="259"/>
        <v>-2.6847536407765591</v>
      </c>
      <c r="AH521" s="304">
        <f t="shared" ca="1" si="260"/>
        <v>-0.31466799503942966</v>
      </c>
    </row>
    <row r="522" spans="1:34" x14ac:dyDescent="0.2">
      <c r="A522" s="347">
        <f t="shared" ca="1" si="238"/>
        <v>0.1</v>
      </c>
      <c r="B522" s="304">
        <f t="shared" ca="1" si="239"/>
        <v>15.799999999999917</v>
      </c>
      <c r="D522" s="306">
        <f t="shared" ca="1" si="240"/>
        <v>-0.30216869868439339</v>
      </c>
      <c r="E522" s="307">
        <f t="shared" ca="1" si="241"/>
        <v>-9.874048869594187</v>
      </c>
      <c r="F522" s="304">
        <f t="shared" ca="1" si="242"/>
        <v>9.8786713176215581</v>
      </c>
      <c r="G522" s="306">
        <f t="shared" ca="1" si="243"/>
        <v>26.475722526400183</v>
      </c>
      <c r="H522" s="307">
        <f t="shared" ca="1" si="244"/>
        <v>4.6308986079244248</v>
      </c>
      <c r="I522" s="304">
        <f t="shared" ca="1" si="245"/>
        <v>26.87766926673164</v>
      </c>
      <c r="J522" s="306">
        <f t="shared" ca="1" si="246"/>
        <v>471.36916199826646</v>
      </c>
      <c r="K522" s="307">
        <f t="shared" ca="1" si="247"/>
        <v>1317.3172972939406</v>
      </c>
      <c r="L522" s="304">
        <f t="shared" ca="1" si="232"/>
        <v>1399.1117713152014</v>
      </c>
      <c r="M522" s="306">
        <f t="shared" ca="1" si="248"/>
        <v>0.17315943824013749</v>
      </c>
      <c r="N522" s="304">
        <f t="shared" ca="1" si="249"/>
        <v>9.9213049940161131</v>
      </c>
      <c r="P522" s="310">
        <f t="shared" ca="1" si="250"/>
        <v>23</v>
      </c>
      <c r="Q522" s="304">
        <f t="shared" ca="1" si="251"/>
        <v>0</v>
      </c>
      <c r="R522" s="306">
        <f t="shared" ca="1" si="252"/>
        <v>0</v>
      </c>
      <c r="S522" s="307">
        <f t="shared" ca="1" si="253"/>
        <v>8.2349999999999994</v>
      </c>
      <c r="T522" s="304">
        <f t="shared" ca="1" si="233"/>
        <v>80.785349999999994</v>
      </c>
      <c r="U522" s="311">
        <f t="shared" ca="1" si="234"/>
        <v>0</v>
      </c>
      <c r="V522" s="306">
        <f t="shared" ca="1" si="235"/>
        <v>1.0736006783423988</v>
      </c>
      <c r="W522" s="304">
        <f t="shared" ca="1" si="236"/>
        <v>2.5029040614910443</v>
      </c>
      <c r="Y522" s="314" t="str">
        <f t="shared" ca="1" si="254"/>
        <v/>
      </c>
      <c r="Z522" s="315" t="str">
        <f t="shared" ca="1" si="255"/>
        <v/>
      </c>
      <c r="AA522" s="316" t="str">
        <f t="shared" ca="1" si="256"/>
        <v/>
      </c>
      <c r="AC522" s="310" t="e">
        <f t="shared" ca="1" si="257"/>
        <v>#N/A</v>
      </c>
      <c r="AD522" s="323" t="e">
        <f t="shared" ca="1" si="258"/>
        <v>#N/A</v>
      </c>
      <c r="AE522" s="324">
        <f t="shared" ca="1" si="237"/>
        <v>1317.3172972939406</v>
      </c>
      <c r="AG522" s="306">
        <f t="shared" ca="1" si="259"/>
        <v>-2.3430541392168323</v>
      </c>
      <c r="AH522" s="304">
        <f t="shared" ca="1" si="260"/>
        <v>-0.30888214607016845</v>
      </c>
    </row>
    <row r="523" spans="1:34" x14ac:dyDescent="0.2">
      <c r="A523" s="347">
        <f t="shared" ca="1" si="238"/>
        <v>0.1</v>
      </c>
      <c r="B523" s="304">
        <f t="shared" ca="1" si="239"/>
        <v>15.899999999999917</v>
      </c>
      <c r="D523" s="306">
        <f t="shared" ca="1" si="240"/>
        <v>-0.29938967225943347</v>
      </c>
      <c r="E523" s="307">
        <f t="shared" ca="1" si="241"/>
        <v>-9.8623665866006363</v>
      </c>
      <c r="F523" s="304">
        <f t="shared" ca="1" si="242"/>
        <v>9.8669097930584275</v>
      </c>
      <c r="G523" s="306">
        <f t="shared" ca="1" si="243"/>
        <v>26.445783559174242</v>
      </c>
      <c r="H523" s="307">
        <f t="shared" ca="1" si="244"/>
        <v>3.644661949264361</v>
      </c>
      <c r="I523" s="304">
        <f t="shared" ca="1" si="245"/>
        <v>26.695749264313712</v>
      </c>
      <c r="J523" s="306">
        <f t="shared" ca="1" si="246"/>
        <v>474.01523730254519</v>
      </c>
      <c r="K523" s="307">
        <f t="shared" ca="1" si="247"/>
        <v>1317.7310753218001</v>
      </c>
      <c r="L523" s="304">
        <f t="shared" ca="1" si="232"/>
        <v>1400.3948129237467</v>
      </c>
      <c r="M523" s="306">
        <f t="shared" ca="1" si="248"/>
        <v>0.13695365096946893</v>
      </c>
      <c r="N523" s="304">
        <f t="shared" ca="1" si="249"/>
        <v>7.8468661894583249</v>
      </c>
      <c r="P523" s="310">
        <f t="shared" ca="1" si="250"/>
        <v>23</v>
      </c>
      <c r="Q523" s="304">
        <f t="shared" ca="1" si="251"/>
        <v>0</v>
      </c>
      <c r="R523" s="306">
        <f t="shared" ca="1" si="252"/>
        <v>0</v>
      </c>
      <c r="S523" s="307">
        <f t="shared" ca="1" si="253"/>
        <v>8.2349999999999994</v>
      </c>
      <c r="T523" s="304">
        <f t="shared" ca="1" si="233"/>
        <v>80.785349999999994</v>
      </c>
      <c r="U523" s="311">
        <f t="shared" ca="1" si="234"/>
        <v>0</v>
      </c>
      <c r="V523" s="306">
        <f t="shared" ca="1" si="235"/>
        <v>1.0735560624096729</v>
      </c>
      <c r="W523" s="304">
        <f t="shared" ca="1" si="236"/>
        <v>2.4690345809360066</v>
      </c>
      <c r="Y523" s="314" t="str">
        <f t="shared" ca="1" si="254"/>
        <v/>
      </c>
      <c r="Z523" s="315" t="str">
        <f t="shared" ca="1" si="255"/>
        <v/>
      </c>
      <c r="AA523" s="316" t="str">
        <f t="shared" ca="1" si="256"/>
        <v/>
      </c>
      <c r="AC523" s="310" t="e">
        <f t="shared" ca="1" si="257"/>
        <v>#N/A</v>
      </c>
      <c r="AD523" s="323" t="e">
        <f t="shared" ca="1" si="258"/>
        <v>#N/A</v>
      </c>
      <c r="AE523" s="324">
        <f t="shared" ca="1" si="237"/>
        <v>1317.7310753218001</v>
      </c>
      <c r="AG523" s="306">
        <f t="shared" ca="1" si="259"/>
        <v>-1.9941527315793746</v>
      </c>
      <c r="AH523" s="304">
        <f t="shared" ca="1" si="260"/>
        <v>-0.30393491942817785</v>
      </c>
    </row>
    <row r="524" spans="1:34" x14ac:dyDescent="0.2">
      <c r="A524" s="347">
        <f t="shared" ca="1" si="238"/>
        <v>0.1</v>
      </c>
      <c r="B524" s="304">
        <f t="shared" ca="1" si="239"/>
        <v>15.999999999999917</v>
      </c>
      <c r="D524" s="306">
        <f t="shared" ca="1" si="240"/>
        <v>-0.29701466549782213</v>
      </c>
      <c r="E524" s="307">
        <f t="shared" ca="1" si="241"/>
        <v>-9.8509334836795901</v>
      </c>
      <c r="F524" s="304">
        <f t="shared" ca="1" si="242"/>
        <v>9.8554100985905446</v>
      </c>
      <c r="G524" s="306">
        <f t="shared" ca="1" si="243"/>
        <v>26.41608209262446</v>
      </c>
      <c r="H524" s="307">
        <f t="shared" ca="1" si="244"/>
        <v>2.6595686008964021</v>
      </c>
      <c r="I524" s="304">
        <f t="shared" ca="1" si="245"/>
        <v>26.549627083391375</v>
      </c>
      <c r="J524" s="306">
        <f t="shared" ca="1" si="246"/>
        <v>476.6583305851351</v>
      </c>
      <c r="K524" s="307">
        <f t="shared" ca="1" si="247"/>
        <v>1318.046286849308</v>
      </c>
      <c r="L524" s="304">
        <f t="shared" ca="1" si="232"/>
        <v>1401.5880915566656</v>
      </c>
      <c r="M524" s="306">
        <f t="shared" ca="1" si="248"/>
        <v>0.10034177904469009</v>
      </c>
      <c r="N524" s="304">
        <f t="shared" ca="1" si="249"/>
        <v>5.7491604480949876</v>
      </c>
      <c r="P524" s="310">
        <f t="shared" ca="1" si="250"/>
        <v>23</v>
      </c>
      <c r="Q524" s="304">
        <f t="shared" ca="1" si="251"/>
        <v>0</v>
      </c>
      <c r="R524" s="306">
        <f t="shared" ca="1" si="252"/>
        <v>0</v>
      </c>
      <c r="S524" s="307">
        <f t="shared" ca="1" si="253"/>
        <v>8.2349999999999994</v>
      </c>
      <c r="T524" s="304">
        <f t="shared" ca="1" si="233"/>
        <v>80.785349999999994</v>
      </c>
      <c r="U524" s="311">
        <f t="shared" ca="1" si="234"/>
        <v>0</v>
      </c>
      <c r="V524" s="306">
        <f t="shared" ca="1" si="235"/>
        <v>1.0735220756475772</v>
      </c>
      <c r="W524" s="304">
        <f t="shared" ca="1" si="236"/>
        <v>2.4420021666521747</v>
      </c>
      <c r="Y524" s="314" t="str">
        <f t="shared" ca="1" si="254"/>
        <v/>
      </c>
      <c r="Z524" s="315" t="str">
        <f t="shared" ca="1" si="255"/>
        <v/>
      </c>
      <c r="AA524" s="316" t="str">
        <f t="shared" ca="1" si="256"/>
        <v/>
      </c>
      <c r="AC524" s="310">
        <f t="shared" ca="1" si="257"/>
        <v>15.999999999999917</v>
      </c>
      <c r="AD524" s="323">
        <f t="shared" ca="1" si="258"/>
        <v>476.6583305851351</v>
      </c>
      <c r="AE524" s="324">
        <f t="shared" ca="1" si="237"/>
        <v>1318.046286849308</v>
      </c>
      <c r="AG524" s="306">
        <f t="shared" ca="1" si="259"/>
        <v>-1.6391414062632073</v>
      </c>
      <c r="AH524" s="304">
        <f t="shared" ca="1" si="260"/>
        <v>-0.29982204990115441</v>
      </c>
    </row>
    <row r="525" spans="1:34" x14ac:dyDescent="0.2">
      <c r="A525" s="347">
        <f t="shared" ca="1" si="238"/>
        <v>0.1</v>
      </c>
      <c r="B525" s="304">
        <f t="shared" ca="1" si="239"/>
        <v>16.099999999999916</v>
      </c>
      <c r="D525" s="306">
        <f t="shared" ca="1" si="240"/>
        <v>-0.29504782781302347</v>
      </c>
      <c r="E525" s="307">
        <f t="shared" ca="1" si="241"/>
        <v>-9.8397053868875322</v>
      </c>
      <c r="F525" s="304">
        <f t="shared" ca="1" si="242"/>
        <v>9.8441279614519797</v>
      </c>
      <c r="G525" s="306">
        <f t="shared" ca="1" si="243"/>
        <v>26.386577309843158</v>
      </c>
      <c r="H525" s="307">
        <f t="shared" ca="1" si="244"/>
        <v>1.6755980622076487</v>
      </c>
      <c r="I525" s="304">
        <f t="shared" ca="1" si="245"/>
        <v>26.439725622524978</v>
      </c>
      <c r="J525" s="306">
        <f t="shared" ca="1" si="246"/>
        <v>479.29846355525848</v>
      </c>
      <c r="K525" s="307">
        <f t="shared" ca="1" si="247"/>
        <v>1318.2630451824632</v>
      </c>
      <c r="L525" s="304">
        <f t="shared" ca="1" si="232"/>
        <v>1402.6918668974211</v>
      </c>
      <c r="M525" s="306">
        <f t="shared" ca="1" si="248"/>
        <v>6.341675911064748E-2</v>
      </c>
      <c r="N525" s="304">
        <f t="shared" ca="1" si="249"/>
        <v>3.6335126474379127</v>
      </c>
      <c r="P525" s="310">
        <f t="shared" ca="1" si="250"/>
        <v>23</v>
      </c>
      <c r="Q525" s="304">
        <f t="shared" ca="1" si="251"/>
        <v>0</v>
      </c>
      <c r="R525" s="306">
        <f t="shared" ca="1" si="252"/>
        <v>0</v>
      </c>
      <c r="S525" s="307">
        <f t="shared" ca="1" si="253"/>
        <v>8.2349999999999994</v>
      </c>
      <c r="T525" s="304">
        <f t="shared" ca="1" si="233"/>
        <v>80.785349999999994</v>
      </c>
      <c r="U525" s="311">
        <f t="shared" ca="1" si="234"/>
        <v>0</v>
      </c>
      <c r="V525" s="306">
        <f t="shared" ca="1" si="235"/>
        <v>1.0734987048967437</v>
      </c>
      <c r="W525" s="304">
        <f t="shared" ca="1" si="236"/>
        <v>2.4217740839633084</v>
      </c>
      <c r="Y525" s="314" t="str">
        <f t="shared" ca="1" si="254"/>
        <v/>
      </c>
      <c r="Z525" s="315" t="str">
        <f t="shared" ca="1" si="255"/>
        <v/>
      </c>
      <c r="AA525" s="316" t="str">
        <f t="shared" ca="1" si="256"/>
        <v/>
      </c>
      <c r="AC525" s="310" t="e">
        <f t="shared" ca="1" si="257"/>
        <v>#N/A</v>
      </c>
      <c r="AD525" s="323" t="e">
        <f t="shared" ca="1" si="258"/>
        <v>#N/A</v>
      </c>
      <c r="AE525" s="324">
        <f t="shared" ca="1" si="237"/>
        <v>1318.2630451824632</v>
      </c>
      <c r="AG525" s="306">
        <f t="shared" ca="1" si="259"/>
        <v>-1.2792412873867844</v>
      </c>
      <c r="AH525" s="304">
        <f t="shared" ca="1" si="260"/>
        <v>-0.29653942521580751</v>
      </c>
    </row>
    <row r="526" spans="1:34" x14ac:dyDescent="0.2">
      <c r="A526" s="347">
        <f t="shared" ca="1" si="238"/>
        <v>0.1</v>
      </c>
      <c r="B526" s="304">
        <f t="shared" ca="1" si="239"/>
        <v>16.199999999999918</v>
      </c>
      <c r="D526" s="306">
        <f t="shared" ca="1" si="240"/>
        <v>-0.29349191367981742</v>
      </c>
      <c r="E526" s="307">
        <f t="shared" ca="1" si="241"/>
        <v>-9.8286372971401672</v>
      </c>
      <c r="F526" s="304">
        <f t="shared" ca="1" si="242"/>
        <v>9.8330182864739051</v>
      </c>
      <c r="G526" s="306">
        <f t="shared" ca="1" si="243"/>
        <v>26.357228118475177</v>
      </c>
      <c r="H526" s="307">
        <f t="shared" ca="1" si="244"/>
        <v>0.69273433249363192</v>
      </c>
      <c r="I526" s="304">
        <f t="shared" ca="1" si="245"/>
        <v>26.366329948340439</v>
      </c>
      <c r="J526" s="306">
        <f t="shared" ca="1" si="246"/>
        <v>481.93565382667441</v>
      </c>
      <c r="K526" s="307">
        <f t="shared" ca="1" si="247"/>
        <v>1318.3814618021984</v>
      </c>
      <c r="L526" s="304">
        <f t="shared" ca="1" si="232"/>
        <v>1403.7063985225134</v>
      </c>
      <c r="M526" s="306">
        <f t="shared" ca="1" si="248"/>
        <v>2.6276469156046405E-2</v>
      </c>
      <c r="N526" s="304">
        <f t="shared" ca="1" si="249"/>
        <v>1.5055307831471432</v>
      </c>
      <c r="P526" s="310">
        <f t="shared" ca="1" si="250"/>
        <v>23</v>
      </c>
      <c r="Q526" s="304">
        <f t="shared" ca="1" si="251"/>
        <v>0</v>
      </c>
      <c r="R526" s="306">
        <f t="shared" ca="1" si="252"/>
        <v>0</v>
      </c>
      <c r="S526" s="307">
        <f t="shared" ca="1" si="253"/>
        <v>8.2349999999999994</v>
      </c>
      <c r="T526" s="304">
        <f t="shared" ca="1" si="233"/>
        <v>80.785349999999994</v>
      </c>
      <c r="U526" s="311">
        <f t="shared" ca="1" si="234"/>
        <v>0</v>
      </c>
      <c r="V526" s="306">
        <f t="shared" ca="1" si="235"/>
        <v>1.0734859374900068</v>
      </c>
      <c r="W526" s="304">
        <f t="shared" ca="1" si="236"/>
        <v>2.4083185971901777</v>
      </c>
      <c r="Y526" s="314" t="str">
        <f t="shared" ca="1" si="254"/>
        <v>Apogée</v>
      </c>
      <c r="Z526" s="315" t="str">
        <f t="shared" ca="1" si="255"/>
        <v>Para</v>
      </c>
      <c r="AA526" s="316" t="str">
        <f t="shared" ca="1" si="256"/>
        <v/>
      </c>
      <c r="AC526" s="310" t="e">
        <f t="shared" ca="1" si="257"/>
        <v>#N/A</v>
      </c>
      <c r="AD526" s="323" t="e">
        <f t="shared" ca="1" si="258"/>
        <v>#N/A</v>
      </c>
      <c r="AE526" s="324">
        <f t="shared" ca="1" si="237"/>
        <v>1318.3814618021984</v>
      </c>
      <c r="AG526" s="306">
        <f t="shared" ca="1" si="259"/>
        <v>-0.91578456694452881</v>
      </c>
      <c r="AH526" s="304">
        <f t="shared" ca="1" si="260"/>
        <v>-0.29408307030519837</v>
      </c>
    </row>
    <row r="527" spans="1:34" x14ac:dyDescent="0.2">
      <c r="A527" s="347">
        <f t="shared" ca="1" si="238"/>
        <v>0.1</v>
      </c>
      <c r="B527" s="304">
        <f t="shared" ca="1" si="239"/>
        <v>16.299999999999919</v>
      </c>
      <c r="D527" s="306">
        <f t="shared" ca="1" si="240"/>
        <v>-0.29234817605704472</v>
      </c>
      <c r="E527" s="307">
        <f t="shared" ca="1" si="241"/>
        <v>-9.8176836463108454</v>
      </c>
      <c r="F527" s="304">
        <f t="shared" ca="1" si="242"/>
        <v>9.8220354120255191</v>
      </c>
      <c r="G527" s="306">
        <f t="shared" ca="1" si="243"/>
        <v>26.327993300869473</v>
      </c>
      <c r="H527" s="307">
        <f t="shared" ca="1" si="244"/>
        <v>-0.28903403213745271</v>
      </c>
      <c r="I527" s="304">
        <f t="shared" ca="1" si="245"/>
        <v>26.329579790083272</v>
      </c>
      <c r="J527" s="306">
        <f t="shared" ca="1" si="246"/>
        <v>484.56991489764164</v>
      </c>
      <c r="K527" s="307">
        <f t="shared" ca="1" si="247"/>
        <v>1318.4016468172163</v>
      </c>
      <c r="L527" s="304">
        <f t="shared" ca="1" si="232"/>
        <v>1404.6319463668251</v>
      </c>
      <c r="M527" s="306">
        <f t="shared" ca="1" si="248"/>
        <v>-1.0977761127664366E-2</v>
      </c>
      <c r="N527" s="304">
        <f t="shared" ca="1" si="249"/>
        <v>-0.62897938111794349</v>
      </c>
      <c r="P527" s="310">
        <f t="shared" ca="1" si="250"/>
        <v>23</v>
      </c>
      <c r="Q527" s="304">
        <f t="shared" ca="1" si="251"/>
        <v>0</v>
      </c>
      <c r="R527" s="306">
        <f t="shared" ca="1" si="252"/>
        <v>0</v>
      </c>
      <c r="S527" s="307">
        <f t="shared" ca="1" si="253"/>
        <v>8.2349999999999994</v>
      </c>
      <c r="T527" s="304">
        <f t="shared" ca="1" si="233"/>
        <v>80.785349999999994</v>
      </c>
      <c r="U527" s="311">
        <f t="shared" ca="1" si="234"/>
        <v>0</v>
      </c>
      <c r="V527" s="306">
        <f t="shared" ca="1" si="235"/>
        <v>1.0734837612024062</v>
      </c>
      <c r="W527" s="304">
        <f t="shared" ca="1" si="236"/>
        <v>2.4016048380262816</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-0.55019163160512363</v>
      </c>
      <c r="AH527" s="304">
        <f t="shared" ca="1" si="260"/>
        <v>-0.29244913141350065</v>
      </c>
    </row>
    <row r="528" spans="1:34" x14ac:dyDescent="0.2">
      <c r="A528" s="347">
        <f t="shared" ca="1" si="238"/>
        <v>0.1</v>
      </c>
      <c r="B528" s="304">
        <f t="shared" ca="1" si="239"/>
        <v>16.39999999999992</v>
      </c>
      <c r="D528" s="306">
        <f t="shared" ca="1" si="240"/>
        <v>-0.29161628770999176</v>
      </c>
      <c r="E528" s="307">
        <f t="shared" ca="1" si="241"/>
        <v>-9.8067985774490847</v>
      </c>
      <c r="F528" s="304">
        <f t="shared" ca="1" si="242"/>
        <v>9.8111333900785969</v>
      </c>
      <c r="G528" s="306">
        <f t="shared" ca="1" si="243"/>
        <v>26.298831672098473</v>
      </c>
      <c r="H528" s="307">
        <f t="shared" ca="1" si="244"/>
        <v>-1.2697138898823612</v>
      </c>
      <c r="I528" s="304">
        <f t="shared" ca="1" si="245"/>
        <v>26.329464876437008</v>
      </c>
      <c r="J528" s="306">
        <f t="shared" ca="1" si="246"/>
        <v>487.20125614629006</v>
      </c>
      <c r="K528" s="307">
        <f t="shared" ca="1" si="247"/>
        <v>1318.3237094211154</v>
      </c>
      <c r="L528" s="304">
        <f t="shared" ca="1" si="232"/>
        <v>1405.4687711978422</v>
      </c>
      <c r="M528" s="306">
        <f t="shared" ca="1" si="248"/>
        <v>-4.8242778360992146E-2</v>
      </c>
      <c r="N528" s="304">
        <f t="shared" ca="1" si="249"/>
        <v>-2.7641075920699052</v>
      </c>
      <c r="P528" s="310">
        <f t="shared" ca="1" si="250"/>
        <v>23</v>
      </c>
      <c r="Q528" s="304">
        <f t="shared" ca="1" si="251"/>
        <v>0</v>
      </c>
      <c r="R528" s="306">
        <f t="shared" ca="1" si="252"/>
        <v>0</v>
      </c>
      <c r="S528" s="307">
        <f t="shared" ca="1" si="253"/>
        <v>8.2349999999999994</v>
      </c>
      <c r="T528" s="304">
        <f t="shared" ca="1" si="233"/>
        <v>80.785349999999994</v>
      </c>
      <c r="U528" s="311">
        <f t="shared" ca="1" si="234"/>
        <v>0</v>
      </c>
      <c r="V528" s="306">
        <f t="shared" ca="1" si="235"/>
        <v>1.0734921642007735</v>
      </c>
      <c r="W528" s="304">
        <f t="shared" ca="1" si="236"/>
        <v>2.401602673871019</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-0.18394418644984484</v>
      </c>
      <c r="AH528" s="304">
        <f t="shared" ca="1" si="260"/>
        <v>-0.2916338601124811</v>
      </c>
    </row>
    <row r="529" spans="1:34" x14ac:dyDescent="0.2">
      <c r="A529" s="347">
        <f t="shared" ca="1" si="238"/>
        <v>0.1</v>
      </c>
      <c r="B529" s="304">
        <f t="shared" ca="1" si="239"/>
        <v>16.499999999999922</v>
      </c>
      <c r="D529" s="306">
        <f t="shared" ca="1" si="240"/>
        <v>-0.29129429411693047</v>
      </c>
      <c r="E529" s="307">
        <f t="shared" ca="1" si="241"/>
        <v>-9.7959362417351752</v>
      </c>
      <c r="F529" s="304">
        <f t="shared" ca="1" si="242"/>
        <v>9.8002662830111795</v>
      </c>
      <c r="G529" s="306">
        <f t="shared" ca="1" si="243"/>
        <v>26.26970224268678</v>
      </c>
      <c r="H529" s="307">
        <f t="shared" ca="1" si="244"/>
        <v>-2.2493075140558787</v>
      </c>
      <c r="I529" s="304">
        <f t="shared" ca="1" si="245"/>
        <v>26.365823336512953</v>
      </c>
      <c r="J529" s="306">
        <f t="shared" ca="1" si="246"/>
        <v>489.82968284202934</v>
      </c>
      <c r="K529" s="307">
        <f t="shared" ca="1" si="247"/>
        <v>1318.1477583509184</v>
      </c>
      <c r="L529" s="304">
        <f t="shared" ca="1" si="232"/>
        <v>1406.2171350963813</v>
      </c>
      <c r="M529" s="306">
        <f t="shared" ca="1" si="248"/>
        <v>-8.5415307864547707E-2</v>
      </c>
      <c r="N529" s="304">
        <f t="shared" ca="1" si="249"/>
        <v>-4.8939366464491716</v>
      </c>
      <c r="P529" s="310">
        <f t="shared" ca="1" si="250"/>
        <v>23</v>
      </c>
      <c r="Q529" s="304">
        <f t="shared" ca="1" si="251"/>
        <v>0</v>
      </c>
      <c r="R529" s="306">
        <f t="shared" ca="1" si="252"/>
        <v>0</v>
      </c>
      <c r="S529" s="307">
        <f t="shared" ca="1" si="253"/>
        <v>8.2349999999999994</v>
      </c>
      <c r="T529" s="304">
        <f t="shared" ca="1" si="233"/>
        <v>80.785349999999994</v>
      </c>
      <c r="U529" s="311">
        <f t="shared" ca="1" si="234"/>
        <v>0</v>
      </c>
      <c r="V529" s="306">
        <f t="shared" ca="1" si="235"/>
        <v>1.0735111349932043</v>
      </c>
      <c r="W529" s="304">
        <f t="shared" ca="1" si="236"/>
        <v>2.4082825768586349</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0.1814445042817654</v>
      </c>
      <c r="AH529" s="304">
        <f t="shared" ca="1" si="260"/>
        <v>-0.29163359731281352</v>
      </c>
    </row>
    <row r="530" spans="1:34" x14ac:dyDescent="0.2">
      <c r="A530" s="347">
        <f t="shared" ca="1" si="238"/>
        <v>0.1</v>
      </c>
      <c r="B530" s="304">
        <f t="shared" ca="1" si="239"/>
        <v>16.599999999999923</v>
      </c>
      <c r="D530" s="306">
        <f t="shared" ca="1" si="240"/>
        <v>-0.29137860025178169</v>
      </c>
      <c r="E530" s="307">
        <f t="shared" ca="1" si="241"/>
        <v>-9.7850511037800647</v>
      </c>
      <c r="F530" s="304">
        <f t="shared" ca="1" si="242"/>
        <v>9.7893884687590251</v>
      </c>
      <c r="G530" s="306">
        <f t="shared" ca="1" si="243"/>
        <v>26.240564382661603</v>
      </c>
      <c r="H530" s="307">
        <f t="shared" ca="1" si="244"/>
        <v>-3.2278126244338852</v>
      </c>
      <c r="I530" s="304">
        <f t="shared" ca="1" si="245"/>
        <v>26.438343243461066</v>
      </c>
      <c r="J530" s="306">
        <f t="shared" ca="1" si="246"/>
        <v>492.45519617329677</v>
      </c>
      <c r="K530" s="307">
        <f t="shared" ca="1" si="247"/>
        <v>1317.8739023439939</v>
      </c>
      <c r="L530" s="304">
        <f t="shared" ca="1" si="232"/>
        <v>1406.8773019412415</v>
      </c>
      <c r="M530" s="306">
        <f t="shared" ca="1" si="248"/>
        <v>-0.12239366081113436</v>
      </c>
      <c r="N530" s="304">
        <f t="shared" ca="1" si="249"/>
        <v>-7.0126402036337385</v>
      </c>
      <c r="P530" s="310">
        <f t="shared" ca="1" si="250"/>
        <v>23</v>
      </c>
      <c r="Q530" s="304">
        <f t="shared" ca="1" si="251"/>
        <v>0</v>
      </c>
      <c r="R530" s="306">
        <f t="shared" ca="1" si="252"/>
        <v>0</v>
      </c>
      <c r="S530" s="307">
        <f t="shared" ca="1" si="253"/>
        <v>8.2349999999999994</v>
      </c>
      <c r="T530" s="304">
        <f t="shared" ca="1" si="233"/>
        <v>80.785349999999994</v>
      </c>
      <c r="U530" s="311">
        <f t="shared" ca="1" si="234"/>
        <v>0</v>
      </c>
      <c r="V530" s="306">
        <f t="shared" ca="1" si="235"/>
        <v>1.07354066237873</v>
      </c>
      <c r="W530" s="304">
        <f t="shared" ca="1" si="236"/>
        <v>2.4216154943537016</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0.54446090006103565</v>
      </c>
      <c r="AH530" s="304">
        <f t="shared" ca="1" si="260"/>
        <v>-0.29244475735988285</v>
      </c>
    </row>
    <row r="531" spans="1:34" x14ac:dyDescent="0.2">
      <c r="A531" s="347">
        <f t="shared" ca="1" si="238"/>
        <v>0.1</v>
      </c>
      <c r="B531" s="304">
        <f t="shared" ca="1" si="239"/>
        <v>16.699999999999925</v>
      </c>
      <c r="D531" s="306">
        <f t="shared" ca="1" si="240"/>
        <v>-0.29186399194582424</v>
      </c>
      <c r="E531" s="307">
        <f t="shared" ca="1" si="241"/>
        <v>-9.7740982463607811</v>
      </c>
      <c r="F531" s="304">
        <f t="shared" ca="1" si="242"/>
        <v>9.7784549454045884</v>
      </c>
      <c r="G531" s="306">
        <f t="shared" ca="1" si="243"/>
        <v>26.21137798346702</v>
      </c>
      <c r="H531" s="307">
        <f t="shared" ca="1" si="244"/>
        <v>-4.2052224490699635</v>
      </c>
      <c r="I531" s="304">
        <f t="shared" ca="1" si="245"/>
        <v>26.546567228896876</v>
      </c>
      <c r="J531" s="306">
        <f t="shared" ca="1" si="246"/>
        <v>495.0777932916032</v>
      </c>
      <c r="K531" s="307">
        <f t="shared" ca="1" si="247"/>
        <v>1317.5022505903187</v>
      </c>
      <c r="L531" s="304">
        <f t="shared" ca="1" si="232"/>
        <v>1407.4495378950671</v>
      </c>
      <c r="M531" s="306">
        <f t="shared" ca="1" si="248"/>
        <v>-0.15907937617432455</v>
      </c>
      <c r="N531" s="304">
        <f t="shared" ca="1" si="249"/>
        <v>-9.1145768623627799</v>
      </c>
      <c r="P531" s="310">
        <f t="shared" ca="1" si="250"/>
        <v>23</v>
      </c>
      <c r="Q531" s="304">
        <f t="shared" ca="1" si="251"/>
        <v>0</v>
      </c>
      <c r="R531" s="306">
        <f t="shared" ca="1" si="252"/>
        <v>0</v>
      </c>
      <c r="S531" s="307">
        <f t="shared" ca="1" si="253"/>
        <v>8.2349999999999994</v>
      </c>
      <c r="T531" s="304">
        <f t="shared" ca="1" si="233"/>
        <v>80.785349999999994</v>
      </c>
      <c r="U531" s="311">
        <f t="shared" ca="1" si="234"/>
        <v>0</v>
      </c>
      <c r="V531" s="306">
        <f t="shared" ca="1" si="235"/>
        <v>1.0735807353975115</v>
      </c>
      <c r="W531" s="304">
        <f t="shared" ca="1" si="236"/>
        <v>2.4415727216926424</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0.90362250086658225</v>
      </c>
      <c r="AH531" s="304">
        <f t="shared" ca="1" si="260"/>
        <v>-0.29406381230767475</v>
      </c>
    </row>
    <row r="532" spans="1:34" x14ac:dyDescent="0.2">
      <c r="A532" s="347">
        <f t="shared" ca="1" si="238"/>
        <v>0.1</v>
      </c>
      <c r="B532" s="304">
        <f t="shared" ca="1" si="239"/>
        <v>16.799999999999926</v>
      </c>
      <c r="D532" s="306">
        <f t="shared" ca="1" si="240"/>
        <v>-0.29274369087782248</v>
      </c>
      <c r="E532" s="307">
        <f t="shared" ca="1" si="241"/>
        <v>-9.7630336657050432</v>
      </c>
      <c r="F532" s="304">
        <f t="shared" ca="1" si="242"/>
        <v>9.7674216263166826</v>
      </c>
      <c r="G532" s="306">
        <f t="shared" ca="1" si="243"/>
        <v>26.182103614379237</v>
      </c>
      <c r="H532" s="307">
        <f t="shared" ca="1" si="244"/>
        <v>-5.1815258156404678</v>
      </c>
      <c r="I532" s="304">
        <f t="shared" ca="1" si="245"/>
        <v>26.689899952083728</v>
      </c>
      <c r="J532" s="306">
        <f t="shared" ca="1" si="246"/>
        <v>497.69746737149552</v>
      </c>
      <c r="K532" s="307">
        <f t="shared" ca="1" si="247"/>
        <v>1317.0329131770832</v>
      </c>
      <c r="L532" s="304">
        <f t="shared" ca="1" si="232"/>
        <v>1407.9341118886618</v>
      </c>
      <c r="M532" s="306">
        <f t="shared" ca="1" si="248"/>
        <v>-0.19537873244259013</v>
      </c>
      <c r="N532" s="304">
        <f t="shared" ca="1" si="249"/>
        <v>-11.194376775576147</v>
      </c>
      <c r="P532" s="310">
        <f t="shared" ca="1" si="250"/>
        <v>23</v>
      </c>
      <c r="Q532" s="304">
        <f t="shared" ca="1" si="251"/>
        <v>0</v>
      </c>
      <c r="R532" s="306">
        <f t="shared" ca="1" si="252"/>
        <v>0</v>
      </c>
      <c r="S532" s="307">
        <f t="shared" ca="1" si="253"/>
        <v>8.2349999999999994</v>
      </c>
      <c r="T532" s="304">
        <f t="shared" ca="1" si="233"/>
        <v>80.785349999999994</v>
      </c>
      <c r="U532" s="311">
        <f t="shared" ca="1" si="234"/>
        <v>0</v>
      </c>
      <c r="V532" s="306">
        <f t="shared" ca="1" si="235"/>
        <v>1.0736313432818665</v>
      </c>
      <c r="W532" s="304">
        <f t="shared" ca="1" si="236"/>
        <v>2.4681257779356658</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1.2575077041161384</v>
      </c>
      <c r="AH532" s="304">
        <f t="shared" ca="1" si="260"/>
        <v>-0.29648727646540896</v>
      </c>
    </row>
    <row r="533" spans="1:34" x14ac:dyDescent="0.2">
      <c r="A533" s="347">
        <f t="shared" ca="1" si="238"/>
        <v>0.1</v>
      </c>
      <c r="B533" s="304">
        <f t="shared" ca="1" si="239"/>
        <v>16.899999999999928</v>
      </c>
      <c r="D533" s="306">
        <f t="shared" ca="1" si="240"/>
        <v>-0.2940094406648267</v>
      </c>
      <c r="E533" s="307">
        <f t="shared" ca="1" si="241"/>
        <v>-9.75181454900323</v>
      </c>
      <c r="F533" s="304">
        <f t="shared" ca="1" si="242"/>
        <v>9.7562456175186121</v>
      </c>
      <c r="G533" s="306">
        <f t="shared" ca="1" si="243"/>
        <v>26.152702670312753</v>
      </c>
      <c r="H533" s="307">
        <f t="shared" ca="1" si="244"/>
        <v>-6.1567072705407906</v>
      </c>
      <c r="I533" s="304">
        <f t="shared" ca="1" si="245"/>
        <v>26.867618081566398</v>
      </c>
      <c r="J533" s="306">
        <f t="shared" ca="1" si="246"/>
        <v>500.31420768573014</v>
      </c>
      <c r="K533" s="307">
        <f t="shared" ca="1" si="247"/>
        <v>1316.4660015227741</v>
      </c>
      <c r="L533" s="304">
        <f t="shared" ca="1" si="232"/>
        <v>1408.3312961010135</v>
      </c>
      <c r="M533" s="306">
        <f t="shared" ca="1" si="248"/>
        <v>-0.23120407370685248</v>
      </c>
      <c r="N533" s="304">
        <f t="shared" ca="1" si="249"/>
        <v>-13.247017629634254</v>
      </c>
      <c r="P533" s="310">
        <f t="shared" ca="1" si="250"/>
        <v>23</v>
      </c>
      <c r="Q533" s="304">
        <f t="shared" ca="1" si="251"/>
        <v>0</v>
      </c>
      <c r="R533" s="306">
        <f t="shared" ca="1" si="252"/>
        <v>0</v>
      </c>
      <c r="S533" s="307">
        <f t="shared" ca="1" si="253"/>
        <v>8.2349999999999994</v>
      </c>
      <c r="T533" s="304">
        <f t="shared" ca="1" si="233"/>
        <v>80.785349999999994</v>
      </c>
      <c r="U533" s="311">
        <f t="shared" ca="1" si="234"/>
        <v>0</v>
      </c>
      <c r="V533" s="306">
        <f t="shared" ca="1" si="235"/>
        <v>1.0736924754084289</v>
      </c>
      <c r="W533" s="304">
        <f t="shared" ca="1" si="236"/>
        <v>2.5012462853551973</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1.6047828306888214</v>
      </c>
      <c r="AH533" s="304">
        <f t="shared" ca="1" si="260"/>
        <v>-0.2997116913097348</v>
      </c>
    </row>
    <row r="534" spans="1:34" x14ac:dyDescent="0.2">
      <c r="A534" s="347">
        <f t="shared" ca="1" si="238"/>
        <v>0.1</v>
      </c>
      <c r="B534" s="304">
        <f t="shared" ca="1" si="239"/>
        <v>16.999999999999929</v>
      </c>
      <c r="D534" s="306">
        <f t="shared" ca="1" si="240"/>
        <v>-0.29565162015637536</v>
      </c>
      <c r="E534" s="307">
        <f t="shared" ca="1" si="241"/>
        <v>-9.7403995268745156</v>
      </c>
      <c r="F534" s="304">
        <f t="shared" ca="1" si="242"/>
        <v>9.7448854700113525</v>
      </c>
      <c r="G534" s="306">
        <f t="shared" ca="1" si="243"/>
        <v>26.123137508297116</v>
      </c>
      <c r="H534" s="307">
        <f t="shared" ca="1" si="244"/>
        <v>-7.1307472232282425</v>
      </c>
      <c r="I534" s="304">
        <f t="shared" ca="1" si="245"/>
        <v>27.078882348409007</v>
      </c>
      <c r="J534" s="306">
        <f t="shared" ca="1" si="246"/>
        <v>502.92799969466063</v>
      </c>
      <c r="K534" s="307">
        <f t="shared" ca="1" si="247"/>
        <v>1315.8016287980856</v>
      </c>
      <c r="L534" s="304">
        <f t="shared" ca="1" si="232"/>
        <v>1408.6413664324102</v>
      </c>
      <c r="M534" s="306">
        <f t="shared" ca="1" si="248"/>
        <v>-0.26647490794548956</v>
      </c>
      <c r="N534" s="304">
        <f t="shared" ca="1" si="249"/>
        <v>-15.267887571413679</v>
      </c>
      <c r="P534" s="310">
        <f t="shared" ca="1" si="250"/>
        <v>23</v>
      </c>
      <c r="Q534" s="304">
        <f t="shared" ca="1" si="251"/>
        <v>0</v>
      </c>
      <c r="R534" s="306">
        <f t="shared" ca="1" si="252"/>
        <v>0</v>
      </c>
      <c r="S534" s="307">
        <f t="shared" ca="1" si="253"/>
        <v>8.2349999999999994</v>
      </c>
      <c r="T534" s="304">
        <f t="shared" ca="1" si="233"/>
        <v>80.785349999999994</v>
      </c>
      <c r="U534" s="311">
        <f t="shared" ca="1" si="234"/>
        <v>0</v>
      </c>
      <c r="V534" s="306">
        <f t="shared" ca="1" si="235"/>
        <v>1.0737641212517195</v>
      </c>
      <c r="W534" s="304">
        <f t="shared" ca="1" si="236"/>
        <v>2.5409058533280313</v>
      </c>
      <c r="Y534" s="314" t="str">
        <f t="shared" ca="1" si="254"/>
        <v/>
      </c>
      <c r="Z534" s="315" t="str">
        <f t="shared" ca="1" si="255"/>
        <v/>
      </c>
      <c r="AA534" s="316" t="str">
        <f t="shared" ca="1" si="256"/>
        <v/>
      </c>
      <c r="AC534" s="310">
        <f t="shared" ca="1" si="257"/>
        <v>16.999999999999929</v>
      </c>
      <c r="AD534" s="323">
        <f t="shared" ca="1" si="258"/>
        <v>502.92799969466063</v>
      </c>
      <c r="AE534" s="324" t="e">
        <f t="shared" ca="1" si="237"/>
        <v>#N/A</v>
      </c>
      <c r="AG534" s="306">
        <f t="shared" ca="1" si="259"/>
        <v>1.9442251825432022</v>
      </c>
      <c r="AH534" s="304">
        <f t="shared" ca="1" si="260"/>
        <v>-0.30373361085066153</v>
      </c>
    </row>
    <row r="535" spans="1:34" x14ac:dyDescent="0.2">
      <c r="A535" s="347">
        <f t="shared" ca="1" si="238"/>
        <v>0.1</v>
      </c>
      <c r="B535" s="304">
        <f t="shared" ca="1" si="239"/>
        <v>17.09999999999993</v>
      </c>
      <c r="D535" s="306">
        <f t="shared" ca="1" si="240"/>
        <v>-0.29765937897753553</v>
      </c>
      <c r="E535" s="307">
        <f t="shared" ca="1" si="241"/>
        <v>-9.7287488949427399</v>
      </c>
      <c r="F535" s="304">
        <f t="shared" ca="1" si="242"/>
        <v>9.7333014012072425</v>
      </c>
      <c r="G535" s="306">
        <f t="shared" ca="1" si="243"/>
        <v>26.093371570399363</v>
      </c>
      <c r="H535" s="307">
        <f t="shared" ca="1" si="244"/>
        <v>-8.1036221127225172</v>
      </c>
      <c r="I535" s="304">
        <f t="shared" ca="1" si="245"/>
        <v>27.322751165589658</v>
      </c>
      <c r="J535" s="306">
        <f t="shared" ca="1" si="246"/>
        <v>505.53882514859544</v>
      </c>
      <c r="K535" s="307">
        <f t="shared" ca="1" si="247"/>
        <v>1315.0399103312882</v>
      </c>
      <c r="L535" s="304">
        <f t="shared" ca="1" si="232"/>
        <v>1408.8646029682004</v>
      </c>
      <c r="M535" s="306">
        <f t="shared" ca="1" si="248"/>
        <v>-0.30111875065525145</v>
      </c>
      <c r="N535" s="304">
        <f t="shared" ca="1" si="249"/>
        <v>-17.252833544798101</v>
      </c>
      <c r="P535" s="310">
        <f t="shared" ca="1" si="250"/>
        <v>23</v>
      </c>
      <c r="Q535" s="304">
        <f t="shared" ca="1" si="251"/>
        <v>0</v>
      </c>
      <c r="R535" s="306">
        <f t="shared" ca="1" si="252"/>
        <v>0</v>
      </c>
      <c r="S535" s="307">
        <f t="shared" ca="1" si="253"/>
        <v>8.2349999999999994</v>
      </c>
      <c r="T535" s="304">
        <f t="shared" ca="1" si="233"/>
        <v>80.785349999999994</v>
      </c>
      <c r="U535" s="311">
        <f t="shared" ca="1" si="234"/>
        <v>0</v>
      </c>
      <c r="V535" s="306">
        <f t="shared" ca="1" si="235"/>
        <v>1.0738462703393747</v>
      </c>
      <c r="W535" s="304">
        <f t="shared" ca="1" si="236"/>
        <v>2.5870759672222374</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2.2747413090353183</v>
      </c>
      <c r="AH535" s="304">
        <f t="shared" ca="1" si="260"/>
        <v>-0.30854958753224426</v>
      </c>
    </row>
    <row r="536" spans="1:34" x14ac:dyDescent="0.2">
      <c r="A536" s="347">
        <f t="shared" ca="1" si="238"/>
        <v>0.1</v>
      </c>
      <c r="B536" s="304">
        <f t="shared" ca="1" si="239"/>
        <v>17.199999999999932</v>
      </c>
      <c r="D536" s="306">
        <f t="shared" ca="1" si="240"/>
        <v>-0.30002078968719431</v>
      </c>
      <c r="E536" s="307">
        <f t="shared" ca="1" si="241"/>
        <v>-9.7168248003510733</v>
      </c>
      <c r="F536" s="304">
        <f t="shared" ca="1" si="242"/>
        <v>9.7214554813033125</v>
      </c>
      <c r="G536" s="306">
        <f t="shared" ca="1" si="243"/>
        <v>26.063369491430642</v>
      </c>
      <c r="H536" s="307">
        <f t="shared" ca="1" si="244"/>
        <v>-9.0753045927576252</v>
      </c>
      <c r="I536" s="304">
        <f t="shared" ca="1" si="245"/>
        <v>27.598195279730977</v>
      </c>
      <c r="J536" s="306">
        <f t="shared" ca="1" si="246"/>
        <v>508.14666220168692</v>
      </c>
      <c r="K536" s="307">
        <f t="shared" ca="1" si="247"/>
        <v>1314.1809639960143</v>
      </c>
      <c r="L536" s="304">
        <f t="shared" ca="1" si="232"/>
        <v>1409.0012904309949</v>
      </c>
      <c r="M536" s="306">
        <f t="shared" ca="1" si="248"/>
        <v>-0.3350717028278099</v>
      </c>
      <c r="N536" s="304">
        <f t="shared" ca="1" si="249"/>
        <v>-19.19819440629524</v>
      </c>
      <c r="P536" s="310">
        <f t="shared" ca="1" si="250"/>
        <v>23</v>
      </c>
      <c r="Q536" s="304">
        <f t="shared" ca="1" si="251"/>
        <v>0</v>
      </c>
      <c r="R536" s="306">
        <f t="shared" ca="1" si="252"/>
        <v>0</v>
      </c>
      <c r="S536" s="307">
        <f t="shared" ca="1" si="253"/>
        <v>8.2349999999999994</v>
      </c>
      <c r="T536" s="304">
        <f t="shared" ca="1" si="233"/>
        <v>80.785349999999994</v>
      </c>
      <c r="U536" s="311">
        <f t="shared" ca="1" si="234"/>
        <v>0</v>
      </c>
      <c r="V536" s="306">
        <f t="shared" ca="1" si="235"/>
        <v>1.0739389122092453</v>
      </c>
      <c r="W536" s="304">
        <f t="shared" ca="1" si="236"/>
        <v>2.6397278827808632</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2.5953800165896475</v>
      </c>
      <c r="AH536" s="304">
        <f t="shared" ca="1" si="260"/>
        <v>-0.31415615873979813</v>
      </c>
    </row>
    <row r="537" spans="1:34" x14ac:dyDescent="0.2">
      <c r="A537" s="347">
        <f t="shared" ca="1" si="238"/>
        <v>0.1</v>
      </c>
      <c r="B537" s="304">
        <f t="shared" ca="1" si="239"/>
        <v>17.299999999999933</v>
      </c>
      <c r="D537" s="306">
        <f t="shared" ca="1" si="240"/>
        <v>-0.30272301063949458</v>
      </c>
      <c r="E537" s="307">
        <f t="shared" ca="1" si="241"/>
        <v>-9.7045913908140964</v>
      </c>
      <c r="F537" s="304">
        <f t="shared" ca="1" si="242"/>
        <v>9.7093117821930974</v>
      </c>
      <c r="G537" s="306">
        <f t="shared" ca="1" si="243"/>
        <v>26.033097190366693</v>
      </c>
      <c r="H537" s="307">
        <f t="shared" ca="1" si="244"/>
        <v>-10.045763731839035</v>
      </c>
      <c r="I537" s="304">
        <f t="shared" ca="1" si="245"/>
        <v>27.904112927649404</v>
      </c>
      <c r="J537" s="306">
        <f t="shared" ca="1" si="246"/>
        <v>510.75148553577679</v>
      </c>
      <c r="K537" s="307">
        <f t="shared" ca="1" si="247"/>
        <v>1313.2249105797844</v>
      </c>
      <c r="L537" s="304">
        <f t="shared" ca="1" si="232"/>
        <v>1409.0517186194004</v>
      </c>
      <c r="M537" s="306">
        <f t="shared" ca="1" si="248"/>
        <v>-0.36827876718282876</v>
      </c>
      <c r="N537" s="304">
        <f t="shared" ca="1" si="249"/>
        <v>-21.100819043857136</v>
      </c>
      <c r="P537" s="310">
        <f t="shared" ca="1" si="250"/>
        <v>23</v>
      </c>
      <c r="Q537" s="304">
        <f t="shared" ca="1" si="251"/>
        <v>0</v>
      </c>
      <c r="R537" s="306">
        <f t="shared" ca="1" si="252"/>
        <v>0</v>
      </c>
      <c r="S537" s="307">
        <f t="shared" ca="1" si="253"/>
        <v>8.2349999999999994</v>
      </c>
      <c r="T537" s="304">
        <f t="shared" ca="1" si="233"/>
        <v>80.785349999999994</v>
      </c>
      <c r="U537" s="311">
        <f t="shared" ca="1" si="234"/>
        <v>0</v>
      </c>
      <c r="V537" s="306">
        <f t="shared" ca="1" si="235"/>
        <v>1.0740420363685381</v>
      </c>
      <c r="W537" s="304">
        <f t="shared" ca="1" si="236"/>
        <v>2.6988325264071285</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2.905340016885968</v>
      </c>
      <c r="AH537" s="304">
        <f t="shared" ca="1" si="260"/>
        <v>-0.32054983397460396</v>
      </c>
    </row>
    <row r="538" spans="1:34" x14ac:dyDescent="0.2">
      <c r="A538" s="347">
        <f t="shared" ca="1" si="238"/>
        <v>0.1</v>
      </c>
      <c r="B538" s="304">
        <f t="shared" ca="1" si="239"/>
        <v>17.399999999999935</v>
      </c>
      <c r="D538" s="306">
        <f t="shared" ca="1" si="240"/>
        <v>-0.30575245373840748</v>
      </c>
      <c r="E538" s="307">
        <f t="shared" ca="1" si="241"/>
        <v>-9.6920149255301578</v>
      </c>
      <c r="F538" s="304">
        <f t="shared" ca="1" si="242"/>
        <v>9.6968364882401943</v>
      </c>
      <c r="G538" s="306">
        <f t="shared" ca="1" si="243"/>
        <v>26.002521944992854</v>
      </c>
      <c r="H538" s="307">
        <f t="shared" ca="1" si="244"/>
        <v>-11.01496522439205</v>
      </c>
      <c r="I538" s="304">
        <f t="shared" ca="1" si="245"/>
        <v>28.239345006469275</v>
      </c>
      <c r="J538" s="306">
        <f t="shared" ca="1" si="246"/>
        <v>513.35326649254478</v>
      </c>
      <c r="K538" s="307">
        <f t="shared" ca="1" si="247"/>
        <v>1312.1718741319728</v>
      </c>
      <c r="L538" s="304">
        <f t="shared" ca="1" si="232"/>
        <v>1409.0161828316875</v>
      </c>
      <c r="M538" s="306">
        <f t="shared" ca="1" si="248"/>
        <v>-0.4006939193664189</v>
      </c>
      <c r="N538" s="304">
        <f t="shared" ca="1" si="249"/>
        <v>-22.958070456251125</v>
      </c>
      <c r="P538" s="310">
        <f t="shared" ca="1" si="250"/>
        <v>23</v>
      </c>
      <c r="Q538" s="304">
        <f t="shared" ca="1" si="251"/>
        <v>0</v>
      </c>
      <c r="R538" s="306">
        <f t="shared" ca="1" si="252"/>
        <v>0</v>
      </c>
      <c r="S538" s="307">
        <f t="shared" ca="1" si="253"/>
        <v>8.2349999999999994</v>
      </c>
      <c r="T538" s="304">
        <f t="shared" ca="1" si="233"/>
        <v>80.785349999999994</v>
      </c>
      <c r="U538" s="311">
        <f t="shared" ca="1" si="234"/>
        <v>0</v>
      </c>
      <c r="V538" s="306">
        <f t="shared" ca="1" si="235"/>
        <v>1.0741556322551353</v>
      </c>
      <c r="W538" s="304">
        <f t="shared" ca="1" si="236"/>
        <v>2.7643604016550123</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3.2039724364210285</v>
      </c>
      <c r="AH538" s="304">
        <f t="shared" ca="1" si="260"/>
        <v>-0.32772708274524937</v>
      </c>
    </row>
    <row r="539" spans="1:34" x14ac:dyDescent="0.2">
      <c r="A539" s="347">
        <f t="shared" ca="1" si="238"/>
        <v>0.1</v>
      </c>
      <c r="B539" s="304">
        <f t="shared" ca="1" si="239"/>
        <v>17.499999999999936</v>
      </c>
      <c r="D539" s="306">
        <f t="shared" ca="1" si="240"/>
        <v>-0.30909495170386292</v>
      </c>
      <c r="E539" s="307">
        <f t="shared" ca="1" si="241"/>
        <v>-9.6790638488352929</v>
      </c>
      <c r="F539" s="304">
        <f t="shared" ca="1" si="242"/>
        <v>9.6839979697952803</v>
      </c>
      <c r="G539" s="306">
        <f t="shared" ca="1" si="243"/>
        <v>25.971612449822466</v>
      </c>
      <c r="H539" s="307">
        <f t="shared" ca="1" si="244"/>
        <v>-11.982871609275579</v>
      </c>
      <c r="I539" s="304">
        <f t="shared" ca="1" si="245"/>
        <v>28.602689825402017</v>
      </c>
      <c r="J539" s="306">
        <f t="shared" ca="1" si="246"/>
        <v>515.95197321228557</v>
      </c>
      <c r="K539" s="307">
        <f t="shared" ca="1" si="247"/>
        <v>1311.0219822902893</v>
      </c>
      <c r="L539" s="304">
        <f t="shared" ca="1" si="232"/>
        <v>1408.8949842731397</v>
      </c>
      <c r="M539" s="306">
        <f t="shared" ca="1" si="248"/>
        <v>-0.43227996073592267</v>
      </c>
      <c r="N539" s="304">
        <f t="shared" ca="1" si="249"/>
        <v>-24.76781731824931</v>
      </c>
      <c r="P539" s="310">
        <f t="shared" ca="1" si="250"/>
        <v>23</v>
      </c>
      <c r="Q539" s="304">
        <f t="shared" ca="1" si="251"/>
        <v>0</v>
      </c>
      <c r="R539" s="306">
        <f t="shared" ca="1" si="252"/>
        <v>0</v>
      </c>
      <c r="S539" s="307">
        <f t="shared" ca="1" si="253"/>
        <v>8.2349999999999994</v>
      </c>
      <c r="T539" s="304">
        <f t="shared" ca="1" si="233"/>
        <v>80.785349999999994</v>
      </c>
      <c r="U539" s="311">
        <f t="shared" ca="1" si="234"/>
        <v>0</v>
      </c>
      <c r="V539" s="306">
        <f t="shared" ca="1" si="235"/>
        <v>1.074279689201183</v>
      </c>
      <c r="W539" s="304">
        <f t="shared" ca="1" si="236"/>
        <v>2.836281502129113</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3.49077867819675</v>
      </c>
      <c r="AH539" s="304">
        <f t="shared" ca="1" si="260"/>
        <v>-0.33568432321250913</v>
      </c>
    </row>
    <row r="540" spans="1:34" x14ac:dyDescent="0.2">
      <c r="A540" s="347">
        <f t="shared" ca="1" si="238"/>
        <v>0.1</v>
      </c>
      <c r="B540" s="304">
        <f t="shared" ca="1" si="239"/>
        <v>17.599999999999937</v>
      </c>
      <c r="D540" s="306">
        <f t="shared" ca="1" si="240"/>
        <v>-0.31273592014529661</v>
      </c>
      <c r="E540" s="307">
        <f t="shared" ca="1" si="241"/>
        <v>-9.6657088287856627</v>
      </c>
      <c r="F540" s="304">
        <f t="shared" ca="1" si="242"/>
        <v>9.6707668216441984</v>
      </c>
      <c r="G540" s="306">
        <f t="shared" ca="1" si="243"/>
        <v>25.940338857807937</v>
      </c>
      <c r="H540" s="307">
        <f t="shared" ca="1" si="244"/>
        <v>-12.949442492154144</v>
      </c>
      <c r="I540" s="304">
        <f t="shared" ca="1" si="245"/>
        <v>28.992917081858248</v>
      </c>
      <c r="J540" s="306">
        <f t="shared" ca="1" si="246"/>
        <v>518.54757077766703</v>
      </c>
      <c r="K540" s="307">
        <f t="shared" ca="1" si="247"/>
        <v>1309.7753665852179</v>
      </c>
      <c r="L540" s="304">
        <f t="shared" ca="1" si="232"/>
        <v>1408.6884304461585</v>
      </c>
      <c r="M540" s="306">
        <f t="shared" ca="1" si="248"/>
        <v>-0.463008186033254</v>
      </c>
      <c r="N540" s="304">
        <f t="shared" ca="1" si="249"/>
        <v>-26.528414939713524</v>
      </c>
      <c r="P540" s="310">
        <f t="shared" ca="1" si="250"/>
        <v>23</v>
      </c>
      <c r="Q540" s="304">
        <f t="shared" ca="1" si="251"/>
        <v>0</v>
      </c>
      <c r="R540" s="306">
        <f t="shared" ca="1" si="252"/>
        <v>0</v>
      </c>
      <c r="S540" s="307">
        <f t="shared" ca="1" si="253"/>
        <v>8.2349999999999994</v>
      </c>
      <c r="T540" s="304">
        <f t="shared" ca="1" si="233"/>
        <v>80.785349999999994</v>
      </c>
      <c r="U540" s="311">
        <f t="shared" ca="1" si="234"/>
        <v>0</v>
      </c>
      <c r="V540" s="306">
        <f t="shared" ca="1" si="235"/>
        <v>1.0744141963990117</v>
      </c>
      <c r="W540" s="304">
        <f t="shared" ca="1" si="236"/>
        <v>2.9145652309023213</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3.7654043185539452</v>
      </c>
      <c r="AH540" s="304">
        <f t="shared" ca="1" si="260"/>
        <v>-0.34441791161252133</v>
      </c>
    </row>
    <row r="541" spans="1:34" x14ac:dyDescent="0.2">
      <c r="A541" s="347">
        <f t="shared" ca="1" si="238"/>
        <v>0.1</v>
      </c>
      <c r="B541" s="304">
        <f t="shared" ca="1" si="239"/>
        <v>17.699999999999939</v>
      </c>
      <c r="D541" s="306">
        <f t="shared" ca="1" si="240"/>
        <v>-0.31666051057724293</v>
      </c>
      <c r="E541" s="307">
        <f t="shared" ca="1" si="241"/>
        <v>-9.6519227638569607</v>
      </c>
      <c r="F541" s="304">
        <f t="shared" ca="1" si="242"/>
        <v>9.6571158695761348</v>
      </c>
      <c r="G541" s="306">
        <f t="shared" ca="1" si="243"/>
        <v>25.908672806750214</v>
      </c>
      <c r="H541" s="307">
        <f t="shared" ca="1" si="244"/>
        <v>-13.914634768539841</v>
      </c>
      <c r="I541" s="304">
        <f t="shared" ca="1" si="245"/>
        <v>29.408780786511635</v>
      </c>
      <c r="J541" s="306">
        <f t="shared" ca="1" si="246"/>
        <v>521.14002136089493</v>
      </c>
      <c r="K541" s="307">
        <f t="shared" ca="1" si="247"/>
        <v>1308.4321627221832</v>
      </c>
      <c r="L541" s="304">
        <f t="shared" ca="1" si="232"/>
        <v>1408.3968355225327</v>
      </c>
      <c r="M541" s="306">
        <f t="shared" ca="1" si="248"/>
        <v>-0.49285790274170027</v>
      </c>
      <c r="N541" s="304">
        <f t="shared" ca="1" si="249"/>
        <v>-28.238677726768632</v>
      </c>
      <c r="P541" s="310">
        <f t="shared" ca="1" si="250"/>
        <v>23</v>
      </c>
      <c r="Q541" s="304">
        <f t="shared" ca="1" si="251"/>
        <v>0</v>
      </c>
      <c r="R541" s="306">
        <f t="shared" ca="1" si="252"/>
        <v>0</v>
      </c>
      <c r="S541" s="307">
        <f t="shared" ca="1" si="253"/>
        <v>8.2349999999999994</v>
      </c>
      <c r="T541" s="304">
        <f t="shared" ca="1" si="233"/>
        <v>80.785349999999994</v>
      </c>
      <c r="U541" s="311">
        <f t="shared" ca="1" si="234"/>
        <v>0</v>
      </c>
      <c r="V541" s="306">
        <f t="shared" ca="1" si="235"/>
        <v>1.0745591428693917</v>
      </c>
      <c r="W541" s="304">
        <f t="shared" ca="1" si="236"/>
        <v>2.9991803264719681</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4.027629834291055</v>
      </c>
      <c r="AH541" s="304">
        <f t="shared" ca="1" si="260"/>
        <v>-0.35392413247144161</v>
      </c>
    </row>
    <row r="542" spans="1:34" x14ac:dyDescent="0.2">
      <c r="A542" s="347">
        <f t="shared" ca="1" si="238"/>
        <v>0.1</v>
      </c>
      <c r="B542" s="304">
        <f t="shared" ca="1" si="239"/>
        <v>17.79999999999994</v>
      </c>
      <c r="D542" s="306">
        <f t="shared" ca="1" si="240"/>
        <v>-0.32085375142524214</v>
      </c>
      <c r="E542" s="307">
        <f t="shared" ca="1" si="241"/>
        <v>-9.6376807616314917</v>
      </c>
      <c r="F542" s="304">
        <f t="shared" ca="1" si="242"/>
        <v>9.6430201489432452</v>
      </c>
      <c r="G542" s="306">
        <f t="shared" ca="1" si="243"/>
        <v>25.876587431607689</v>
      </c>
      <c r="H542" s="307">
        <f t="shared" ca="1" si="244"/>
        <v>-14.87840284470299</v>
      </c>
      <c r="I542" s="304">
        <f t="shared" ca="1" si="245"/>
        <v>29.84903094431883</v>
      </c>
      <c r="J542" s="306">
        <f t="shared" ca="1" si="246"/>
        <v>523.7292843728128</v>
      </c>
      <c r="K542" s="307">
        <f t="shared" ca="1" si="247"/>
        <v>1306.9925108415212</v>
      </c>
      <c r="L542" s="304">
        <f t="shared" ca="1" si="232"/>
        <v>1408.0205206975793</v>
      </c>
      <c r="M542" s="306">
        <f t="shared" ca="1" si="248"/>
        <v>-0.52181583956772593</v>
      </c>
      <c r="N542" s="304">
        <f t="shared" ca="1" si="249"/>
        <v>-29.897845290306364</v>
      </c>
      <c r="P542" s="310">
        <f t="shared" ca="1" si="250"/>
        <v>23</v>
      </c>
      <c r="Q542" s="304">
        <f t="shared" ca="1" si="251"/>
        <v>0</v>
      </c>
      <c r="R542" s="306">
        <f t="shared" ca="1" si="252"/>
        <v>0</v>
      </c>
      <c r="S542" s="307">
        <f t="shared" ca="1" si="253"/>
        <v>8.2349999999999994</v>
      </c>
      <c r="T542" s="304">
        <f t="shared" ca="1" si="233"/>
        <v>80.785349999999994</v>
      </c>
      <c r="U542" s="311">
        <f t="shared" ca="1" si="234"/>
        <v>0</v>
      </c>
      <c r="V542" s="306">
        <f t="shared" ca="1" si="235"/>
        <v>1.0747145174321338</v>
      </c>
      <c r="W542" s="304">
        <f t="shared" ca="1" si="236"/>
        <v>3.0900947951972375</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4.2773589922872528</v>
      </c>
      <c r="AH542" s="304">
        <f t="shared" ca="1" si="260"/>
        <v>-0.36419918961408237</v>
      </c>
    </row>
    <row r="543" spans="1:34" x14ac:dyDescent="0.2">
      <c r="A543" s="347">
        <f t="shared" ca="1" si="238"/>
        <v>0.1</v>
      </c>
      <c r="B543" s="304">
        <f t="shared" ca="1" si="239"/>
        <v>17.899999999999942</v>
      </c>
      <c r="D543" s="306">
        <f t="shared" ca="1" si="240"/>
        <v>-0.32530067498274373</v>
      </c>
      <c r="E543" s="307">
        <f t="shared" ca="1" si="241"/>
        <v>-9.6229600937202733</v>
      </c>
      <c r="F543" s="304">
        <f t="shared" ca="1" si="242"/>
        <v>9.62845685945973</v>
      </c>
      <c r="G543" s="306">
        <f t="shared" ca="1" si="243"/>
        <v>25.844057364109414</v>
      </c>
      <c r="H543" s="307">
        <f t="shared" ca="1" si="244"/>
        <v>-15.840698854075017</v>
      </c>
      <c r="I543" s="304">
        <f t="shared" ca="1" si="245"/>
        <v>30.312423875778585</v>
      </c>
      <c r="J543" s="306">
        <f t="shared" ca="1" si="246"/>
        <v>526.31531661259862</v>
      </c>
      <c r="K543" s="307">
        <f t="shared" ca="1" si="247"/>
        <v>1305.4565557565822</v>
      </c>
      <c r="L543" s="304">
        <f t="shared" ca="1" si="232"/>
        <v>1407.559814526139</v>
      </c>
      <c r="M543" s="306">
        <f t="shared" ca="1" si="248"/>
        <v>-0.54987547982511387</v>
      </c>
      <c r="N543" s="304">
        <f t="shared" ca="1" si="249"/>
        <v>-31.50554425171007</v>
      </c>
      <c r="P543" s="310">
        <f t="shared" ca="1" si="250"/>
        <v>23</v>
      </c>
      <c r="Q543" s="304">
        <f t="shared" ca="1" si="251"/>
        <v>0</v>
      </c>
      <c r="R543" s="306">
        <f t="shared" ca="1" si="252"/>
        <v>0</v>
      </c>
      <c r="S543" s="307">
        <f t="shared" ca="1" si="253"/>
        <v>8.2349999999999994</v>
      </c>
      <c r="T543" s="304">
        <f t="shared" ca="1" si="233"/>
        <v>80.785349999999994</v>
      </c>
      <c r="U543" s="311">
        <f t="shared" ca="1" si="234"/>
        <v>0</v>
      </c>
      <c r="V543" s="306">
        <f t="shared" ca="1" si="235"/>
        <v>1.0748803086789778</v>
      </c>
      <c r="W543" s="304">
        <f t="shared" ca="1" si="236"/>
        <v>3.1872758500935126</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4.5146057078535531</v>
      </c>
      <c r="AH543" s="304">
        <f t="shared" ca="1" si="260"/>
        <v>-0.37523919795959171</v>
      </c>
    </row>
    <row r="544" spans="1:34" x14ac:dyDescent="0.2">
      <c r="A544" s="347">
        <f t="shared" ca="1" si="238"/>
        <v>0.1</v>
      </c>
      <c r="B544" s="304">
        <f t="shared" ca="1" si="239"/>
        <v>17.999999999999943</v>
      </c>
      <c r="D544" s="306">
        <f t="shared" ca="1" si="240"/>
        <v>-0.32998642913058956</v>
      </c>
      <c r="E544" s="307">
        <f t="shared" ca="1" si="241"/>
        <v>-9.6077401312748805</v>
      </c>
      <c r="F544" s="304">
        <f t="shared" ca="1" si="242"/>
        <v>9.6134053005956321</v>
      </c>
      <c r="G544" s="306">
        <f t="shared" ca="1" si="243"/>
        <v>25.811058721196353</v>
      </c>
      <c r="H544" s="307">
        <f t="shared" ca="1" si="244"/>
        <v>-16.801472867202506</v>
      </c>
      <c r="I544" s="304">
        <f t="shared" ca="1" si="245"/>
        <v>30.797731130984122</v>
      </c>
      <c r="J544" s="306">
        <f t="shared" ca="1" si="246"/>
        <v>528.8980724168639</v>
      </c>
      <c r="K544" s="307">
        <f t="shared" ca="1" si="247"/>
        <v>1303.8244471705184</v>
      </c>
      <c r="L544" s="304">
        <f t="shared" ca="1" si="232"/>
        <v>1407.0150532406474</v>
      </c>
      <c r="M544" s="306">
        <f t="shared" ca="1" si="248"/>
        <v>-0.5770363521454801</v>
      </c>
      <c r="N544" s="304">
        <f t="shared" ca="1" si="249"/>
        <v>-33.061747603560754</v>
      </c>
      <c r="P544" s="310">
        <f t="shared" ca="1" si="250"/>
        <v>23</v>
      </c>
      <c r="Q544" s="304">
        <f t="shared" ca="1" si="251"/>
        <v>0</v>
      </c>
      <c r="R544" s="306">
        <f t="shared" ca="1" si="252"/>
        <v>0</v>
      </c>
      <c r="S544" s="307">
        <f t="shared" ca="1" si="253"/>
        <v>8.2349999999999994</v>
      </c>
      <c r="T544" s="304">
        <f t="shared" ca="1" si="233"/>
        <v>80.785349999999994</v>
      </c>
      <c r="U544" s="311">
        <f t="shared" ca="1" si="234"/>
        <v>0</v>
      </c>
      <c r="V544" s="306">
        <f t="shared" ca="1" si="235"/>
        <v>1.0750565049487144</v>
      </c>
      <c r="W544" s="304">
        <f t="shared" ca="1" si="236"/>
        <v>3.2906898558040667</v>
      </c>
      <c r="Y544" s="314" t="str">
        <f t="shared" ca="1" si="254"/>
        <v/>
      </c>
      <c r="Z544" s="315" t="str">
        <f t="shared" ca="1" si="255"/>
        <v/>
      </c>
      <c r="AA544" s="316" t="str">
        <f t="shared" ca="1" si="256"/>
        <v/>
      </c>
      <c r="AC544" s="310">
        <f t="shared" ca="1" si="257"/>
        <v>17.999999999999943</v>
      </c>
      <c r="AD544" s="323">
        <f t="shared" ca="1" si="258"/>
        <v>528.8980724168639</v>
      </c>
      <c r="AE544" s="324" t="e">
        <f t="shared" ca="1" si="237"/>
        <v>#N/A</v>
      </c>
      <c r="AG544" s="306">
        <f t="shared" ca="1" si="259"/>
        <v>4.7394801046809345</v>
      </c>
      <c r="AH544" s="304">
        <f t="shared" ca="1" si="260"/>
        <v>-0.3870401760890726</v>
      </c>
    </row>
    <row r="545" spans="1:34" x14ac:dyDescent="0.2">
      <c r="A545" s="347">
        <f t="shared" ca="1" si="238"/>
        <v>0.1</v>
      </c>
      <c r="B545" s="304">
        <f t="shared" ca="1" si="239"/>
        <v>18.099999999999945</v>
      </c>
      <c r="D545" s="306">
        <f t="shared" ca="1" si="240"/>
        <v>-0.33489637337822342</v>
      </c>
      <c r="E545" s="307">
        <f t="shared" ca="1" si="241"/>
        <v>-9.5920022653306365</v>
      </c>
      <c r="F545" s="304">
        <f t="shared" ca="1" si="242"/>
        <v>9.5978467918075214</v>
      </c>
      <c r="G545" s="306">
        <f t="shared" ca="1" si="243"/>
        <v>25.777569083858531</v>
      </c>
      <c r="H545" s="307">
        <f t="shared" ca="1" si="244"/>
        <v>-17.760673093735569</v>
      </c>
      <c r="I545" s="304">
        <f t="shared" ca="1" si="245"/>
        <v>31.303747005999806</v>
      </c>
      <c r="J545" s="306">
        <f t="shared" ca="1" si="246"/>
        <v>531.47750380711659</v>
      </c>
      <c r="K545" s="307">
        <f t="shared" ca="1" si="247"/>
        <v>1302.0963398724714</v>
      </c>
      <c r="L545" s="304">
        <f t="shared" ca="1" si="232"/>
        <v>1406.3865810517143</v>
      </c>
      <c r="M545" s="306">
        <f t="shared" ca="1" si="248"/>
        <v>-0.6033033065161425</v>
      </c>
      <c r="N545" s="304">
        <f t="shared" ca="1" si="249"/>
        <v>-34.566733229662425</v>
      </c>
      <c r="P545" s="310">
        <f t="shared" ca="1" si="250"/>
        <v>23</v>
      </c>
      <c r="Q545" s="304">
        <f t="shared" ca="1" si="251"/>
        <v>0</v>
      </c>
      <c r="R545" s="306">
        <f t="shared" ca="1" si="252"/>
        <v>0</v>
      </c>
      <c r="S545" s="307">
        <f t="shared" ca="1" si="253"/>
        <v>8.2349999999999994</v>
      </c>
      <c r="T545" s="304">
        <f t="shared" ca="1" si="233"/>
        <v>80.785349999999994</v>
      </c>
      <c r="U545" s="311">
        <f t="shared" ca="1" si="234"/>
        <v>0</v>
      </c>
      <c r="V545" s="306">
        <f t="shared" ca="1" si="235"/>
        <v>1.0752430943044617</v>
      </c>
      <c r="W545" s="304">
        <f t="shared" ca="1" si="236"/>
        <v>3.4003022795256266</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4.952174405174862</v>
      </c>
      <c r="AH545" s="304">
        <f t="shared" ca="1" si="260"/>
        <v>-0.39959803956333539</v>
      </c>
    </row>
    <row r="546" spans="1:34" x14ac:dyDescent="0.2">
      <c r="A546" s="347">
        <f t="shared" ca="1" si="238"/>
        <v>0.1</v>
      </c>
      <c r="B546" s="304">
        <f t="shared" ca="1" si="239"/>
        <v>18.199999999999946</v>
      </c>
      <c r="D546" s="306">
        <f t="shared" ca="1" si="240"/>
        <v>-0.3400161594059114</v>
      </c>
      <c r="E546" s="307">
        <f t="shared" ca="1" si="241"/>
        <v>-9.5757298159438413</v>
      </c>
      <c r="F546" s="304">
        <f t="shared" ca="1" si="242"/>
        <v>9.5817645815691499</v>
      </c>
      <c r="G546" s="306">
        <f t="shared" ca="1" si="243"/>
        <v>25.743567467917938</v>
      </c>
      <c r="H546" s="307">
        <f t="shared" ca="1" si="244"/>
        <v>-18.718246075329954</v>
      </c>
      <c r="I546" s="304">
        <f t="shared" ca="1" si="245"/>
        <v>31.829294715903586</v>
      </c>
      <c r="J546" s="306">
        <f t="shared" ca="1" si="246"/>
        <v>534.05356063470538</v>
      </c>
      <c r="K546" s="307">
        <f t="shared" ca="1" si="247"/>
        <v>1300.272393914018</v>
      </c>
      <c r="L546" s="304">
        <f t="shared" ca="1" si="232"/>
        <v>1405.6747504317982</v>
      </c>
      <c r="M546" s="306">
        <f t="shared" ca="1" si="248"/>
        <v>-0.62868579870685959</v>
      </c>
      <c r="N546" s="304">
        <f t="shared" ca="1" si="249"/>
        <v>-36.021042905714282</v>
      </c>
      <c r="P546" s="310">
        <f t="shared" ca="1" si="250"/>
        <v>23</v>
      </c>
      <c r="Q546" s="304">
        <f t="shared" ca="1" si="251"/>
        <v>0</v>
      </c>
      <c r="R546" s="306">
        <f t="shared" ca="1" si="252"/>
        <v>0</v>
      </c>
      <c r="S546" s="307">
        <f t="shared" ca="1" si="253"/>
        <v>8.2349999999999994</v>
      </c>
      <c r="T546" s="304">
        <f t="shared" ca="1" si="233"/>
        <v>80.785349999999994</v>
      </c>
      <c r="U546" s="311">
        <f t="shared" ca="1" si="234"/>
        <v>0</v>
      </c>
      <c r="V546" s="306">
        <f t="shared" ca="1" si="235"/>
        <v>1.0754400645129982</v>
      </c>
      <c r="W546" s="304">
        <f t="shared" ca="1" si="236"/>
        <v>3.5160776476313673</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5.1529491605360986</v>
      </c>
      <c r="AH546" s="304">
        <f t="shared" ca="1" si="260"/>
        <v>-0.41290859496364624</v>
      </c>
    </row>
    <row r="547" spans="1:34" x14ac:dyDescent="0.2">
      <c r="A547" s="347">
        <f t="shared" ca="1" si="238"/>
        <v>0.1</v>
      </c>
      <c r="B547" s="304">
        <f t="shared" ca="1" si="239"/>
        <v>18.299999999999947</v>
      </c>
      <c r="D547" s="306">
        <f t="shared" ca="1" si="240"/>
        <v>-0.34533179677148312</v>
      </c>
      <c r="E547" s="307">
        <f t="shared" ca="1" si="241"/>
        <v>-9.5589079336941154</v>
      </c>
      <c r="F547" s="304">
        <f t="shared" ca="1" si="242"/>
        <v>9.5651437487735507</v>
      </c>
      <c r="G547" s="306">
        <f t="shared" ca="1" si="243"/>
        <v>25.70903428824079</v>
      </c>
      <c r="H547" s="307">
        <f t="shared" ca="1" si="244"/>
        <v>-19.674136868699367</v>
      </c>
      <c r="I547" s="304">
        <f t="shared" ca="1" si="245"/>
        <v>32.37323131172198</v>
      </c>
      <c r="J547" s="306">
        <f t="shared" ca="1" si="246"/>
        <v>536.62619072251334</v>
      </c>
      <c r="K547" s="307">
        <f t="shared" ca="1" si="247"/>
        <v>1298.3527747668165</v>
      </c>
      <c r="L547" s="304">
        <f t="shared" ca="1" si="232"/>
        <v>1404.8799223827091</v>
      </c>
      <c r="M547" s="306">
        <f t="shared" ca="1" si="248"/>
        <v>-0.65319720114139812</v>
      </c>
      <c r="N547" s="304">
        <f t="shared" ca="1" si="249"/>
        <v>-37.425442815160032</v>
      </c>
      <c r="P547" s="310">
        <f t="shared" ca="1" si="250"/>
        <v>23</v>
      </c>
      <c r="Q547" s="304">
        <f t="shared" ca="1" si="251"/>
        <v>0</v>
      </c>
      <c r="R547" s="306">
        <f t="shared" ca="1" si="252"/>
        <v>0</v>
      </c>
      <c r="S547" s="307">
        <f t="shared" ca="1" si="253"/>
        <v>8.2349999999999994</v>
      </c>
      <c r="T547" s="304">
        <f t="shared" ca="1" si="233"/>
        <v>80.785349999999994</v>
      </c>
      <c r="U547" s="311">
        <f t="shared" ca="1" si="234"/>
        <v>0</v>
      </c>
      <c r="V547" s="306">
        <f t="shared" ca="1" si="235"/>
        <v>1.0756474030260528</v>
      </c>
      <c r="W547" s="304">
        <f t="shared" ca="1" si="236"/>
        <v>3.6379795077119184</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5.342120207908577</v>
      </c>
      <c r="AH547" s="304">
        <f t="shared" ca="1" si="260"/>
        <v>-0.42696753462433124</v>
      </c>
    </row>
    <row r="548" spans="1:34" x14ac:dyDescent="0.2">
      <c r="A548" s="347">
        <f t="shared" ca="1" si="238"/>
        <v>0.1</v>
      </c>
      <c r="B548" s="304">
        <f t="shared" ca="1" si="239"/>
        <v>18.399999999999949</v>
      </c>
      <c r="D548" s="306">
        <f t="shared" ca="1" si="240"/>
        <v>-0.350829704797052</v>
      </c>
      <c r="E548" s="307">
        <f t="shared" ca="1" si="241"/>
        <v>-9.5415234966667093</v>
      </c>
      <c r="F548" s="304">
        <f t="shared" ca="1" si="242"/>
        <v>9.547971099621682</v>
      </c>
      <c r="G548" s="306">
        <f t="shared" ca="1" si="243"/>
        <v>25.673951317761084</v>
      </c>
      <c r="H548" s="307">
        <f t="shared" ca="1" si="244"/>
        <v>-20.628289218366039</v>
      </c>
      <c r="I548" s="304">
        <f t="shared" ca="1" si="245"/>
        <v>32.934451450469346</v>
      </c>
      <c r="J548" s="306">
        <f t="shared" ca="1" si="246"/>
        <v>539.1953400028134</v>
      </c>
      <c r="K548" s="307">
        <f t="shared" ca="1" si="247"/>
        <v>1296.3376534624633</v>
      </c>
      <c r="L548" s="304">
        <f t="shared" ca="1" si="232"/>
        <v>1404.0024666877603</v>
      </c>
      <c r="M548" s="306">
        <f t="shared" ca="1" si="248"/>
        <v>-0.67685415353170808</v>
      </c>
      <c r="N548" s="304">
        <f t="shared" ca="1" si="249"/>
        <v>-38.780886343266715</v>
      </c>
      <c r="P548" s="310">
        <f t="shared" ca="1" si="250"/>
        <v>23</v>
      </c>
      <c r="Q548" s="304">
        <f t="shared" ca="1" si="251"/>
        <v>0</v>
      </c>
      <c r="R548" s="306">
        <f t="shared" ca="1" si="252"/>
        <v>0</v>
      </c>
      <c r="S548" s="307">
        <f t="shared" ca="1" si="253"/>
        <v>8.2349999999999994</v>
      </c>
      <c r="T548" s="304">
        <f t="shared" ca="1" si="233"/>
        <v>80.785349999999994</v>
      </c>
      <c r="U548" s="311">
        <f t="shared" ca="1" si="234"/>
        <v>0</v>
      </c>
      <c r="V548" s="306">
        <f t="shared" ca="1" si="235"/>
        <v>1.0758650969634369</v>
      </c>
      <c r="W548" s="304">
        <f t="shared" ca="1" si="236"/>
        <v>3.7659703957406978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5.5200466267531683</v>
      </c>
      <c r="AH548" s="304">
        <f t="shared" ca="1" si="260"/>
        <v>-0.44177043202330524</v>
      </c>
    </row>
    <row r="549" spans="1:34" x14ac:dyDescent="0.2">
      <c r="A549" s="347">
        <f t="shared" ca="1" si="238"/>
        <v>0.1</v>
      </c>
      <c r="B549" s="304">
        <f t="shared" ca="1" si="239"/>
        <v>18.49999999999995</v>
      </c>
      <c r="D549" s="306">
        <f t="shared" ca="1" si="240"/>
        <v>-0.35649675188289903</v>
      </c>
      <c r="E549" s="307">
        <f t="shared" ca="1" si="241"/>
        <v>-9.5235650055485959</v>
      </c>
      <c r="F549" s="304">
        <f t="shared" ca="1" si="242"/>
        <v>9.5302350626316077</v>
      </c>
      <c r="G549" s="306">
        <f t="shared" ca="1" si="243"/>
        <v>25.638301642572795</v>
      </c>
      <c r="H549" s="307">
        <f t="shared" ca="1" si="244"/>
        <v>-21.580645718920898</v>
      </c>
      <c r="I549" s="304">
        <f t="shared" ca="1" si="245"/>
        <v>33.511890140085058</v>
      </c>
      <c r="J549" s="306">
        <f t="shared" ca="1" si="246"/>
        <v>541.76095265083006</v>
      </c>
      <c r="K549" s="307">
        <f t="shared" ca="1" si="247"/>
        <v>1294.2272067155989</v>
      </c>
      <c r="L549" s="304">
        <f t="shared" ca="1" si="232"/>
        <v>1403.0427621494637</v>
      </c>
      <c r="M549" s="306">
        <f t="shared" ca="1" si="248"/>
        <v>-0.69967596234190033</v>
      </c>
      <c r="N549" s="304">
        <f t="shared" ca="1" si="249"/>
        <v>-40.088479668945212</v>
      </c>
      <c r="P549" s="310">
        <f t="shared" ca="1" si="250"/>
        <v>23</v>
      </c>
      <c r="Q549" s="304">
        <f t="shared" ca="1" si="251"/>
        <v>0</v>
      </c>
      <c r="R549" s="306">
        <f t="shared" ca="1" si="252"/>
        <v>0</v>
      </c>
      <c r="S549" s="307">
        <f t="shared" ca="1" si="253"/>
        <v>8.2349999999999994</v>
      </c>
      <c r="T549" s="304">
        <f t="shared" ca="1" si="233"/>
        <v>80.785349999999994</v>
      </c>
      <c r="U549" s="311">
        <f t="shared" ca="1" si="234"/>
        <v>0</v>
      </c>
      <c r="V549" s="306">
        <f t="shared" ca="1" si="235"/>
        <v>1.0760931330979124</v>
      </c>
      <c r="W549" s="304">
        <f t="shared" ca="1" si="236"/>
        <v>3.9000118080632085</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5.6871198645367285</v>
      </c>
      <c r="AH549" s="304">
        <f t="shared" ca="1" si="260"/>
        <v>-0.45731273779486314</v>
      </c>
    </row>
    <row r="550" spans="1:34" x14ac:dyDescent="0.2">
      <c r="A550" s="347">
        <f t="shared" ca="1" si="238"/>
        <v>0.1</v>
      </c>
      <c r="B550" s="304">
        <f t="shared" ca="1" si="239"/>
        <v>18.599999999999952</v>
      </c>
      <c r="D550" s="306">
        <f t="shared" ca="1" si="240"/>
        <v>-0.36232028362431412</v>
      </c>
      <c r="E550" s="307">
        <f t="shared" ca="1" si="241"/>
        <v>-9.5050224789971463</v>
      </c>
      <c r="F550" s="304">
        <f t="shared" ca="1" si="242"/>
        <v>9.5119255839270878</v>
      </c>
      <c r="G550" s="306">
        <f t="shared" ca="1" si="243"/>
        <v>25.602069614210365</v>
      </c>
      <c r="H550" s="307">
        <f t="shared" ca="1" si="244"/>
        <v>-22.531147966820612</v>
      </c>
      <c r="I550" s="304">
        <f t="shared" ca="1" si="245"/>
        <v>34.104524585949562</v>
      </c>
      <c r="J550" s="306">
        <f t="shared" ca="1" si="246"/>
        <v>544.32297121366923</v>
      </c>
      <c r="K550" s="307">
        <f t="shared" ca="1" si="247"/>
        <v>1292.0216170313117</v>
      </c>
      <c r="L550" s="304">
        <f t="shared" ca="1" si="232"/>
        <v>1402.0011968137126</v>
      </c>
      <c r="M550" s="306">
        <f t="shared" ca="1" si="248"/>
        <v>-0.7216840545078631</v>
      </c>
      <c r="N550" s="304">
        <f t="shared" ca="1" si="249"/>
        <v>-41.349450465189811</v>
      </c>
      <c r="P550" s="310">
        <f t="shared" ca="1" si="250"/>
        <v>23</v>
      </c>
      <c r="Q550" s="304">
        <f t="shared" ca="1" si="251"/>
        <v>0</v>
      </c>
      <c r="R550" s="306">
        <f t="shared" ca="1" si="252"/>
        <v>0</v>
      </c>
      <c r="S550" s="307">
        <f t="shared" ca="1" si="253"/>
        <v>8.2349999999999994</v>
      </c>
      <c r="T550" s="304">
        <f t="shared" ca="1" si="233"/>
        <v>80.785349999999994</v>
      </c>
      <c r="U550" s="311">
        <f t="shared" ca="1" si="234"/>
        <v>0</v>
      </c>
      <c r="V550" s="306">
        <f t="shared" ca="1" si="235"/>
        <v>1.0763314978416756</v>
      </c>
      <c r="W550" s="304">
        <f t="shared" ca="1" si="236"/>
        <v>4.0400641779093185</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5.8437541161722413</v>
      </c>
      <c r="AH550" s="304">
        <f t="shared" ca="1" si="260"/>
        <v>-0.47358977632825849</v>
      </c>
    </row>
    <row r="551" spans="1:34" x14ac:dyDescent="0.2">
      <c r="A551" s="347">
        <f t="shared" ca="1" si="238"/>
        <v>0.1</v>
      </c>
      <c r="B551" s="304">
        <f t="shared" ca="1" si="239"/>
        <v>18.699999999999953</v>
      </c>
      <c r="D551" s="306">
        <f t="shared" ca="1" si="240"/>
        <v>-0.36828814115188263</v>
      </c>
      <c r="E551" s="307">
        <f t="shared" ca="1" si="241"/>
        <v>-9.4858873509931936</v>
      </c>
      <c r="F551" s="304">
        <f t="shared" ca="1" si="242"/>
        <v>9.4930340245174403</v>
      </c>
      <c r="G551" s="306">
        <f t="shared" ca="1" si="243"/>
        <v>25.565240800095175</v>
      </c>
      <c r="H551" s="307">
        <f t="shared" ca="1" si="244"/>
        <v>-23.479736701919933</v>
      </c>
      <c r="I551" s="304">
        <f t="shared" ca="1" si="245"/>
        <v>34.711375264577704</v>
      </c>
      <c r="J551" s="306">
        <f t="shared" ca="1" si="246"/>
        <v>546.88133673438449</v>
      </c>
      <c r="K551" s="307">
        <f t="shared" ca="1" si="247"/>
        <v>1289.7210727978747</v>
      </c>
      <c r="L551" s="304">
        <f t="shared" ca="1" si="232"/>
        <v>1400.8781681814048</v>
      </c>
      <c r="M551" s="306">
        <f t="shared" ca="1" si="248"/>
        <v>-0.74290148784932031</v>
      </c>
      <c r="N551" s="304">
        <f t="shared" ca="1" si="249"/>
        <v>-42.565119847755462</v>
      </c>
      <c r="P551" s="310">
        <f t="shared" ca="1" si="250"/>
        <v>23</v>
      </c>
      <c r="Q551" s="304">
        <f t="shared" ca="1" si="251"/>
        <v>0</v>
      </c>
      <c r="R551" s="306">
        <f t="shared" ca="1" si="252"/>
        <v>0</v>
      </c>
      <c r="S551" s="307">
        <f t="shared" ca="1" si="253"/>
        <v>8.2349999999999994</v>
      </c>
      <c r="T551" s="304">
        <f t="shared" ca="1" si="233"/>
        <v>80.785349999999994</v>
      </c>
      <c r="U551" s="311">
        <f t="shared" ca="1" si="234"/>
        <v>0</v>
      </c>
      <c r="V551" s="306">
        <f t="shared" ca="1" si="235"/>
        <v>1.0765801772343497</v>
      </c>
      <c r="W551" s="304">
        <f t="shared" ca="1" si="236"/>
        <v>4.1860868561320927</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5.9903779734296148</v>
      </c>
      <c r="AH551" s="304">
        <f t="shared" ca="1" si="260"/>
        <v>-0.49059674291552141</v>
      </c>
    </row>
    <row r="552" spans="1:34" x14ac:dyDescent="0.2">
      <c r="A552" s="347">
        <f t="shared" ca="1" si="238"/>
        <v>0.1</v>
      </c>
      <c r="B552" s="304">
        <f t="shared" ca="1" si="239"/>
        <v>18.799999999999955</v>
      </c>
      <c r="D552" s="306">
        <f t="shared" ca="1" si="240"/>
        <v>-0.37438867109573826</v>
      </c>
      <c r="E552" s="307">
        <f t="shared" ca="1" si="241"/>
        <v>-9.4661523714857054</v>
      </c>
      <c r="F552" s="304">
        <f t="shared" ca="1" si="242"/>
        <v>9.473553060875803</v>
      </c>
      <c r="G552" s="306">
        <f t="shared" ca="1" si="243"/>
        <v>25.5278019329856</v>
      </c>
      <c r="H552" s="307">
        <f t="shared" ca="1" si="244"/>
        <v>-24.426351939068503</v>
      </c>
      <c r="I552" s="304">
        <f t="shared" ca="1" si="245"/>
        <v>35.331506344634938</v>
      </c>
      <c r="J552" s="306">
        <f t="shared" ca="1" si="246"/>
        <v>549.43598887103849</v>
      </c>
      <c r="K552" s="307">
        <f t="shared" ca="1" si="247"/>
        <v>1287.3257683658253</v>
      </c>
      <c r="L552" s="304">
        <f t="shared" ca="1" si="232"/>
        <v>1399.6740834084765</v>
      </c>
      <c r="M552" s="306">
        <f t="shared" ca="1" si="248"/>
        <v>-0.7633525182602483</v>
      </c>
      <c r="N552" s="304">
        <f t="shared" ca="1" si="249"/>
        <v>-43.736877576995333</v>
      </c>
      <c r="P552" s="310">
        <f t="shared" ca="1" si="250"/>
        <v>23</v>
      </c>
      <c r="Q552" s="304">
        <f t="shared" ca="1" si="251"/>
        <v>0</v>
      </c>
      <c r="R552" s="306">
        <f t="shared" ca="1" si="252"/>
        <v>0</v>
      </c>
      <c r="S552" s="307">
        <f t="shared" ca="1" si="253"/>
        <v>8.2349999999999994</v>
      </c>
      <c r="T552" s="304">
        <f t="shared" ca="1" si="233"/>
        <v>80.785349999999994</v>
      </c>
      <c r="U552" s="311">
        <f t="shared" ca="1" si="234"/>
        <v>0</v>
      </c>
      <c r="V552" s="306">
        <f t="shared" ca="1" si="235"/>
        <v>1.0768391569323743</v>
      </c>
      <c r="W552" s="304">
        <f t="shared" ca="1" si="236"/>
        <v>4.3380380958849027</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6.1274273091218223</v>
      </c>
      <c r="AH552" s="304">
        <f t="shared" ca="1" si="260"/>
        <v>-0.50832870141251885</v>
      </c>
    </row>
    <row r="553" spans="1:34" x14ac:dyDescent="0.2">
      <c r="A553" s="347">
        <f t="shared" ca="1" si="238"/>
        <v>0.1</v>
      </c>
      <c r="B553" s="304">
        <f t="shared" ca="1" si="239"/>
        <v>18.899999999999956</v>
      </c>
      <c r="D553" s="306">
        <f t="shared" ca="1" si="240"/>
        <v>-0.38061072850738542</v>
      </c>
      <c r="E553" s="307">
        <f t="shared" ca="1" si="241"/>
        <v>-9.4458115112804268</v>
      </c>
      <c r="F553" s="304">
        <f t="shared" ca="1" si="242"/>
        <v>9.4534765897680604</v>
      </c>
      <c r="G553" s="306">
        <f t="shared" ca="1" si="243"/>
        <v>25.489740860134862</v>
      </c>
      <c r="H553" s="307">
        <f t="shared" ca="1" si="244"/>
        <v>-25.370933090196544</v>
      </c>
      <c r="I553" s="304">
        <f t="shared" ca="1" si="245"/>
        <v>35.964025567003183</v>
      </c>
      <c r="J553" s="306">
        <f t="shared" ca="1" si="246"/>
        <v>551.98686601069448</v>
      </c>
      <c r="K553" s="307">
        <f t="shared" ca="1" si="247"/>
        <v>1284.8359041143619</v>
      </c>
      <c r="L553" s="304">
        <f t="shared" ca="1" si="232"/>
        <v>1398.3893594953011</v>
      </c>
      <c r="M553" s="306">
        <f t="shared" ca="1" si="248"/>
        <v>-0.78306222199883668</v>
      </c>
      <c r="N553" s="304">
        <f t="shared" ca="1" si="249"/>
        <v>-44.866160416669672</v>
      </c>
      <c r="P553" s="310">
        <f t="shared" ca="1" si="250"/>
        <v>23</v>
      </c>
      <c r="Q553" s="304">
        <f t="shared" ca="1" si="251"/>
        <v>0</v>
      </c>
      <c r="R553" s="306">
        <f t="shared" ca="1" si="252"/>
        <v>0</v>
      </c>
      <c r="S553" s="307">
        <f t="shared" ca="1" si="253"/>
        <v>8.2349999999999994</v>
      </c>
      <c r="T553" s="304">
        <f t="shared" ca="1" si="233"/>
        <v>80.785349999999994</v>
      </c>
      <c r="U553" s="311">
        <f t="shared" ca="1" si="234"/>
        <v>0</v>
      </c>
      <c r="V553" s="306">
        <f t="shared" ca="1" si="235"/>
        <v>1.0771084221996887</v>
      </c>
      <c r="W553" s="304">
        <f t="shared" ca="1" si="236"/>
        <v>4.4958750409597821</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6.2553393245656119</v>
      </c>
      <c r="AH553" s="304">
        <f t="shared" ca="1" si="260"/>
        <v>-0.52678058237825176</v>
      </c>
    </row>
    <row r="554" spans="1:34" x14ac:dyDescent="0.2">
      <c r="A554" s="347">
        <f t="shared" ca="1" si="238"/>
        <v>0.1</v>
      </c>
      <c r="B554" s="304">
        <f t="shared" ca="1" si="239"/>
        <v>18.999999999999957</v>
      </c>
      <c r="D554" s="306">
        <f t="shared" ca="1" si="240"/>
        <v>-0.38694367397431573</v>
      </c>
      <c r="E554" s="307">
        <f t="shared" ca="1" si="241"/>
        <v>-9.4248598718227523</v>
      </c>
      <c r="F554" s="304">
        <f t="shared" ca="1" si="242"/>
        <v>9.432799637982539</v>
      </c>
      <c r="G554" s="306">
        <f t="shared" ca="1" si="243"/>
        <v>25.451046492737429</v>
      </c>
      <c r="H554" s="307">
        <f t="shared" ca="1" si="244"/>
        <v>-26.313419077378821</v>
      </c>
      <c r="I554" s="304">
        <f t="shared" ca="1" si="245"/>
        <v>36.608083685399947</v>
      </c>
      <c r="J554" s="306">
        <f t="shared" ca="1" si="246"/>
        <v>554.53390537833809</v>
      </c>
      <c r="K554" s="307">
        <f t="shared" ca="1" si="247"/>
        <v>1282.2516865059831</v>
      </c>
      <c r="L554" s="304">
        <f t="shared" ca="1" si="232"/>
        <v>1397.0244234663865</v>
      </c>
      <c r="M554" s="306">
        <f t="shared" ca="1" si="248"/>
        <v>-0.80205617014613972</v>
      </c>
      <c r="N554" s="304">
        <f t="shared" ca="1" si="249"/>
        <v>-45.954433481800464</v>
      </c>
      <c r="P554" s="310">
        <f t="shared" ca="1" si="250"/>
        <v>23</v>
      </c>
      <c r="Q554" s="304">
        <f t="shared" ca="1" si="251"/>
        <v>0</v>
      </c>
      <c r="R554" s="306">
        <f t="shared" ca="1" si="252"/>
        <v>0</v>
      </c>
      <c r="S554" s="307">
        <f t="shared" ca="1" si="253"/>
        <v>8.2349999999999994</v>
      </c>
      <c r="T554" s="304">
        <f t="shared" ca="1" si="233"/>
        <v>80.785349999999994</v>
      </c>
      <c r="U554" s="311">
        <f t="shared" ca="1" si="234"/>
        <v>0</v>
      </c>
      <c r="V554" s="306">
        <f t="shared" ca="1" si="235"/>
        <v>1.077387957899608</v>
      </c>
      <c r="W554" s="304">
        <f t="shared" ca="1" si="236"/>
        <v>4.6595537175229857</v>
      </c>
      <c r="Y554" s="314" t="str">
        <f t="shared" ca="1" si="254"/>
        <v/>
      </c>
      <c r="Z554" s="315" t="str">
        <f t="shared" ca="1" si="255"/>
        <v/>
      </c>
      <c r="AA554" s="316" t="str">
        <f t="shared" ca="1" si="256"/>
        <v/>
      </c>
      <c r="AC554" s="310">
        <f t="shared" ca="1" si="257"/>
        <v>18.999999999999957</v>
      </c>
      <c r="AD554" s="323">
        <f t="shared" ca="1" si="258"/>
        <v>554.53390537833809</v>
      </c>
      <c r="AE554" s="324" t="e">
        <f t="shared" ca="1" si="237"/>
        <v>#N/A</v>
      </c>
      <c r="AG554" s="306">
        <f t="shared" ca="1" si="259"/>
        <v>6.3745476653692332</v>
      </c>
      <c r="AH554" s="304">
        <f t="shared" ca="1" si="260"/>
        <v>-0.54594718165874712</v>
      </c>
    </row>
    <row r="555" spans="1:34" x14ac:dyDescent="0.2">
      <c r="A555" s="347">
        <f t="shared" ca="1" si="238"/>
        <v>0.1</v>
      </c>
      <c r="B555" s="304">
        <f t="shared" ca="1" si="239"/>
        <v>19.099999999999959</v>
      </c>
      <c r="D555" s="306">
        <f t="shared" ca="1" si="240"/>
        <v>-0.39337736604552037</v>
      </c>
      <c r="E555" s="307">
        <f t="shared" ca="1" si="241"/>
        <v>-9.4032936002743561</v>
      </c>
      <c r="F555" s="304">
        <f t="shared" ca="1" si="242"/>
        <v>9.4115182773598001</v>
      </c>
      <c r="G555" s="306">
        <f t="shared" ca="1" si="243"/>
        <v>25.411708756132878</v>
      </c>
      <c r="H555" s="307">
        <f t="shared" ca="1" si="244"/>
        <v>-27.253748437406259</v>
      </c>
      <c r="I555" s="304">
        <f t="shared" ca="1" si="245"/>
        <v>37.262873557952346</v>
      </c>
      <c r="J555" s="306">
        <f t="shared" ca="1" si="246"/>
        <v>557.0770431407816</v>
      </c>
      <c r="K555" s="307">
        <f t="shared" ca="1" si="247"/>
        <v>1279.5733281302439</v>
      </c>
      <c r="L555" s="304">
        <f t="shared" ca="1" si="232"/>
        <v>1395.5797125412739</v>
      </c>
      <c r="M555" s="306">
        <f t="shared" ca="1" si="248"/>
        <v>-0.8203601514807618</v>
      </c>
      <c r="N555" s="304">
        <f t="shared" ca="1" si="249"/>
        <v>-47.003174360560543</v>
      </c>
      <c r="P555" s="310">
        <f t="shared" ca="1" si="250"/>
        <v>23</v>
      </c>
      <c r="Q555" s="304">
        <f t="shared" ca="1" si="251"/>
        <v>0</v>
      </c>
      <c r="R555" s="306">
        <f t="shared" ca="1" si="252"/>
        <v>0</v>
      </c>
      <c r="S555" s="307">
        <f t="shared" ca="1" si="253"/>
        <v>8.2349999999999994</v>
      </c>
      <c r="T555" s="304">
        <f t="shared" ca="1" si="233"/>
        <v>80.785349999999994</v>
      </c>
      <c r="U555" s="311">
        <f t="shared" ca="1" si="234"/>
        <v>0</v>
      </c>
      <c r="V555" s="306">
        <f t="shared" ca="1" si="235"/>
        <v>1.0776777484878004</v>
      </c>
      <c r="W555" s="304">
        <f t="shared" ca="1" si="236"/>
        <v>4.8290290289981543</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6.485478497579118</v>
      </c>
      <c r="AH555" s="304">
        <f t="shared" ca="1" si="260"/>
        <v>-0.56582315938348349</v>
      </c>
    </row>
    <row r="556" spans="1:34" x14ac:dyDescent="0.2">
      <c r="A556" s="347">
        <f t="shared" ca="1" si="238"/>
        <v>0.1</v>
      </c>
      <c r="B556" s="304">
        <f t="shared" ca="1" si="239"/>
        <v>19.19999999999996</v>
      </c>
      <c r="D556" s="306">
        <f t="shared" ca="1" si="240"/>
        <v>-0.39990214996024281</v>
      </c>
      <c r="E556" s="307">
        <f t="shared" ca="1" si="241"/>
        <v>-9.3811098100805985</v>
      </c>
      <c r="F556" s="304">
        <f t="shared" ca="1" si="242"/>
        <v>9.389629545319309</v>
      </c>
      <c r="G556" s="306">
        <f t="shared" ca="1" si="243"/>
        <v>25.371718541136854</v>
      </c>
      <c r="H556" s="307">
        <f t="shared" ca="1" si="244"/>
        <v>-28.191859418414317</v>
      </c>
      <c r="I556" s="304">
        <f t="shared" ca="1" si="245"/>
        <v>37.927628968844118</v>
      </c>
      <c r="J556" s="306">
        <f t="shared" ca="1" si="246"/>
        <v>559.61621450564508</v>
      </c>
      <c r="K556" s="307">
        <f t="shared" ca="1" si="247"/>
        <v>1276.8010477374528</v>
      </c>
      <c r="L556" s="304">
        <f t="shared" ca="1" si="232"/>
        <v>1394.05567429751</v>
      </c>
      <c r="M556" s="306">
        <f t="shared" ca="1" si="248"/>
        <v>-0.83799993954285967</v>
      </c>
      <c r="N556" s="304">
        <f t="shared" ca="1" si="249"/>
        <v>-48.013859768024005</v>
      </c>
      <c r="P556" s="310">
        <f t="shared" ca="1" si="250"/>
        <v>23</v>
      </c>
      <c r="Q556" s="304">
        <f t="shared" ca="1" si="251"/>
        <v>0</v>
      </c>
      <c r="R556" s="306">
        <f t="shared" ca="1" si="252"/>
        <v>0</v>
      </c>
      <c r="S556" s="307">
        <f t="shared" ca="1" si="253"/>
        <v>8.2349999999999994</v>
      </c>
      <c r="T556" s="304">
        <f t="shared" ca="1" si="233"/>
        <v>80.785349999999994</v>
      </c>
      <c r="U556" s="311">
        <f t="shared" ca="1" si="234"/>
        <v>0</v>
      </c>
      <c r="V556" s="306">
        <f t="shared" ca="1" si="235"/>
        <v>1.077977778006276</v>
      </c>
      <c r="W556" s="304">
        <f t="shared" ca="1" si="236"/>
        <v>5.0042547538624067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6.5885474312671501</v>
      </c>
      <c r="AH556" s="304">
        <f t="shared" ca="1" si="260"/>
        <v>-0.58640303934403826</v>
      </c>
    </row>
    <row r="557" spans="1:34" x14ac:dyDescent="0.2">
      <c r="A557" s="347">
        <f t="shared" ca="1" si="238"/>
        <v>0.1</v>
      </c>
      <c r="B557" s="304">
        <f t="shared" ca="1" si="239"/>
        <v>19.299999999999962</v>
      </c>
      <c r="D557" s="306">
        <f t="shared" ca="1" si="240"/>
        <v>-0.40650884354544675</v>
      </c>
      <c r="E557" s="307">
        <f t="shared" ca="1" si="241"/>
        <v>-9.3583065070663558</v>
      </c>
      <c r="F557" s="304">
        <f t="shared" ca="1" si="242"/>
        <v>9.3671313709204025</v>
      </c>
      <c r="G557" s="306">
        <f t="shared" ca="1" si="243"/>
        <v>25.331067656782309</v>
      </c>
      <c r="H557" s="307">
        <f t="shared" ca="1" si="244"/>
        <v>-29.127690069120952</v>
      </c>
      <c r="I557" s="304">
        <f t="shared" ca="1" si="245"/>
        <v>38.601623248190613</v>
      </c>
      <c r="J557" s="306">
        <f t="shared" ca="1" si="246"/>
        <v>562.15135381554103</v>
      </c>
      <c r="K557" s="307">
        <f t="shared" ca="1" si="247"/>
        <v>1273.9350702630761</v>
      </c>
      <c r="L557" s="304">
        <f t="shared" ca="1" si="232"/>
        <v>1392.4527668265212</v>
      </c>
      <c r="M557" s="306">
        <f t="shared" ca="1" si="248"/>
        <v>-0.85500109945756686</v>
      </c>
      <c r="N557" s="304">
        <f t="shared" ca="1" si="249"/>
        <v>-48.987954477963719</v>
      </c>
      <c r="P557" s="310">
        <f t="shared" ca="1" si="250"/>
        <v>23</v>
      </c>
      <c r="Q557" s="304">
        <f t="shared" ca="1" si="251"/>
        <v>0</v>
      </c>
      <c r="R557" s="306">
        <f t="shared" ca="1" si="252"/>
        <v>0</v>
      </c>
      <c r="S557" s="307">
        <f t="shared" ca="1" si="253"/>
        <v>8.2349999999999994</v>
      </c>
      <c r="T557" s="304">
        <f t="shared" ca="1" si="233"/>
        <v>80.785349999999994</v>
      </c>
      <c r="U557" s="311">
        <f t="shared" ca="1" si="234"/>
        <v>0</v>
      </c>
      <c r="V557" s="306">
        <f t="shared" ca="1" si="235"/>
        <v>1.0782880300783046</v>
      </c>
      <c r="W557" s="304">
        <f t="shared" ca="1" si="236"/>
        <v>5.1851835461359705</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6.6841571796375492</v>
      </c>
      <c r="AH557" s="304">
        <f t="shared" ca="1" si="260"/>
        <v>-0.60768120872646114</v>
      </c>
    </row>
    <row r="558" spans="1:34" x14ac:dyDescent="0.2">
      <c r="A558" s="347">
        <f t="shared" ca="1" si="238"/>
        <v>0.1</v>
      </c>
      <c r="B558" s="304">
        <f t="shared" ca="1" si="239"/>
        <v>19.399999999999963</v>
      </c>
      <c r="D558" s="306">
        <f t="shared" ca="1" si="240"/>
        <v>-0.41318872102491616</v>
      </c>
      <c r="E558" s="307">
        <f t="shared" ca="1" si="241"/>
        <v>-9.3348825209762598</v>
      </c>
      <c r="F558" s="304">
        <f t="shared" ca="1" si="242"/>
        <v>9.3440225063732747</v>
      </c>
      <c r="G558" s="306">
        <f t="shared" ca="1" si="243"/>
        <v>25.289748784679819</v>
      </c>
      <c r="H558" s="307">
        <f t="shared" ca="1" si="244"/>
        <v>-30.061178321218577</v>
      </c>
      <c r="I558" s="304">
        <f t="shared" ca="1" si="245"/>
        <v>39.284167747991255</v>
      </c>
      <c r="J558" s="306">
        <f t="shared" ca="1" si="246"/>
        <v>564.68239463761415</v>
      </c>
      <c r="K558" s="307">
        <f t="shared" ca="1" si="247"/>
        <v>1270.9756268435592</v>
      </c>
      <c r="L558" s="304">
        <f t="shared" ca="1" si="232"/>
        <v>1390.77145888318</v>
      </c>
      <c r="M558" s="306">
        <f t="shared" ca="1" si="248"/>
        <v>-0.87138883008774215</v>
      </c>
      <c r="N558" s="304">
        <f t="shared" ca="1" si="249"/>
        <v>-49.926902278870031</v>
      </c>
      <c r="P558" s="310">
        <f t="shared" ca="1" si="250"/>
        <v>23</v>
      </c>
      <c r="Q558" s="304">
        <f t="shared" ca="1" si="251"/>
        <v>0</v>
      </c>
      <c r="R558" s="306">
        <f t="shared" ca="1" si="252"/>
        <v>0</v>
      </c>
      <c r="S558" s="307">
        <f t="shared" ca="1" si="253"/>
        <v>8.2349999999999994</v>
      </c>
      <c r="T558" s="304">
        <f t="shared" ca="1" si="233"/>
        <v>80.785349999999994</v>
      </c>
      <c r="U558" s="311">
        <f t="shared" ca="1" si="234"/>
        <v>0</v>
      </c>
      <c r="V558" s="306">
        <f t="shared" ca="1" si="235"/>
        <v>1.0786084879041913</v>
      </c>
      <c r="W558" s="304">
        <f t="shared" ca="1" si="236"/>
        <v>5.3717669383610414</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6.7726958468671086</v>
      </c>
      <c r="AH558" s="304">
        <f t="shared" ca="1" si="260"/>
        <v>-0.62965191817073118</v>
      </c>
    </row>
    <row r="559" spans="1:34" x14ac:dyDescent="0.2">
      <c r="A559" s="347">
        <f t="shared" ca="1" si="238"/>
        <v>0.1</v>
      </c>
      <c r="B559" s="304">
        <f t="shared" ca="1" si="239"/>
        <v>19.499999999999964</v>
      </c>
      <c r="D559" s="306">
        <f t="shared" ca="1" si="240"/>
        <v>-0.41993349536822</v>
      </c>
      <c r="E559" s="307">
        <f t="shared" ca="1" si="241"/>
        <v>-9.3108374422855498</v>
      </c>
      <c r="F559" s="304">
        <f t="shared" ca="1" si="242"/>
        <v>9.3203024638258753</v>
      </c>
      <c r="G559" s="306">
        <f t="shared" ca="1" si="243"/>
        <v>25.247755435142999</v>
      </c>
      <c r="H559" s="307">
        <f t="shared" ca="1" si="244"/>
        <v>-30.992262065447132</v>
      </c>
      <c r="I559" s="304">
        <f t="shared" ca="1" si="245"/>
        <v>39.974610222566852</v>
      </c>
      <c r="J559" s="306">
        <f t="shared" ca="1" si="246"/>
        <v>567.20926984860535</v>
      </c>
      <c r="K559" s="307">
        <f t="shared" ca="1" si="247"/>
        <v>1267.9229548242258</v>
      </c>
      <c r="L559" s="304">
        <f t="shared" ca="1" si="232"/>
        <v>1389.0122300298092</v>
      </c>
      <c r="M559" s="306">
        <f t="shared" ca="1" si="248"/>
        <v>-0.88718783723112571</v>
      </c>
      <c r="N559" s="304">
        <f t="shared" ca="1" si="249"/>
        <v>-50.832118708682948</v>
      </c>
      <c r="P559" s="310">
        <f t="shared" ca="1" si="250"/>
        <v>23</v>
      </c>
      <c r="Q559" s="304">
        <f t="shared" ca="1" si="251"/>
        <v>0</v>
      </c>
      <c r="R559" s="306">
        <f t="shared" ca="1" si="252"/>
        <v>0</v>
      </c>
      <c r="S559" s="307">
        <f t="shared" ca="1" si="253"/>
        <v>8.2349999999999994</v>
      </c>
      <c r="T559" s="304">
        <f t="shared" ca="1" si="233"/>
        <v>80.785349999999994</v>
      </c>
      <c r="U559" s="311">
        <f t="shared" ca="1" si="234"/>
        <v>0</v>
      </c>
      <c r="V559" s="306">
        <f t="shared" ca="1" si="235"/>
        <v>1.0789391342578321</v>
      </c>
      <c r="W559" s="304">
        <f t="shared" ca="1" si="236"/>
        <v>5.5639553468800429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6.8545357456900389</v>
      </c>
      <c r="AH559" s="304">
        <f t="shared" ca="1" si="260"/>
        <v>-0.6523092821324884</v>
      </c>
    </row>
    <row r="560" spans="1:34" x14ac:dyDescent="0.2">
      <c r="A560" s="347">
        <f t="shared" ca="1" si="238"/>
        <v>0.1</v>
      </c>
      <c r="B560" s="304">
        <f t="shared" ca="1" si="239"/>
        <v>19.599999999999966</v>
      </c>
      <c r="D560" s="306">
        <f t="shared" ca="1" si="240"/>
        <v>-0.42673529970309215</v>
      </c>
      <c r="E560" s="307">
        <f t="shared" ca="1" si="241"/>
        <v>-9.2861715640446025</v>
      </c>
      <c r="F560" s="304">
        <f t="shared" ca="1" si="242"/>
        <v>9.2959714571895748</v>
      </c>
      <c r="G560" s="306">
        <f t="shared" ca="1" si="243"/>
        <v>25.20508190517269</v>
      </c>
      <c r="H560" s="307">
        <f t="shared" ca="1" si="244"/>
        <v>-31.920879221851592</v>
      </c>
      <c r="I560" s="304">
        <f t="shared" ca="1" si="245"/>
        <v>40.672333153416467</v>
      </c>
      <c r="J560" s="306">
        <f t="shared" ca="1" si="246"/>
        <v>569.7319117156211</v>
      </c>
      <c r="K560" s="307">
        <f t="shared" ca="1" si="247"/>
        <v>1264.7772977598609</v>
      </c>
      <c r="L560" s="304">
        <f t="shared" ca="1" si="232"/>
        <v>1387.1755707753334</v>
      </c>
      <c r="M560" s="306">
        <f t="shared" ca="1" si="248"/>
        <v>-0.90242223382038012</v>
      </c>
      <c r="N560" s="304">
        <f t="shared" ca="1" si="249"/>
        <v>-51.704985336675719</v>
      </c>
      <c r="P560" s="310">
        <f t="shared" ca="1" si="250"/>
        <v>23</v>
      </c>
      <c r="Q560" s="304">
        <f t="shared" ca="1" si="251"/>
        <v>0</v>
      </c>
      <c r="R560" s="306">
        <f t="shared" ca="1" si="252"/>
        <v>0</v>
      </c>
      <c r="S560" s="307">
        <f t="shared" ca="1" si="253"/>
        <v>8.2349999999999994</v>
      </c>
      <c r="T560" s="304">
        <f t="shared" ca="1" si="233"/>
        <v>80.785349999999994</v>
      </c>
      <c r="U560" s="311">
        <f t="shared" ca="1" si="234"/>
        <v>0</v>
      </c>
      <c r="V560" s="306">
        <f t="shared" ca="1" si="235"/>
        <v>1.0792799514839926</v>
      </c>
      <c r="W560" s="304">
        <f t="shared" ca="1" si="236"/>
        <v>5.7616980792377177</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6.9300326550460829</v>
      </c>
      <c r="AH560" s="304">
        <f t="shared" ca="1" si="260"/>
        <v>-0.67564727952398829</v>
      </c>
    </row>
    <row r="561" spans="1:34" x14ac:dyDescent="0.2">
      <c r="A561" s="347">
        <f t="shared" ca="1" si="238"/>
        <v>0.1</v>
      </c>
      <c r="B561" s="304">
        <f t="shared" ca="1" si="239"/>
        <v>19.699999999999967</v>
      </c>
      <c r="D561" s="306">
        <f t="shared" ca="1" si="240"/>
        <v>-0.4335866682212039</v>
      </c>
      <c r="E561" s="307">
        <f t="shared" ca="1" si="241"/>
        <v>-9.2608858284783562</v>
      </c>
      <c r="F561" s="304">
        <f t="shared" ca="1" si="242"/>
        <v>9.2710303487244836</v>
      </c>
      <c r="G561" s="306">
        <f t="shared" ca="1" si="243"/>
        <v>25.161723238350572</v>
      </c>
      <c r="H561" s="307">
        <f t="shared" ca="1" si="244"/>
        <v>-32.846967804699425</v>
      </c>
      <c r="I561" s="304">
        <f t="shared" ca="1" si="245"/>
        <v>41.376752050956242</v>
      </c>
      <c r="J561" s="306">
        <f t="shared" ca="1" si="246"/>
        <v>572.25025197279729</v>
      </c>
      <c r="K561" s="307">
        <f t="shared" ca="1" si="247"/>
        <v>1261.5389054085333</v>
      </c>
      <c r="L561" s="304">
        <f t="shared" ca="1" si="232"/>
        <v>1385.2619827102346</v>
      </c>
      <c r="M561" s="306">
        <f t="shared" ca="1" si="248"/>
        <v>-0.91711546338874039</v>
      </c>
      <c r="N561" s="304">
        <f t="shared" ca="1" si="249"/>
        <v>-52.546845378359592</v>
      </c>
      <c r="P561" s="310">
        <f t="shared" ca="1" si="250"/>
        <v>23</v>
      </c>
      <c r="Q561" s="304">
        <f t="shared" ca="1" si="251"/>
        <v>0</v>
      </c>
      <c r="R561" s="306">
        <f t="shared" ca="1" si="252"/>
        <v>0</v>
      </c>
      <c r="S561" s="307">
        <f t="shared" ca="1" si="253"/>
        <v>8.2349999999999994</v>
      </c>
      <c r="T561" s="304">
        <f t="shared" ca="1" si="233"/>
        <v>80.785349999999994</v>
      </c>
      <c r="U561" s="311">
        <f t="shared" ca="1" si="234"/>
        <v>0</v>
      </c>
      <c r="V561" s="306">
        <f t="shared" ca="1" si="235"/>
        <v>1.0796309214962485</v>
      </c>
      <c r="W561" s="304">
        <f t="shared" ca="1" si="236"/>
        <v>5.9649433435445411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6.9995254380629151</v>
      </c>
      <c r="AH561" s="304">
        <f t="shared" ca="1" si="260"/>
        <v>-0.69965975461295904</v>
      </c>
    </row>
    <row r="562" spans="1:34" x14ac:dyDescent="0.2">
      <c r="A562" s="347">
        <f t="shared" ca="1" si="238"/>
        <v>0.1</v>
      </c>
      <c r="B562" s="304">
        <f t="shared" ca="1" si="239"/>
        <v>19.799999999999969</v>
      </c>
      <c r="D562" s="306">
        <f t="shared" ca="1" si="240"/>
        <v>-0.44048051692502266</v>
      </c>
      <c r="E562" s="307">
        <f t="shared" ca="1" si="241"/>
        <v>-9.2349817780373122</v>
      </c>
      <c r="F562" s="304">
        <f t="shared" ca="1" si="242"/>
        <v>9.2454806000808709</v>
      </c>
      <c r="G562" s="306">
        <f t="shared" ca="1" si="243"/>
        <v>25.117675186658069</v>
      </c>
      <c r="H562" s="307">
        <f t="shared" ca="1" si="244"/>
        <v>-33.770465982503154</v>
      </c>
      <c r="I562" s="304">
        <f t="shared" ca="1" si="245"/>
        <v>42.087313759111083</v>
      </c>
      <c r="J562" s="306">
        <f t="shared" ca="1" si="246"/>
        <v>574.76422189404775</v>
      </c>
      <c r="K562" s="307">
        <f t="shared" ca="1" si="247"/>
        <v>1258.2080337191733</v>
      </c>
      <c r="L562" s="304">
        <f t="shared" ca="1" si="232"/>
        <v>1383.2719786379462</v>
      </c>
      <c r="M562" s="306">
        <f t="shared" ca="1" si="248"/>
        <v>-0.93129024340038036</v>
      </c>
      <c r="N562" s="304">
        <f t="shared" ca="1" si="249"/>
        <v>-53.359000448552962</v>
      </c>
      <c r="P562" s="310">
        <f t="shared" ca="1" si="250"/>
        <v>23</v>
      </c>
      <c r="Q562" s="304">
        <f t="shared" ca="1" si="251"/>
        <v>0</v>
      </c>
      <c r="R562" s="306">
        <f t="shared" ca="1" si="252"/>
        <v>0</v>
      </c>
      <c r="S562" s="307">
        <f t="shared" ca="1" si="253"/>
        <v>8.2349999999999994</v>
      </c>
      <c r="T562" s="304">
        <f t="shared" ca="1" si="233"/>
        <v>80.785349999999994</v>
      </c>
      <c r="U562" s="311">
        <f t="shared" ca="1" si="234"/>
        <v>0</v>
      </c>
      <c r="V562" s="306">
        <f t="shared" ca="1" si="235"/>
        <v>1.07999202577553</v>
      </c>
      <c r="W562" s="304">
        <f t="shared" ca="1" si="236"/>
        <v>6.1736382596514989</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7.0633359506203721</v>
      </c>
      <c r="AH562" s="304">
        <f t="shared" ca="1" si="260"/>
        <v>-0.72434041815962857</v>
      </c>
    </row>
    <row r="563" spans="1:34" x14ac:dyDescent="0.2">
      <c r="A563" s="347">
        <f t="shared" ca="1" si="238"/>
        <v>0.1</v>
      </c>
      <c r="B563" s="304">
        <f t="shared" ca="1" si="239"/>
        <v>19.89999999999997</v>
      </c>
      <c r="D563" s="306">
        <f t="shared" ca="1" si="240"/>
        <v>-0.44741012449220874</v>
      </c>
      <c r="E563" s="307">
        <f t="shared" ca="1" si="241"/>
        <v>-9.2084615105852912</v>
      </c>
      <c r="F563" s="304">
        <f t="shared" ca="1" si="242"/>
        <v>9.2193242274815823</v>
      </c>
      <c r="G563" s="306">
        <f t="shared" ca="1" si="243"/>
        <v>25.072934174208847</v>
      </c>
      <c r="H563" s="307">
        <f t="shared" ca="1" si="244"/>
        <v>-34.691312133561681</v>
      </c>
      <c r="I563" s="304">
        <f t="shared" ca="1" si="245"/>
        <v>42.803494783164773</v>
      </c>
      <c r="J563" s="306">
        <f t="shared" ca="1" si="246"/>
        <v>577.27375236209105</v>
      </c>
      <c r="K563" s="307">
        <f t="shared" ca="1" si="247"/>
        <v>1254.78494481337</v>
      </c>
      <c r="L563" s="304">
        <f t="shared" ca="1" si="232"/>
        <v>1381.2060827032658</v>
      </c>
      <c r="M563" s="306">
        <f t="shared" ca="1" si="248"/>
        <v>-0.94496852539180243</v>
      </c>
      <c r="N563" s="304">
        <f t="shared" ca="1" si="249"/>
        <v>-54.142708277651245</v>
      </c>
      <c r="P563" s="310">
        <f t="shared" ca="1" si="250"/>
        <v>23</v>
      </c>
      <c r="Q563" s="304">
        <f t="shared" ca="1" si="251"/>
        <v>0</v>
      </c>
      <c r="R563" s="306">
        <f t="shared" ca="1" si="252"/>
        <v>0</v>
      </c>
      <c r="S563" s="307">
        <f t="shared" ca="1" si="253"/>
        <v>8.2349999999999994</v>
      </c>
      <c r="T563" s="304">
        <f t="shared" ca="1" si="233"/>
        <v>80.785349999999994</v>
      </c>
      <c r="U563" s="311">
        <f t="shared" ca="1" si="234"/>
        <v>0</v>
      </c>
      <c r="V563" s="306">
        <f t="shared" ca="1" si="235"/>
        <v>1.08036324536923</v>
      </c>
      <c r="W563" s="304">
        <f t="shared" ca="1" si="236"/>
        <v>6.3877288719978962</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7.121769180322314</v>
      </c>
      <c r="AH563" s="304">
        <f t="shared" ca="1" si="260"/>
        <v>-0.74968284877370972</v>
      </c>
    </row>
    <row r="564" spans="1:34" x14ac:dyDescent="0.2">
      <c r="A564" s="347">
        <f t="shared" ca="1" si="238"/>
        <v>0.1</v>
      </c>
      <c r="B564" s="304">
        <f t="shared" ca="1" si="239"/>
        <v>19.999999999999972</v>
      </c>
      <c r="D564" s="306">
        <f t="shared" ca="1" si="240"/>
        <v>-0.45436911347312464</v>
      </c>
      <c r="E564" s="307">
        <f t="shared" ca="1" si="241"/>
        <v>-9.181327638407792</v>
      </c>
      <c r="F564" s="304">
        <f t="shared" ca="1" si="242"/>
        <v>9.1925637607290582</v>
      </c>
      <c r="G564" s="306">
        <f t="shared" ca="1" si="243"/>
        <v>25.027497262861534</v>
      </c>
      <c r="H564" s="307">
        <f t="shared" ca="1" si="244"/>
        <v>-35.609444897402462</v>
      </c>
      <c r="I564" s="304">
        <f t="shared" ca="1" si="245"/>
        <v>43.524799656559978</v>
      </c>
      <c r="J564" s="306">
        <f t="shared" ca="1" si="246"/>
        <v>579.77877393394454</v>
      </c>
      <c r="K564" s="307">
        <f t="shared" ca="1" si="247"/>
        <v>1251.2699069618218</v>
      </c>
      <c r="L564" s="304">
        <f t="shared" ca="1" si="232"/>
        <v>1379.0648305183458</v>
      </c>
      <c r="M564" s="306">
        <f t="shared" ca="1" si="248"/>
        <v>-0.95817146921331831</v>
      </c>
      <c r="N564" s="304">
        <f t="shared" ca="1" si="249"/>
        <v>-54.899181235772431</v>
      </c>
      <c r="P564" s="310">
        <f t="shared" ca="1" si="250"/>
        <v>23</v>
      </c>
      <c r="Q564" s="304">
        <f t="shared" ca="1" si="251"/>
        <v>0</v>
      </c>
      <c r="R564" s="306">
        <f t="shared" ca="1" si="252"/>
        <v>0</v>
      </c>
      <c r="S564" s="307">
        <f t="shared" ca="1" si="253"/>
        <v>8.2349999999999994</v>
      </c>
      <c r="T564" s="304">
        <f t="shared" ca="1" si="233"/>
        <v>80.785349999999994</v>
      </c>
      <c r="U564" s="311">
        <f t="shared" ca="1" si="234"/>
        <v>0</v>
      </c>
      <c r="V564" s="306">
        <f t="shared" ca="1" si="235"/>
        <v>1.080744560890821</v>
      </c>
      <c r="W564" s="304">
        <f t="shared" ca="1" si="236"/>
        <v>6.6071601640044735</v>
      </c>
      <c r="Y564" s="314" t="str">
        <f t="shared" ca="1" si="254"/>
        <v/>
      </c>
      <c r="Z564" s="315" t="str">
        <f t="shared" ca="1" si="255"/>
        <v/>
      </c>
      <c r="AA564" s="316" t="str">
        <f t="shared" ca="1" si="256"/>
        <v/>
      </c>
      <c r="AC564" s="310">
        <f t="shared" ca="1" si="257"/>
        <v>19.999999999999972</v>
      </c>
      <c r="AD564" s="323">
        <f t="shared" ca="1" si="258"/>
        <v>579.77877393394454</v>
      </c>
      <c r="AE564" s="324" t="e">
        <f t="shared" ca="1" si="237"/>
        <v>#N/A</v>
      </c>
      <c r="AG564" s="306">
        <f t="shared" ca="1" si="259"/>
        <v>7.1751135646146071</v>
      </c>
      <c r="AH564" s="304">
        <f t="shared" ca="1" si="260"/>
        <v>-0.77568049447454723</v>
      </c>
    </row>
    <row r="565" spans="1:34" x14ac:dyDescent="0.2">
      <c r="A565" s="347">
        <f t="shared" ca="1" si="238"/>
        <v>0.1</v>
      </c>
      <c r="B565" s="304">
        <f t="shared" ca="1" si="239"/>
        <v>20.099999999999973</v>
      </c>
      <c r="D565" s="306">
        <f t="shared" ca="1" si="240"/>
        <v>-0.46135143198561085</v>
      </c>
      <c r="E565" s="307">
        <f t="shared" ca="1" si="241"/>
        <v>-9.1535832507308825</v>
      </c>
      <c r="F565" s="304">
        <f t="shared" ca="1" si="242"/>
        <v>9.1652022057266223</v>
      </c>
      <c r="G565" s="306">
        <f t="shared" ca="1" si="243"/>
        <v>24.981362119662972</v>
      </c>
      <c r="H565" s="307">
        <f t="shared" ca="1" si="244"/>
        <v>-36.524803222475548</v>
      </c>
      <c r="I565" s="304">
        <f t="shared" ca="1" si="245"/>
        <v>44.250759358391718</v>
      </c>
      <c r="J565" s="306">
        <f t="shared" ca="1" si="246"/>
        <v>582.27921690307073</v>
      </c>
      <c r="K565" s="307">
        <f t="shared" ca="1" si="247"/>
        <v>1247.6631945558279</v>
      </c>
      <c r="L565" s="304">
        <f t="shared" ca="1" si="232"/>
        <v>1376.848769286775</v>
      </c>
      <c r="M565" s="306">
        <f t="shared" ca="1" si="248"/>
        <v>-0.97091942898760264</v>
      </c>
      <c r="N565" s="304">
        <f t="shared" ca="1" si="249"/>
        <v>-55.629585528241471</v>
      </c>
      <c r="P565" s="310">
        <f t="shared" ca="1" si="250"/>
        <v>23</v>
      </c>
      <c r="Q565" s="304">
        <f t="shared" ca="1" si="251"/>
        <v>0</v>
      </c>
      <c r="R565" s="306">
        <f t="shared" ca="1" si="252"/>
        <v>0</v>
      </c>
      <c r="S565" s="307">
        <f t="shared" ca="1" si="253"/>
        <v>8.2349999999999994</v>
      </c>
      <c r="T565" s="304">
        <f t="shared" ca="1" si="233"/>
        <v>80.785349999999994</v>
      </c>
      <c r="U565" s="311">
        <f t="shared" ca="1" si="234"/>
        <v>0</v>
      </c>
      <c r="V565" s="306">
        <f t="shared" ca="1" si="235"/>
        <v>1.0811359525199458</v>
      </c>
      <c r="W565" s="304">
        <f t="shared" ca="1" si="236"/>
        <v>6.8318760738941045</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7.2236414448851658</v>
      </c>
      <c r="AH565" s="304">
        <f t="shared" ca="1" si="260"/>
        <v>-0.80232667443891603</v>
      </c>
    </row>
    <row r="566" spans="1:34" x14ac:dyDescent="0.2">
      <c r="A566" s="347">
        <f t="shared" ca="1" si="238"/>
        <v>0.1</v>
      </c>
      <c r="B566" s="304">
        <f t="shared" ca="1" si="239"/>
        <v>20.199999999999974</v>
      </c>
      <c r="D566" s="306">
        <f t="shared" ca="1" si="240"/>
        <v>-0.46835133602829354</v>
      </c>
      <c r="E566" s="307">
        <f t="shared" ca="1" si="241"/>
        <v>-9.1252318794517464</v>
      </c>
      <c r="F566" s="304">
        <f t="shared" ca="1" si="242"/>
        <v>9.1372430102149487</v>
      </c>
      <c r="G566" s="306">
        <f t="shared" ca="1" si="243"/>
        <v>24.934526986060142</v>
      </c>
      <c r="H566" s="307">
        <f t="shared" ca="1" si="244"/>
        <v>-37.437326410420724</v>
      </c>
      <c r="I566" s="304">
        <f t="shared" ca="1" si="245"/>
        <v>44.980929790067108</v>
      </c>
      <c r="J566" s="306">
        <f t="shared" ca="1" si="246"/>
        <v>584.77501135835689</v>
      </c>
      <c r="K566" s="307">
        <f t="shared" ca="1" si="247"/>
        <v>1243.9650880741831</v>
      </c>
      <c r="L566" s="304">
        <f t="shared" ca="1" si="232"/>
        <v>1374.558457926245</v>
      </c>
      <c r="M566" s="306">
        <f t="shared" ca="1" si="248"/>
        <v>-0.98323194870876329</v>
      </c>
      <c r="N566" s="304">
        <f t="shared" ca="1" si="249"/>
        <v>-56.335040943435573</v>
      </c>
      <c r="P566" s="310">
        <f t="shared" ca="1" si="250"/>
        <v>23</v>
      </c>
      <c r="Q566" s="304">
        <f t="shared" ca="1" si="251"/>
        <v>0</v>
      </c>
      <c r="R566" s="306">
        <f t="shared" ca="1" si="252"/>
        <v>0</v>
      </c>
      <c r="S566" s="307">
        <f t="shared" ca="1" si="253"/>
        <v>8.2349999999999994</v>
      </c>
      <c r="T566" s="304">
        <f t="shared" ca="1" si="233"/>
        <v>80.785349999999994</v>
      </c>
      <c r="U566" s="311">
        <f t="shared" ca="1" si="234"/>
        <v>0</v>
      </c>
      <c r="V566" s="306">
        <f t="shared" ca="1" si="235"/>
        <v>1.081537400002947</v>
      </c>
      <c r="W566" s="304">
        <f t="shared" ca="1" si="236"/>
        <v>7.0618195118312865</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7.2676096205995915</v>
      </c>
      <c r="AH566" s="304">
        <f t="shared" ca="1" si="260"/>
        <v>-0.82961458092217422</v>
      </c>
    </row>
    <row r="567" spans="1:34" x14ac:dyDescent="0.2">
      <c r="A567" s="347">
        <f t="shared" ca="1" si="238"/>
        <v>0.1</v>
      </c>
      <c r="B567" s="304">
        <f t="shared" ca="1" si="239"/>
        <v>20.299999999999976</v>
      </c>
      <c r="D567" s="306">
        <f t="shared" ca="1" si="240"/>
        <v>-0.47536337249826421</v>
      </c>
      <c r="E567" s="307">
        <f t="shared" ca="1" si="241"/>
        <v>-9.0962774677969591</v>
      </c>
      <c r="F567" s="304">
        <f t="shared" ca="1" si="242"/>
        <v>9.108690032439549</v>
      </c>
      <c r="G567" s="306">
        <f t="shared" ca="1" si="243"/>
        <v>24.886990648810315</v>
      </c>
      <c r="H567" s="307">
        <f t="shared" ca="1" si="244"/>
        <v>-38.346954157200422</v>
      </c>
      <c r="I567" s="304">
        <f t="shared" ca="1" si="245"/>
        <v>45.714890316924127</v>
      </c>
      <c r="J567" s="306">
        <f t="shared" ca="1" si="246"/>
        <v>587.26608724010043</v>
      </c>
      <c r="K567" s="307">
        <f t="shared" ca="1" si="247"/>
        <v>1240.1758740458019</v>
      </c>
      <c r="L567" s="304">
        <f t="shared" ca="1" si="232"/>
        <v>1372.1944671902618</v>
      </c>
      <c r="M567" s="306">
        <f t="shared" ca="1" si="248"/>
        <v>-0.99512776568657868</v>
      </c>
      <c r="N567" s="304">
        <f t="shared" ca="1" si="249"/>
        <v>-57.016621050124463</v>
      </c>
      <c r="P567" s="310">
        <f t="shared" ca="1" si="250"/>
        <v>23</v>
      </c>
      <c r="Q567" s="304">
        <f t="shared" ca="1" si="251"/>
        <v>0</v>
      </c>
      <c r="R567" s="306">
        <f t="shared" ca="1" si="252"/>
        <v>0</v>
      </c>
      <c r="S567" s="307">
        <f t="shared" ca="1" si="253"/>
        <v>8.2349999999999994</v>
      </c>
      <c r="T567" s="304">
        <f t="shared" ca="1" si="233"/>
        <v>80.785349999999994</v>
      </c>
      <c r="U567" s="311">
        <f t="shared" ca="1" si="234"/>
        <v>0</v>
      </c>
      <c r="V567" s="306">
        <f t="shared" ca="1" si="235"/>
        <v>1.0819488826537922</v>
      </c>
      <c r="W567" s="304">
        <f t="shared" ca="1" si="236"/>
        <v>7.296932378279914</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7.3072599738591828</v>
      </c>
      <c r="AH567" s="304">
        <f t="shared" ca="1" si="260"/>
        <v>-0.85753728133956131</v>
      </c>
    </row>
    <row r="568" spans="1:34" x14ac:dyDescent="0.2">
      <c r="A568" s="347">
        <f t="shared" ca="1" si="238"/>
        <v>0.1</v>
      </c>
      <c r="B568" s="304">
        <f t="shared" ca="1" si="239"/>
        <v>20.399999999999977</v>
      </c>
      <c r="D568" s="306">
        <f t="shared" ca="1" si="240"/>
        <v>-0.48238236297007298</v>
      </c>
      <c r="E568" s="307">
        <f t="shared" ca="1" si="241"/>
        <v>-9.0667243416415371</v>
      </c>
      <c r="F568" s="304">
        <f t="shared" ca="1" si="242"/>
        <v>9.0795475124820921</v>
      </c>
      <c r="G568" s="306">
        <f t="shared" ca="1" si="243"/>
        <v>24.838752412513308</v>
      </c>
      <c r="H568" s="307">
        <f t="shared" ca="1" si="244"/>
        <v>-39.253626591364572</v>
      </c>
      <c r="I568" s="304">
        <f t="shared" ca="1" si="245"/>
        <v>46.452242378430121</v>
      </c>
      <c r="J568" s="306">
        <f t="shared" ca="1" si="246"/>
        <v>589.75237439316663</v>
      </c>
      <c r="K568" s="307">
        <f t="shared" ca="1" si="247"/>
        <v>1236.2958450083736</v>
      </c>
      <c r="L568" s="304">
        <f t="shared" ca="1" si="232"/>
        <v>1369.7573797893356</v>
      </c>
      <c r="M568" s="306">
        <f t="shared" ca="1" si="248"/>
        <v>-1.0066248202948693</v>
      </c>
      <c r="N568" s="304">
        <f t="shared" ca="1" si="249"/>
        <v>-57.675353756010949</v>
      </c>
      <c r="P568" s="310">
        <f t="shared" ca="1" si="250"/>
        <v>23</v>
      </c>
      <c r="Q568" s="304">
        <f t="shared" ca="1" si="251"/>
        <v>0</v>
      </c>
      <c r="R568" s="306">
        <f t="shared" ca="1" si="252"/>
        <v>0</v>
      </c>
      <c r="S568" s="307">
        <f t="shared" ca="1" si="253"/>
        <v>8.2349999999999994</v>
      </c>
      <c r="T568" s="304">
        <f t="shared" ca="1" si="233"/>
        <v>80.785349999999994</v>
      </c>
      <c r="U568" s="311">
        <f t="shared" ca="1" si="234"/>
        <v>0</v>
      </c>
      <c r="V568" s="306">
        <f t="shared" ca="1" si="235"/>
        <v>1.0823703793553776</v>
      </c>
      <c r="W568" s="304">
        <f t="shared" ca="1" si="236"/>
        <v>7.5371555834863777</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7.3428201402518329</v>
      </c>
      <c r="AH568" s="304">
        <f t="shared" ca="1" si="260"/>
        <v>-0.88608772049543594</v>
      </c>
    </row>
    <row r="569" spans="1:34" x14ac:dyDescent="0.2">
      <c r="A569" s="347">
        <f t="shared" ca="1" si="238"/>
        <v>0.1</v>
      </c>
      <c r="B569" s="304">
        <f t="shared" ca="1" si="239"/>
        <v>20.499999999999979</v>
      </c>
      <c r="D569" s="306">
        <f t="shared" ca="1" si="240"/>
        <v>-0.48940338826966517</v>
      </c>
      <c r="E569" s="307">
        <f t="shared" ca="1" si="241"/>
        <v>-9.0365771832401709</v>
      </c>
      <c r="F569" s="304">
        <f t="shared" ca="1" si="242"/>
        <v>9.0498200460068094</v>
      </c>
      <c r="G569" s="306">
        <f t="shared" ca="1" si="243"/>
        <v>24.789812073686342</v>
      </c>
      <c r="H569" s="307">
        <f t="shared" ca="1" si="244"/>
        <v>-40.157284309688592</v>
      </c>
      <c r="I569" s="304">
        <f t="shared" ca="1" si="245"/>
        <v>47.192608168841936</v>
      </c>
      <c r="J569" s="306">
        <f t="shared" ca="1" si="246"/>
        <v>592.23380261747661</v>
      </c>
      <c r="K569" s="307">
        <f t="shared" ca="1" si="247"/>
        <v>1232.325299463321</v>
      </c>
      <c r="L569" s="304">
        <f t="shared" ca="1" si="232"/>
        <v>1367.2477905120636</v>
      </c>
      <c r="M569" s="306">
        <f t="shared" ca="1" si="248"/>
        <v>-1.0177402707101904</v>
      </c>
      <c r="N569" s="304">
        <f t="shared" ca="1" si="249"/>
        <v>-58.31222215219578</v>
      </c>
      <c r="P569" s="310">
        <f t="shared" ca="1" si="250"/>
        <v>23</v>
      </c>
      <c r="Q569" s="304">
        <f t="shared" ca="1" si="251"/>
        <v>0</v>
      </c>
      <c r="R569" s="306">
        <f t="shared" ca="1" si="252"/>
        <v>0</v>
      </c>
      <c r="S569" s="307">
        <f t="shared" ca="1" si="253"/>
        <v>8.2349999999999994</v>
      </c>
      <c r="T569" s="304">
        <f t="shared" ca="1" si="233"/>
        <v>80.785349999999994</v>
      </c>
      <c r="U569" s="311">
        <f t="shared" ca="1" si="234"/>
        <v>0</v>
      </c>
      <c r="V569" s="306">
        <f t="shared" ca="1" si="235"/>
        <v>1.0828018685611673</v>
      </c>
      <c r="W569" s="304">
        <f t="shared" ca="1" si="236"/>
        <v>7.7824290680017887</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7.3745042065600384</v>
      </c>
      <c r="AH569" s="304">
        <f t="shared" ca="1" si="260"/>
        <v>-0.91525872294916555</v>
      </c>
    </row>
    <row r="570" spans="1:34" x14ac:dyDescent="0.2">
      <c r="A570" s="347">
        <f t="shared" ca="1" si="238"/>
        <v>0.1</v>
      </c>
      <c r="B570" s="304">
        <f t="shared" ca="1" si="239"/>
        <v>20.59999999999998</v>
      </c>
      <c r="D570" s="306">
        <f t="shared" ca="1" si="240"/>
        <v>-0.49642177385831843</v>
      </c>
      <c r="E570" s="307">
        <f t="shared" ca="1" si="241"/>
        <v>-9.0058410071406403</v>
      </c>
      <c r="F570" s="304">
        <f t="shared" ca="1" si="242"/>
        <v>9.0195125601917407</v>
      </c>
      <c r="G570" s="306">
        <f t="shared" ca="1" si="243"/>
        <v>24.740169896300511</v>
      </c>
      <c r="H570" s="307">
        <f t="shared" ca="1" si="244"/>
        <v>-41.057868410402655</v>
      </c>
      <c r="I570" s="304">
        <f t="shared" ca="1" si="245"/>
        <v>47.935629388835132</v>
      </c>
      <c r="J570" s="306">
        <f t="shared" ca="1" si="246"/>
        <v>594.7103017159759</v>
      </c>
      <c r="K570" s="307">
        <f t="shared" ca="1" si="247"/>
        <v>1228.2645418273164</v>
      </c>
      <c r="L570" s="304">
        <f t="shared" ca="1" si="232"/>
        <v>1364.666306346491</v>
      </c>
      <c r="M570" s="306">
        <f t="shared" ca="1" si="248"/>
        <v>-1.0284905115280201</v>
      </c>
      <c r="N570" s="304">
        <f t="shared" ca="1" si="249"/>
        <v>-58.928165579806688</v>
      </c>
      <c r="P570" s="310">
        <f t="shared" ca="1" si="250"/>
        <v>23</v>
      </c>
      <c r="Q570" s="304">
        <f t="shared" ca="1" si="251"/>
        <v>0</v>
      </c>
      <c r="R570" s="306">
        <f t="shared" ca="1" si="252"/>
        <v>0</v>
      </c>
      <c r="S570" s="307">
        <f t="shared" ca="1" si="253"/>
        <v>8.2349999999999994</v>
      </c>
      <c r="T570" s="304">
        <f t="shared" ca="1" si="233"/>
        <v>80.785349999999994</v>
      </c>
      <c r="U570" s="311">
        <f t="shared" ca="1" si="234"/>
        <v>0</v>
      </c>
      <c r="V570" s="306">
        <f t="shared" ca="1" si="235"/>
        <v>1.0832433282971567</v>
      </c>
      <c r="W570" s="304">
        <f t="shared" ca="1" si="236"/>
        <v>8.0326918241632992</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7.4025134198667395</v>
      </c>
      <c r="AH570" s="304">
        <f t="shared" ca="1" si="260"/>
        <v>-0.94504299550719961</v>
      </c>
    </row>
    <row r="571" spans="1:34" x14ac:dyDescent="0.2">
      <c r="A571" s="347">
        <f t="shared" ca="1" si="238"/>
        <v>0.1</v>
      </c>
      <c r="B571" s="304">
        <f t="shared" ca="1" si="239"/>
        <v>20.699999999999982</v>
      </c>
      <c r="D571" s="306">
        <f t="shared" ca="1" si="240"/>
        <v>-0.50343307602705478</v>
      </c>
      <c r="E571" s="307">
        <f t="shared" ca="1" si="241"/>
        <v>-8.9745211380680985</v>
      </c>
      <c r="F571" s="304">
        <f t="shared" ca="1" si="242"/>
        <v>8.9886302916333793</v>
      </c>
      <c r="G571" s="306">
        <f t="shared" ca="1" si="243"/>
        <v>24.689826588697805</v>
      </c>
      <c r="H571" s="307">
        <f t="shared" ca="1" si="244"/>
        <v>-41.955320524209462</v>
      </c>
      <c r="I571" s="304">
        <f t="shared" ca="1" si="245"/>
        <v>48.680966067541434</v>
      </c>
      <c r="J571" s="306">
        <f t="shared" ca="1" si="246"/>
        <v>597.18180154022582</v>
      </c>
      <c r="K571" s="307">
        <f t="shared" ca="1" si="247"/>
        <v>1224.1138823805859</v>
      </c>
      <c r="L571" s="304">
        <f t="shared" ca="1" si="232"/>
        <v>1362.0135466021256</v>
      </c>
      <c r="M571" s="306">
        <f t="shared" ca="1" si="248"/>
        <v>-1.0388911953198599</v>
      </c>
      <c r="N571" s="304">
        <f t="shared" ca="1" si="249"/>
        <v>-59.524080865129235</v>
      </c>
      <c r="P571" s="310">
        <f t="shared" ca="1" si="250"/>
        <v>23</v>
      </c>
      <c r="Q571" s="304">
        <f t="shared" ca="1" si="251"/>
        <v>0</v>
      </c>
      <c r="R571" s="306">
        <f t="shared" ca="1" si="252"/>
        <v>0</v>
      </c>
      <c r="S571" s="307">
        <f t="shared" ca="1" si="253"/>
        <v>8.2349999999999994</v>
      </c>
      <c r="T571" s="304">
        <f t="shared" ca="1" si="233"/>
        <v>80.785349999999994</v>
      </c>
      <c r="U571" s="311">
        <f t="shared" ca="1" si="234"/>
        <v>0</v>
      </c>
      <c r="V571" s="306">
        <f t="shared" ca="1" si="235"/>
        <v>1.0836947361641256</v>
      </c>
      <c r="W571" s="304">
        <f t="shared" ca="1" si="236"/>
        <v>8.2878819184601653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7.4270368959372099</v>
      </c>
      <c r="AH571" s="304">
        <f t="shared" ca="1" si="260"/>
        <v>-0.9754331298316089</v>
      </c>
    </row>
    <row r="572" spans="1:34" x14ac:dyDescent="0.2">
      <c r="A572" s="347">
        <f t="shared" ca="1" si="238"/>
        <v>0.1</v>
      </c>
      <c r="B572" s="304">
        <f t="shared" ca="1" si="239"/>
        <v>20.799999999999983</v>
      </c>
      <c r="D572" s="306">
        <f t="shared" ca="1" si="240"/>
        <v>-0.51043306889075835</v>
      </c>
      <c r="E572" s="307">
        <f t="shared" ca="1" si="241"/>
        <v>-8.9426231905868914</v>
      </c>
      <c r="F572" s="304">
        <f t="shared" ca="1" si="242"/>
        <v>8.9571787660311717</v>
      </c>
      <c r="G572" s="306">
        <f t="shared" ca="1" si="243"/>
        <v>24.638783281808731</v>
      </c>
      <c r="H572" s="307">
        <f t="shared" ca="1" si="244"/>
        <v>-42.849582843268152</v>
      </c>
      <c r="I572" s="304">
        <f t="shared" ca="1" si="245"/>
        <v>49.428295453616826</v>
      </c>
      <c r="J572" s="306">
        <f t="shared" ca="1" si="246"/>
        <v>599.64823203375113</v>
      </c>
      <c r="K572" s="307">
        <f t="shared" ca="1" si="247"/>
        <v>1219.8736372122121</v>
      </c>
      <c r="L572" s="304">
        <f t="shared" ca="1" si="232"/>
        <v>1359.2901430329564</v>
      </c>
      <c r="M572" s="306">
        <f t="shared" ca="1" si="248"/>
        <v>-1.0489572563480618</v>
      </c>
      <c r="N572" s="304">
        <f t="shared" ca="1" si="249"/>
        <v>-60.100823678366325</v>
      </c>
      <c r="P572" s="310">
        <f t="shared" ca="1" si="250"/>
        <v>23</v>
      </c>
      <c r="Q572" s="304">
        <f t="shared" ca="1" si="251"/>
        <v>0</v>
      </c>
      <c r="R572" s="306">
        <f t="shared" ca="1" si="252"/>
        <v>0</v>
      </c>
      <c r="S572" s="307">
        <f t="shared" ca="1" si="253"/>
        <v>8.2349999999999994</v>
      </c>
      <c r="T572" s="304">
        <f t="shared" ca="1" si="233"/>
        <v>80.785349999999994</v>
      </c>
      <c r="U572" s="311">
        <f t="shared" ca="1" si="234"/>
        <v>0</v>
      </c>
      <c r="V572" s="306">
        <f t="shared" ca="1" si="235"/>
        <v>1.0841560693401679</v>
      </c>
      <c r="W572" s="304">
        <f t="shared" ca="1" si="236"/>
        <v>8.5479365147151771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7.4482523175317912</v>
      </c>
      <c r="AH572" s="304">
        <f t="shared" ca="1" si="260"/>
        <v>-1.0064216051560615</v>
      </c>
    </row>
    <row r="573" spans="1:34" x14ac:dyDescent="0.2">
      <c r="A573" s="347">
        <f t="shared" ca="1" si="238"/>
        <v>0.1</v>
      </c>
      <c r="B573" s="304">
        <f t="shared" ca="1" si="239"/>
        <v>20.899999999999984</v>
      </c>
      <c r="D573" s="306">
        <f t="shared" ca="1" si="240"/>
        <v>-0.51741773216271181</v>
      </c>
      <c r="E573" s="307">
        <f t="shared" ca="1" si="241"/>
        <v>-8.9101530503638386</v>
      </c>
      <c r="F573" s="304">
        <f t="shared" ca="1" si="242"/>
        <v>8.9251637794756693</v>
      </c>
      <c r="G573" s="306">
        <f t="shared" ca="1" si="243"/>
        <v>24.58704150859246</v>
      </c>
      <c r="H573" s="307">
        <f t="shared" ca="1" si="244"/>
        <v>-43.740598148304535</v>
      </c>
      <c r="I573" s="304">
        <f t="shared" ca="1" si="245"/>
        <v>50.177310973354388</v>
      </c>
      <c r="J573" s="306">
        <f t="shared" ca="1" si="246"/>
        <v>602.10952327327118</v>
      </c>
      <c r="K573" s="307">
        <f t="shared" ca="1" si="247"/>
        <v>1215.5441281626333</v>
      </c>
      <c r="L573" s="304">
        <f t="shared" ca="1" si="232"/>
        <v>1356.4967399618115</v>
      </c>
      <c r="M573" s="306">
        <f t="shared" ca="1" si="248"/>
        <v>-1.0587029357878182</v>
      </c>
      <c r="N573" s="304">
        <f t="shared" ca="1" si="249"/>
        <v>-60.659209978751782</v>
      </c>
      <c r="P573" s="310">
        <f t="shared" ca="1" si="250"/>
        <v>23</v>
      </c>
      <c r="Q573" s="304">
        <f t="shared" ca="1" si="251"/>
        <v>0</v>
      </c>
      <c r="R573" s="306">
        <f t="shared" ca="1" si="252"/>
        <v>0</v>
      </c>
      <c r="S573" s="307">
        <f t="shared" ca="1" si="253"/>
        <v>8.2349999999999994</v>
      </c>
      <c r="T573" s="304">
        <f t="shared" ca="1" si="233"/>
        <v>80.785349999999994</v>
      </c>
      <c r="U573" s="311">
        <f t="shared" ca="1" si="234"/>
        <v>0</v>
      </c>
      <c r="V573" s="306">
        <f t="shared" ca="1" si="235"/>
        <v>1.0846273045834733</v>
      </c>
      <c r="W573" s="304">
        <f t="shared" ca="1" si="236"/>
        <v>8.8127918980166093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7.4663266155951833</v>
      </c>
      <c r="AH573" s="304">
        <f t="shared" ca="1" si="260"/>
        <v>-1.0380007911008109</v>
      </c>
    </row>
    <row r="574" spans="1:34" x14ac:dyDescent="0.2">
      <c r="A574" s="347">
        <f t="shared" ca="1" si="238"/>
        <v>0.1</v>
      </c>
      <c r="B574" s="304">
        <f t="shared" ca="1" si="239"/>
        <v>20.999999999999986</v>
      </c>
      <c r="D574" s="306">
        <f t="shared" ca="1" si="240"/>
        <v>-0.52438323968400413</v>
      </c>
      <c r="E574" s="307">
        <f t="shared" ca="1" si="241"/>
        <v>-8.877116856873231</v>
      </c>
      <c r="F574" s="304">
        <f t="shared" ca="1" si="242"/>
        <v>8.8925913811804254</v>
      </c>
      <c r="G574" s="306">
        <f t="shared" ca="1" si="243"/>
        <v>24.534603184624061</v>
      </c>
      <c r="H574" s="307">
        <f t="shared" ca="1" si="244"/>
        <v>-44.628309833991857</v>
      </c>
      <c r="I574" s="304">
        <f t="shared" ca="1" si="245"/>
        <v>50.927721253416976</v>
      </c>
      <c r="J574" s="306">
        <f t="shared" ca="1" si="246"/>
        <v>604.56560550793199</v>
      </c>
      <c r="K574" s="307">
        <f t="shared" ca="1" si="247"/>
        <v>1211.1256827635186</v>
      </c>
      <c r="L574" s="304">
        <f t="shared" ca="1" si="232"/>
        <v>1353.63399440638</v>
      </c>
      <c r="M574" s="306">
        <f t="shared" ca="1" si="248"/>
        <v>-1.0681418079197322</v>
      </c>
      <c r="N574" s="304">
        <f t="shared" ca="1" si="249"/>
        <v>-61.200017515274105</v>
      </c>
      <c r="P574" s="310">
        <f t="shared" ca="1" si="250"/>
        <v>23</v>
      </c>
      <c r="Q574" s="304">
        <f t="shared" ca="1" si="251"/>
        <v>0</v>
      </c>
      <c r="R574" s="306">
        <f t="shared" ca="1" si="252"/>
        <v>0</v>
      </c>
      <c r="S574" s="307">
        <f t="shared" ca="1" si="253"/>
        <v>8.2349999999999994</v>
      </c>
      <c r="T574" s="304">
        <f t="shared" ca="1" si="233"/>
        <v>80.785349999999994</v>
      </c>
      <c r="U574" s="311">
        <f t="shared" ca="1" si="234"/>
        <v>0</v>
      </c>
      <c r="V574" s="306">
        <f t="shared" ca="1" si="235"/>
        <v>1.0851084182353483</v>
      </c>
      <c r="W574" s="304">
        <f t="shared" ca="1" si="236"/>
        <v>9.0823834993401782</v>
      </c>
      <c r="Y574" s="314" t="str">
        <f t="shared" ca="1" si="254"/>
        <v/>
      </c>
      <c r="Z574" s="315" t="str">
        <f t="shared" ca="1" si="255"/>
        <v/>
      </c>
      <c r="AA574" s="316" t="str">
        <f t="shared" ca="1" si="256"/>
        <v/>
      </c>
      <c r="AC574" s="310">
        <f t="shared" ca="1" si="257"/>
        <v>20.999999999999986</v>
      </c>
      <c r="AD574" s="323">
        <f t="shared" ca="1" si="258"/>
        <v>604.56560550793199</v>
      </c>
      <c r="AE574" s="324" t="e">
        <f t="shared" ca="1" si="237"/>
        <v>#N/A</v>
      </c>
      <c r="AG574" s="306">
        <f t="shared" ca="1" si="259"/>
        <v>7.4814166281421146</v>
      </c>
      <c r="AH574" s="304">
        <f t="shared" ca="1" si="260"/>
        <v>-1.0701629505788233</v>
      </c>
    </row>
    <row r="575" spans="1:34" x14ac:dyDescent="0.2">
      <c r="A575" s="347">
        <f t="shared" ca="1" si="238"/>
        <v>0.1</v>
      </c>
      <c r="B575" s="304">
        <f t="shared" ca="1" si="239"/>
        <v>21.099999999999987</v>
      </c>
      <c r="D575" s="306">
        <f t="shared" ca="1" si="240"/>
        <v>-0.53132594867784266</v>
      </c>
      <c r="E575" s="307">
        <f t="shared" ca="1" si="241"/>
        <v>-8.8435209873989358</v>
      </c>
      <c r="F575" s="304">
        <f t="shared" ca="1" si="242"/>
        <v>8.8594678575128789</v>
      </c>
      <c r="G575" s="306">
        <f t="shared" ca="1" si="243"/>
        <v>24.481470589756277</v>
      </c>
      <c r="H575" s="307">
        <f t="shared" ca="1" si="244"/>
        <v>-45.512661932731753</v>
      </c>
      <c r="I575" s="304">
        <f t="shared" ca="1" si="245"/>
        <v>51.679249205461872</v>
      </c>
      <c r="J575" s="306">
        <f t="shared" ca="1" si="246"/>
        <v>607.01640919665101</v>
      </c>
      <c r="K575" s="307">
        <f t="shared" ca="1" si="247"/>
        <v>1206.6186341751825</v>
      </c>
      <c r="L575" s="304">
        <f t="shared" ca="1" si="232"/>
        <v>1350.7025762072044</v>
      </c>
      <c r="M575" s="306">
        <f t="shared" ca="1" si="248"/>
        <v>-1.0772868068538204</v>
      </c>
      <c r="N575" s="304">
        <f t="shared" ca="1" si="249"/>
        <v>-61.723987357848998</v>
      </c>
      <c r="P575" s="310">
        <f t="shared" ca="1" si="250"/>
        <v>23</v>
      </c>
      <c r="Q575" s="304">
        <f t="shared" ca="1" si="251"/>
        <v>0</v>
      </c>
      <c r="R575" s="306">
        <f t="shared" ca="1" si="252"/>
        <v>0</v>
      </c>
      <c r="S575" s="307">
        <f t="shared" ca="1" si="253"/>
        <v>8.2349999999999994</v>
      </c>
      <c r="T575" s="304">
        <f t="shared" ca="1" si="233"/>
        <v>80.785349999999994</v>
      </c>
      <c r="U575" s="311">
        <f t="shared" ca="1" si="234"/>
        <v>0</v>
      </c>
      <c r="V575" s="306">
        <f t="shared" ca="1" si="235"/>
        <v>1.0855993862234523</v>
      </c>
      <c r="W575" s="304">
        <f t="shared" ca="1" si="236"/>
        <v>9.3566459208038744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7.4936697331797211</v>
      </c>
      <c r="AH575" s="304">
        <f t="shared" ca="1" si="260"/>
        <v>-1.1029002427856927</v>
      </c>
    </row>
    <row r="576" spans="1:34" x14ac:dyDescent="0.2">
      <c r="A576" s="347">
        <f t="shared" ca="1" si="238"/>
        <v>0.1</v>
      </c>
      <c r="B576" s="304">
        <f t="shared" ca="1" si="239"/>
        <v>21.199999999999989</v>
      </c>
      <c r="D576" s="306">
        <f t="shared" ca="1" si="240"/>
        <v>-0.53824238969581151</v>
      </c>
      <c r="E576" s="307">
        <f t="shared" ca="1" si="241"/>
        <v>-8.8093720422031652</v>
      </c>
      <c r="F576" s="304">
        <f t="shared" ca="1" si="242"/>
        <v>8.8257997171936911</v>
      </c>
      <c r="G576" s="306">
        <f t="shared" ca="1" si="243"/>
        <v>24.427646350786695</v>
      </c>
      <c r="H576" s="307">
        <f t="shared" ca="1" si="244"/>
        <v>-46.393599136952069</v>
      </c>
      <c r="I576" s="304">
        <f t="shared" ca="1" si="245"/>
        <v>52.431631169736676</v>
      </c>
      <c r="J576" s="306">
        <f t="shared" ca="1" si="246"/>
        <v>609.46186504367813</v>
      </c>
      <c r="K576" s="307">
        <f t="shared" ca="1" si="247"/>
        <v>1202.0233211216982</v>
      </c>
      <c r="L576" s="304">
        <f t="shared" ca="1" si="232"/>
        <v>1347.7031681579426</v>
      </c>
      <c r="M576" s="306">
        <f t="shared" ca="1" si="248"/>
        <v>-1.0861502534286454</v>
      </c>
      <c r="N576" s="304">
        <f t="shared" ca="1" si="249"/>
        <v>-62.231825438526151</v>
      </c>
      <c r="P576" s="310">
        <f t="shared" ca="1" si="250"/>
        <v>23</v>
      </c>
      <c r="Q576" s="304">
        <f t="shared" ca="1" si="251"/>
        <v>0</v>
      </c>
      <c r="R576" s="306">
        <f t="shared" ca="1" si="252"/>
        <v>0</v>
      </c>
      <c r="S576" s="307">
        <f t="shared" ca="1" si="253"/>
        <v>8.2349999999999994</v>
      </c>
      <c r="T576" s="304">
        <f t="shared" ca="1" si="233"/>
        <v>80.785349999999994</v>
      </c>
      <c r="U576" s="311">
        <f t="shared" ca="1" si="234"/>
        <v>0</v>
      </c>
      <c r="V576" s="306">
        <f t="shared" ca="1" si="235"/>
        <v>1.0861001840652464</v>
      </c>
      <c r="W576" s="304">
        <f t="shared" ca="1" si="236"/>
        <v>9.6355129615023234</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7.5032244532293149</v>
      </c>
      <c r="AH576" s="304">
        <f t="shared" ca="1" si="260"/>
        <v>-1.1362047262664086</v>
      </c>
    </row>
    <row r="577" spans="1:34" x14ac:dyDescent="0.2">
      <c r="A577" s="347">
        <f t="shared" ca="1" si="238"/>
        <v>0.1</v>
      </c>
      <c r="B577" s="304">
        <f t="shared" ca="1" si="239"/>
        <v>21.29999999999999</v>
      </c>
      <c r="D577" s="306">
        <f t="shared" ca="1" si="240"/>
        <v>-0.54512925722135641</v>
      </c>
      <c r="E577" s="307">
        <f t="shared" ca="1" si="241"/>
        <v>-8.7746768307443777</v>
      </c>
      <c r="F577" s="304">
        <f t="shared" ca="1" si="242"/>
        <v>8.7915936775468015</v>
      </c>
      <c r="G577" s="306">
        <f t="shared" ca="1" si="243"/>
        <v>24.373133425064559</v>
      </c>
      <c r="H577" s="307">
        <f t="shared" ca="1" si="244"/>
        <v>-47.271066820026505</v>
      </c>
      <c r="I577" s="304">
        <f t="shared" ca="1" si="245"/>
        <v>53.184616114619175</v>
      </c>
      <c r="J577" s="306">
        <f t="shared" ca="1" si="246"/>
        <v>611.90190403247072</v>
      </c>
      <c r="K577" s="307">
        <f t="shared" ca="1" si="247"/>
        <v>1197.3400878238492</v>
      </c>
      <c r="L577" s="304">
        <f t="shared" ca="1" si="232"/>
        <v>1344.6364661381849</v>
      </c>
      <c r="M577" s="306">
        <f t="shared" ca="1" si="248"/>
        <v>-1.0947438819994086</v>
      </c>
      <c r="N577" s="304">
        <f t="shared" ca="1" si="249"/>
        <v>-62.724204086333927</v>
      </c>
      <c r="P577" s="310">
        <f t="shared" ca="1" si="250"/>
        <v>23</v>
      </c>
      <c r="Q577" s="304">
        <f t="shared" ca="1" si="251"/>
        <v>0</v>
      </c>
      <c r="R577" s="306">
        <f t="shared" ca="1" si="252"/>
        <v>0</v>
      </c>
      <c r="S577" s="307">
        <f t="shared" ca="1" si="253"/>
        <v>8.2349999999999994</v>
      </c>
      <c r="T577" s="304">
        <f t="shared" ca="1" si="233"/>
        <v>80.785349999999994</v>
      </c>
      <c r="U577" s="311">
        <f t="shared" ca="1" si="234"/>
        <v>0</v>
      </c>
      <c r="V577" s="306">
        <f t="shared" ca="1" si="235"/>
        <v>1.0866107868716284</v>
      </c>
      <c r="W577" s="304">
        <f t="shared" ca="1" si="236"/>
        <v>9.9189176438699942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7.5102110299835427</v>
      </c>
      <c r="AH577" s="304">
        <f t="shared" ca="1" si="260"/>
        <v>-1.1700683620524983</v>
      </c>
    </row>
    <row r="578" spans="1:34" x14ac:dyDescent="0.2">
      <c r="A578" s="347">
        <f t="shared" ca="1" si="238"/>
        <v>0.1</v>
      </c>
      <c r="B578" s="304">
        <f t="shared" ca="1" si="239"/>
        <v>21.399999999999991</v>
      </c>
      <c r="D578" s="306">
        <f t="shared" ca="1" si="240"/>
        <v>-0.55198340089487041</v>
      </c>
      <c r="E578" s="307">
        <f t="shared" ca="1" si="241"/>
        <v>-8.7394423588386942</v>
      </c>
      <c r="F578" s="304">
        <f t="shared" ca="1" si="242"/>
        <v>8.7568566516945747</v>
      </c>
      <c r="G578" s="306">
        <f t="shared" ca="1" si="243"/>
        <v>24.317935084975073</v>
      </c>
      <c r="H578" s="307">
        <f t="shared" ca="1" si="244"/>
        <v>-48.145011055910373</v>
      </c>
      <c r="I578" s="304">
        <f t="shared" ca="1" si="245"/>
        <v>53.9379648890352</v>
      </c>
      <c r="J578" s="306">
        <f t="shared" ca="1" si="246"/>
        <v>614.33645745797276</v>
      </c>
      <c r="K578" s="307">
        <f t="shared" ca="1" si="247"/>
        <v>1192.5692839300523</v>
      </c>
      <c r="L578" s="304">
        <f t="shared" ca="1" si="232"/>
        <v>1341.5031792491025</v>
      </c>
      <c r="M578" s="306">
        <f t="shared" ca="1" si="248"/>
        <v>-1.1030788668878988</v>
      </c>
      <c r="N578" s="304">
        <f t="shared" ca="1" si="249"/>
        <v>-63.201763542749738</v>
      </c>
      <c r="P578" s="310">
        <f t="shared" ca="1" si="250"/>
        <v>23</v>
      </c>
      <c r="Q578" s="304">
        <f t="shared" ca="1" si="251"/>
        <v>0</v>
      </c>
      <c r="R578" s="306">
        <f t="shared" ca="1" si="252"/>
        <v>0</v>
      </c>
      <c r="S578" s="307">
        <f t="shared" ca="1" si="253"/>
        <v>8.2349999999999994</v>
      </c>
      <c r="T578" s="304">
        <f t="shared" ca="1" si="233"/>
        <v>80.785349999999994</v>
      </c>
      <c r="U578" s="311">
        <f t="shared" ca="1" si="234"/>
        <v>0</v>
      </c>
      <c r="V578" s="306">
        <f t="shared" ca="1" si="235"/>
        <v>1.087131169350751</v>
      </c>
      <c r="W578" s="304">
        <f t="shared" ca="1" si="236"/>
        <v>10.206792240525637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7.5147519684013062</v>
      </c>
      <c r="AH578" s="304">
        <f t="shared" ca="1" si="260"/>
        <v>-1.2044830168633873</v>
      </c>
    </row>
    <row r="579" spans="1:34" x14ac:dyDescent="0.2">
      <c r="A579" s="347">
        <f t="shared" ca="1" si="238"/>
        <v>0.1</v>
      </c>
      <c r="B579" s="304">
        <f t="shared" ca="1" si="239"/>
        <v>21.499999999999993</v>
      </c>
      <c r="D579" s="306">
        <f t="shared" ca="1" si="240"/>
        <v>-0.5588018173246202</v>
      </c>
      <c r="E579" s="307">
        <f t="shared" ca="1" si="241"/>
        <v>-8.7036758166700157</v>
      </c>
      <c r="F579" s="304">
        <f t="shared" ca="1" si="242"/>
        <v>8.7215957366030086</v>
      </c>
      <c r="G579" s="306">
        <f t="shared" ca="1" si="243"/>
        <v>24.26205490324261</v>
      </c>
      <c r="H579" s="307">
        <f t="shared" ca="1" si="244"/>
        <v>-49.015378637577378</v>
      </c>
      <c r="I579" s="304">
        <f t="shared" ca="1" si="245"/>
        <v>54.69144952470208</v>
      </c>
      <c r="J579" s="306">
        <f t="shared" ca="1" si="246"/>
        <v>616.76545695738366</v>
      </c>
      <c r="K579" s="307">
        <f t="shared" ca="1" si="247"/>
        <v>1187.711264445378</v>
      </c>
      <c r="L579" s="304">
        <f t="shared" ca="1" si="232"/>
        <v>1338.3040299521963</v>
      </c>
      <c r="M579" s="306">
        <f t="shared" ca="1" si="248"/>
        <v>-1.1111658483167113</v>
      </c>
      <c r="N579" s="304">
        <f t="shared" ca="1" si="249"/>
        <v>-63.665113447621366</v>
      </c>
      <c r="P579" s="310">
        <f t="shared" ca="1" si="250"/>
        <v>23</v>
      </c>
      <c r="Q579" s="304">
        <f t="shared" ca="1" si="251"/>
        <v>0</v>
      </c>
      <c r="R579" s="306">
        <f t="shared" ca="1" si="252"/>
        <v>0</v>
      </c>
      <c r="S579" s="307">
        <f t="shared" ca="1" si="253"/>
        <v>8.2349999999999994</v>
      </c>
      <c r="T579" s="304">
        <f t="shared" ca="1" si="233"/>
        <v>80.785349999999994</v>
      </c>
      <c r="U579" s="311">
        <f t="shared" ca="1" si="234"/>
        <v>0</v>
      </c>
      <c r="V579" s="306">
        <f t="shared" ca="1" si="235"/>
        <v>1.0876613058120064</v>
      </c>
      <c r="W579" s="304">
        <f t="shared" ca="1" si="236"/>
        <v>10.499068301552597</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7.5169625501386577</v>
      </c>
      <c r="AH579" s="304">
        <f t="shared" ca="1" si="260"/>
        <v>-1.2394404663661975</v>
      </c>
    </row>
    <row r="580" spans="1:34" x14ac:dyDescent="0.2">
      <c r="A580" s="347">
        <f t="shared" ca="1" si="238"/>
        <v>0.1</v>
      </c>
      <c r="B580" s="304">
        <f t="shared" ca="1" si="239"/>
        <v>21.599999999999994</v>
      </c>
      <c r="D580" s="306">
        <f t="shared" ca="1" si="240"/>
        <v>-0.56558164244813347</v>
      </c>
      <c r="E580" s="307">
        <f t="shared" ca="1" si="241"/>
        <v>-8.6673845675638503</v>
      </c>
      <c r="F580" s="304">
        <f t="shared" ca="1" si="242"/>
        <v>8.6858182018919976</v>
      </c>
      <c r="G580" s="306">
        <f t="shared" ca="1" si="243"/>
        <v>24.205496738997798</v>
      </c>
      <c r="H580" s="307">
        <f t="shared" ca="1" si="244"/>
        <v>-49.882117094333765</v>
      </c>
      <c r="I580" s="304">
        <f t="shared" ca="1" si="245"/>
        <v>55.444852585199087</v>
      </c>
      <c r="J580" s="306">
        <f t="shared" ca="1" si="246"/>
        <v>619.1888345394957</v>
      </c>
      <c r="K580" s="307">
        <f t="shared" ca="1" si="247"/>
        <v>1182.7663896587824</v>
      </c>
      <c r="L580" s="304">
        <f t="shared" ref="L580:L643" ca="1" si="261">SQRT(pos_x^2+pos_z^2)</f>
        <v>1335.0397542114054</v>
      </c>
      <c r="M580" s="306">
        <f t="shared" ca="1" si="248"/>
        <v>-1.1190149576914914</v>
      </c>
      <c r="N580" s="304">
        <f t="shared" ca="1" si="249"/>
        <v>-64.114834287732833</v>
      </c>
      <c r="P580" s="310">
        <f t="shared" ca="1" si="250"/>
        <v>23</v>
      </c>
      <c r="Q580" s="304">
        <f t="shared" ca="1" si="251"/>
        <v>0</v>
      </c>
      <c r="R580" s="306">
        <f t="shared" ca="1" si="252"/>
        <v>0</v>
      </c>
      <c r="S580" s="307">
        <f t="shared" ca="1" si="253"/>
        <v>8.2349999999999994</v>
      </c>
      <c r="T580" s="304">
        <f t="shared" ref="T580:T643" ca="1" si="262">m*g</f>
        <v>80.785349999999994</v>
      </c>
      <c r="U580" s="311">
        <f t="shared" ref="U580:U643" ca="1" si="263">IF(pos_xz&lt;L_rampe,Poids*COS(Beta),0)</f>
        <v>0</v>
      </c>
      <c r="V580" s="306">
        <f t="shared" ref="V580:V643" ca="1" si="264">Rho_moyen*(20000-Alt_rampe-pos_z)/(20000+Alt_rampe+pos_z)</f>
        <v>1.0882011701701679</v>
      </c>
      <c r="W580" s="304">
        <f t="shared" ref="W580:W643" ca="1" si="265">1/2*Rho*Sref*Cx*vit_xz^2</f>
        <v>10.795676682172171</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7.5169513166698909</v>
      </c>
      <c r="AH580" s="304">
        <f t="shared" ca="1" si="260"/>
        <v>-1.2749323984884757</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-0.57232014440947843</v>
      </c>
      <c r="E581" s="307">
        <f t="shared" ref="E581:E644" ca="1" si="270">IF(AND(L580&lt;L_rampe,Poussee&lt;Poids*SIN(M580)),0,(-W580+Poussee)/m*SIN(M580)+U580/m*COS(M580)-Poids/m)</f>
        <v>-8.6305761374487862</v>
      </c>
      <c r="F581" s="304">
        <f t="shared" ref="F581:F644" ca="1" si="271">SQRT(acc_x^2+acc_z^2)</f>
        <v>8.6495314793344313</v>
      </c>
      <c r="G581" s="306">
        <f t="shared" ref="G581:G644" ca="1" si="272">G580+acc_x*pas</f>
        <v>24.148264724556849</v>
      </c>
      <c r="H581" s="307">
        <f t="shared" ref="H581:H644" ca="1" si="273">H580+acc_z*pas</f>
        <v>-50.745174708078643</v>
      </c>
      <c r="I581" s="304">
        <f t="shared" ref="I581:I644" ca="1" si="274">SQRT(vit_x^2+vit_z^2)</f>
        <v>56.197966558948565</v>
      </c>
      <c r="J581" s="306">
        <f t="shared" ref="J581:J644" ca="1" si="275">J580+0.5*(vit_x+G580)*pas*(K580&gt;=0)</f>
        <v>621.60652261267342</v>
      </c>
      <c r="K581" s="307">
        <f t="shared" ref="K581:K644" ca="1" si="276">K580+0.5*(vit_z+H580)*pas</f>
        <v>1177.7350250686618</v>
      </c>
      <c r="L581" s="304">
        <f t="shared" ca="1" si="261"/>
        <v>1331.7111016388283</v>
      </c>
      <c r="M581" s="306">
        <f t="shared" ref="M581:M644" ca="1" si="277">IF(AND(L580&gt;L_rampe,G581&gt;0),ATAN2(G581,H581),$M$4)</f>
        <v>-1.1266358421292635</v>
      </c>
      <c r="N581" s="304">
        <f t="shared" ref="N581:N644" ca="1" si="278">DEGREES(Beta)</f>
        <v>-64.551478802174103</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8.2349999999999994</v>
      </c>
      <c r="T581" s="304">
        <f t="shared" ca="1" si="262"/>
        <v>80.785349999999994</v>
      </c>
      <c r="U581" s="311">
        <f t="shared" ca="1" si="263"/>
        <v>0</v>
      </c>
      <c r="V581" s="306">
        <f t="shared" ca="1" si="264"/>
        <v>1.0887507359496833</v>
      </c>
      <c r="W581" s="304">
        <f t="shared" ca="1" si="265"/>
        <v>11.096547570769021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7.5148205227953468</v>
      </c>
      <c r="AH581" s="304">
        <f t="shared" ref="AH581:AH644" ca="1" si="289">IF(AND(L580&lt;L_rampe,Poussee&lt;Poids*SIN(M580)), g*SIN(M580), (-W580+Poussee)/m)</f>
        <v>-1.3109504167786488</v>
      </c>
    </row>
    <row r="582" spans="1:34" x14ac:dyDescent="0.2">
      <c r="A582" s="347">
        <f t="shared" ca="1" si="267"/>
        <v>0.1</v>
      </c>
      <c r="B582" s="304">
        <f t="shared" ca="1" si="268"/>
        <v>21.799999999999997</v>
      </c>
      <c r="D582" s="306">
        <f t="shared" ca="1" si="269"/>
        <v>-0.57901471691896622</v>
      </c>
      <c r="E582" s="307">
        <f t="shared" ca="1" si="270"/>
        <v>-8.5932582049375057</v>
      </c>
      <c r="F582" s="304">
        <f t="shared" ca="1" si="271"/>
        <v>8.6127431529759733</v>
      </c>
      <c r="G582" s="306">
        <f t="shared" ca="1" si="272"/>
        <v>24.090363252864954</v>
      </c>
      <c r="H582" s="307">
        <f t="shared" ca="1" si="273"/>
        <v>-51.604500528572395</v>
      </c>
      <c r="I582" s="304">
        <f t="shared" ca="1" si="274"/>
        <v>56.950593293296031</v>
      </c>
      <c r="J582" s="306">
        <f t="shared" ca="1" si="275"/>
        <v>624.01845401154446</v>
      </c>
      <c r="K582" s="307">
        <f t="shared" ca="1" si="276"/>
        <v>1172.6175413068293</v>
      </c>
      <c r="L582" s="304">
        <f t="shared" ca="1" si="261"/>
        <v>1328.3188356443011</v>
      </c>
      <c r="M582" s="306">
        <f t="shared" ca="1" si="277"/>
        <v>-1.1340376881592618</v>
      </c>
      <c r="N582" s="304">
        <f t="shared" ca="1" si="278"/>
        <v>-64.975573340298666</v>
      </c>
      <c r="P582" s="310">
        <f t="shared" ca="1" si="279"/>
        <v>23</v>
      </c>
      <c r="Q582" s="304">
        <f t="shared" ca="1" si="280"/>
        <v>0</v>
      </c>
      <c r="R582" s="306">
        <f t="shared" ca="1" si="281"/>
        <v>0</v>
      </c>
      <c r="S582" s="307">
        <f t="shared" ca="1" si="282"/>
        <v>8.2349999999999994</v>
      </c>
      <c r="T582" s="304">
        <f t="shared" ca="1" si="262"/>
        <v>80.785349999999994</v>
      </c>
      <c r="U582" s="311">
        <f t="shared" ca="1" si="263"/>
        <v>0</v>
      </c>
      <c r="V582" s="306">
        <f t="shared" ca="1" si="264"/>
        <v>1.0893099762891003</v>
      </c>
      <c r="W582" s="304">
        <f t="shared" ca="1" si="265"/>
        <v>11.401610517229669</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7.5106665614825641</v>
      </c>
      <c r="AH582" s="304">
        <f t="shared" ca="1" si="289"/>
        <v>-1.3474860438092315</v>
      </c>
    </row>
    <row r="583" spans="1:34" x14ac:dyDescent="0.2">
      <c r="A583" s="347">
        <f t="shared" ca="1" si="267"/>
        <v>0.1</v>
      </c>
      <c r="B583" s="304">
        <f t="shared" ca="1" si="268"/>
        <v>21.9</v>
      </c>
      <c r="D583" s="306">
        <f t="shared" ca="1" si="269"/>
        <v>-0.58566287306312415</v>
      </c>
      <c r="E583" s="307">
        <f t="shared" ca="1" si="270"/>
        <v>-8.5554385919665634</v>
      </c>
      <c r="F583" s="304">
        <f t="shared" ca="1" si="271"/>
        <v>8.5754609498146142</v>
      </c>
      <c r="G583" s="306">
        <f t="shared" ca="1" si="272"/>
        <v>24.031796965558641</v>
      </c>
      <c r="H583" s="307">
        <f t="shared" ca="1" si="273"/>
        <v>-52.460044387769052</v>
      </c>
      <c r="I583" s="304">
        <f t="shared" ca="1" si="274"/>
        <v>57.702543466995742</v>
      </c>
      <c r="J583" s="306">
        <f t="shared" ca="1" si="275"/>
        <v>626.42456202246569</v>
      </c>
      <c r="K583" s="307">
        <f t="shared" ca="1" si="276"/>
        <v>1167.4143140610122</v>
      </c>
      <c r="L583" s="304">
        <f t="shared" ca="1" si="261"/>
        <v>1324.8637335890744</v>
      </c>
      <c r="M583" s="306">
        <f t="shared" ca="1" si="277"/>
        <v>-1.1412292445459529</v>
      </c>
      <c r="N583" s="304">
        <f t="shared" ca="1" si="278"/>
        <v>-65.387619169386426</v>
      </c>
      <c r="P583" s="310">
        <f t="shared" ca="1" si="279"/>
        <v>23</v>
      </c>
      <c r="Q583" s="304">
        <f t="shared" ca="1" si="280"/>
        <v>0</v>
      </c>
      <c r="R583" s="306">
        <f t="shared" ca="1" si="281"/>
        <v>0</v>
      </c>
      <c r="S583" s="307">
        <f t="shared" ca="1" si="282"/>
        <v>8.2349999999999994</v>
      </c>
      <c r="T583" s="304">
        <f t="shared" ca="1" si="262"/>
        <v>80.785349999999994</v>
      </c>
      <c r="U583" s="311">
        <f t="shared" ca="1" si="263"/>
        <v>0</v>
      </c>
      <c r="V583" s="306">
        <f t="shared" ca="1" si="264"/>
        <v>1.0898788639456292</v>
      </c>
      <c r="W583" s="304">
        <f t="shared" ca="1" si="265"/>
        <v>11.710794461556889</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7.5045803611638666</v>
      </c>
      <c r="AH583" s="304">
        <f t="shared" ca="1" si="289"/>
        <v>-1.3845307246180534</v>
      </c>
    </row>
    <row r="584" spans="1:34" x14ac:dyDescent="0.2">
      <c r="A584" s="347">
        <f t="shared" ca="1" si="267"/>
        <v>0.1</v>
      </c>
      <c r="B584" s="304">
        <f t="shared" ca="1" si="268"/>
        <v>22</v>
      </c>
      <c r="D584" s="306">
        <f t="shared" ca="1" si="269"/>
        <v>-0.59226223953425805</v>
      </c>
      <c r="E584" s="307">
        <f t="shared" ca="1" si="270"/>
        <v>-8.5171252549405683</v>
      </c>
      <c r="F584" s="304">
        <f t="shared" ca="1" si="271"/>
        <v>8.5376927309856132</v>
      </c>
      <c r="G584" s="306">
        <f t="shared" ca="1" si="272"/>
        <v>23.972570741605214</v>
      </c>
      <c r="H584" s="307">
        <f t="shared" ca="1" si="273"/>
        <v>-53.31175691326311</v>
      </c>
      <c r="I584" s="304">
        <f t="shared" ca="1" si="274"/>
        <v>58.45363609853645</v>
      </c>
      <c r="J584" s="306">
        <f t="shared" ca="1" si="275"/>
        <v>628.82478040782394</v>
      </c>
      <c r="K584" s="307">
        <f t="shared" ca="1" si="276"/>
        <v>1162.1257239959605</v>
      </c>
      <c r="L584" s="304">
        <f t="shared" ca="1" si="261"/>
        <v>1321.3465869438205</v>
      </c>
      <c r="M584" s="306">
        <f t="shared" ca="1" si="277"/>
        <v>-1.1482188442029491</v>
      </c>
      <c r="N584" s="304">
        <f t="shared" ca="1" si="278"/>
        <v>-65.788093730218392</v>
      </c>
      <c r="P584" s="310">
        <f t="shared" ca="1" si="279"/>
        <v>23</v>
      </c>
      <c r="Q584" s="304">
        <f t="shared" ca="1" si="280"/>
        <v>0</v>
      </c>
      <c r="R584" s="306">
        <f t="shared" ca="1" si="281"/>
        <v>0</v>
      </c>
      <c r="S584" s="307">
        <f t="shared" ca="1" si="282"/>
        <v>8.2349999999999994</v>
      </c>
      <c r="T584" s="304">
        <f t="shared" ca="1" si="262"/>
        <v>80.785349999999994</v>
      </c>
      <c r="U584" s="311">
        <f t="shared" ca="1" si="263"/>
        <v>0</v>
      </c>
      <c r="V584" s="306">
        <f t="shared" ca="1" si="264"/>
        <v>1.0904573712998209</v>
      </c>
      <c r="W584" s="304">
        <f t="shared" ca="1" si="265"/>
        <v>12.024027762724206</v>
      </c>
      <c r="Y584" s="314" t="str">
        <f t="shared" ca="1" si="283"/>
        <v/>
      </c>
      <c r="Z584" s="315" t="str">
        <f t="shared" ca="1" si="284"/>
        <v/>
      </c>
      <c r="AA584" s="316" t="str">
        <f t="shared" ca="1" si="285"/>
        <v/>
      </c>
      <c r="AC584" s="310">
        <f t="shared" ca="1" si="286"/>
        <v>22</v>
      </c>
      <c r="AD584" s="323">
        <f t="shared" ca="1" si="287"/>
        <v>628.82478040782394</v>
      </c>
      <c r="AE584" s="324" t="e">
        <f t="shared" ca="1" si="266"/>
        <v>#N/A</v>
      </c>
      <c r="AG584" s="306">
        <f t="shared" ca="1" si="288"/>
        <v>7.4966477567308258</v>
      </c>
      <c r="AH584" s="304">
        <f t="shared" ca="1" si="289"/>
        <v>-1.4220758301829859</v>
      </c>
    </row>
    <row r="585" spans="1:34" x14ac:dyDescent="0.2">
      <c r="A585" s="347">
        <f t="shared" ca="1" si="267"/>
        <v>0.1</v>
      </c>
      <c r="B585" s="304">
        <f t="shared" ca="1" si="268"/>
        <v>22.1</v>
      </c>
      <c r="D585" s="306">
        <f t="shared" ca="1" si="269"/>
        <v>-0.59881055125045091</v>
      </c>
      <c r="E585" s="307">
        <f t="shared" ca="1" si="270"/>
        <v>-8.478326276332286</v>
      </c>
      <c r="F585" s="304">
        <f t="shared" ca="1" si="271"/>
        <v>8.4994464834032204</v>
      </c>
      <c r="G585" s="306">
        <f t="shared" ca="1" si="272"/>
        <v>23.912689686480167</v>
      </c>
      <c r="H585" s="307">
        <f t="shared" ca="1" si="273"/>
        <v>-54.159589540896341</v>
      </c>
      <c r="I585" s="304">
        <f t="shared" ca="1" si="274"/>
        <v>59.203698087875082</v>
      </c>
      <c r="J585" s="306">
        <f t="shared" ca="1" si="275"/>
        <v>631.21904342922824</v>
      </c>
      <c r="K585" s="307">
        <f t="shared" ca="1" si="276"/>
        <v>1156.7521566732526</v>
      </c>
      <c r="L585" s="304">
        <f t="shared" ca="1" si="261"/>
        <v>1317.7682014512002</v>
      </c>
      <c r="M585" s="306">
        <f t="shared" ca="1" si="277"/>
        <v>-1.1550144251818975</v>
      </c>
      <c r="N585" s="304">
        <f t="shared" ca="1" si="278"/>
        <v>-66.177451839651511</v>
      </c>
      <c r="P585" s="310">
        <f t="shared" ca="1" si="279"/>
        <v>23</v>
      </c>
      <c r="Q585" s="304">
        <f t="shared" ca="1" si="280"/>
        <v>0</v>
      </c>
      <c r="R585" s="306">
        <f t="shared" ca="1" si="281"/>
        <v>0</v>
      </c>
      <c r="S585" s="307">
        <f t="shared" ca="1" si="282"/>
        <v>8.2349999999999994</v>
      </c>
      <c r="T585" s="304">
        <f t="shared" ca="1" si="262"/>
        <v>80.785349999999994</v>
      </c>
      <c r="U585" s="311">
        <f t="shared" ca="1" si="263"/>
        <v>0</v>
      </c>
      <c r="V585" s="306">
        <f t="shared" ca="1" si="264"/>
        <v>1.0910454703603665</v>
      </c>
      <c r="W585" s="304">
        <f t="shared" ca="1" si="265"/>
        <v>12.341238227736421</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7.4869498355371693</v>
      </c>
      <c r="AH585" s="304">
        <f t="shared" ca="1" si="289"/>
        <v>-1.4601126609258297</v>
      </c>
    </row>
    <row r="586" spans="1:34" x14ac:dyDescent="0.2">
      <c r="A586" s="347">
        <f t="shared" ca="1" si="267"/>
        <v>0.1</v>
      </c>
      <c r="B586" s="304">
        <f t="shared" ca="1" si="268"/>
        <v>22.200000000000003</v>
      </c>
      <c r="D586" s="306">
        <f t="shared" ca="1" si="269"/>
        <v>-0.60530564633844952</v>
      </c>
      <c r="E586" s="307">
        <f t="shared" ca="1" si="270"/>
        <v>-8.4390498566954442</v>
      </c>
      <c r="F586" s="304">
        <f t="shared" ca="1" si="271"/>
        <v>8.4607303118159134</v>
      </c>
      <c r="G586" s="306">
        <f t="shared" ca="1" si="272"/>
        <v>23.852159121846324</v>
      </c>
      <c r="H586" s="307">
        <f t="shared" ca="1" si="273"/>
        <v>-55.003494526565888</v>
      </c>
      <c r="I586" s="304">
        <f t="shared" ca="1" si="274"/>
        <v>59.952563789281278</v>
      </c>
      <c r="J586" s="306">
        <f t="shared" ca="1" si="275"/>
        <v>633.60728586964456</v>
      </c>
      <c r="K586" s="307">
        <f t="shared" ca="1" si="276"/>
        <v>1151.2940024698794</v>
      </c>
      <c r="L586" s="304">
        <f t="shared" ca="1" si="261"/>
        <v>1314.1293972932087</v>
      </c>
      <c r="M586" s="306">
        <f t="shared" ca="1" si="277"/>
        <v>-1.161623550732801</v>
      </c>
      <c r="N586" s="304">
        <f t="shared" ca="1" si="278"/>
        <v>-66.55612683999037</v>
      </c>
      <c r="P586" s="310">
        <f t="shared" ca="1" si="279"/>
        <v>23</v>
      </c>
      <c r="Q586" s="304">
        <f t="shared" ca="1" si="280"/>
        <v>0</v>
      </c>
      <c r="R586" s="306">
        <f t="shared" ca="1" si="281"/>
        <v>0</v>
      </c>
      <c r="S586" s="307">
        <f t="shared" ca="1" si="282"/>
        <v>8.2349999999999994</v>
      </c>
      <c r="T586" s="304">
        <f t="shared" ca="1" si="262"/>
        <v>80.785349999999994</v>
      </c>
      <c r="U586" s="311">
        <f t="shared" ca="1" si="263"/>
        <v>0</v>
      </c>
      <c r="V586" s="306">
        <f t="shared" ca="1" si="264"/>
        <v>1.0916431327690008</v>
      </c>
      <c r="W586" s="304">
        <f t="shared" ca="1" si="265"/>
        <v>12.662353140863219</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7.4755632597562389</v>
      </c>
      <c r="AH586" s="304">
        <f t="shared" ca="1" si="289"/>
        <v>-1.4986324502412169</v>
      </c>
    </row>
    <row r="587" spans="1:34" x14ac:dyDescent="0.2">
      <c r="A587" s="347">
        <f t="shared" ca="1" si="267"/>
        <v>0.1</v>
      </c>
      <c r="B587" s="304">
        <f t="shared" ca="1" si="268"/>
        <v>22.300000000000004</v>
      </c>
      <c r="D587" s="306">
        <f t="shared" ca="1" si="269"/>
        <v>-0.61174546145347231</v>
      </c>
      <c r="E587" s="307">
        <f t="shared" ca="1" si="270"/>
        <v>-8.3993043070516382</v>
      </c>
      <c r="F587" s="304">
        <f t="shared" ca="1" si="271"/>
        <v>8.4215524312364831</v>
      </c>
      <c r="G587" s="306">
        <f t="shared" ca="1" si="272"/>
        <v>23.790984575700975</v>
      </c>
      <c r="H587" s="307">
        <f t="shared" ca="1" si="273"/>
        <v>-55.843424957271054</v>
      </c>
      <c r="I587" s="304">
        <f t="shared" ca="1" si="274"/>
        <v>60.700074613130461</v>
      </c>
      <c r="J587" s="306">
        <f t="shared" ca="1" si="275"/>
        <v>635.98944305452187</v>
      </c>
      <c r="K587" s="307">
        <f t="shared" ca="1" si="276"/>
        <v>1145.7516564956875</v>
      </c>
      <c r="L587" s="304">
        <f t="shared" ca="1" si="261"/>
        <v>1310.4310092635219</v>
      </c>
      <c r="M587" s="306">
        <f t="shared" ca="1" si="277"/>
        <v>-1.1680534284420523</v>
      </c>
      <c r="N587" s="304">
        <f t="shared" ca="1" si="278"/>
        <v>-66.924531695515711</v>
      </c>
      <c r="P587" s="310">
        <f t="shared" ca="1" si="279"/>
        <v>23</v>
      </c>
      <c r="Q587" s="304">
        <f t="shared" ca="1" si="280"/>
        <v>0</v>
      </c>
      <c r="R587" s="306">
        <f t="shared" ca="1" si="281"/>
        <v>0</v>
      </c>
      <c r="S587" s="307">
        <f t="shared" ca="1" si="282"/>
        <v>8.2349999999999994</v>
      </c>
      <c r="T587" s="304">
        <f t="shared" ca="1" si="262"/>
        <v>80.785349999999994</v>
      </c>
      <c r="U587" s="311">
        <f t="shared" ca="1" si="263"/>
        <v>0</v>
      </c>
      <c r="V587" s="306">
        <f t="shared" ca="1" si="264"/>
        <v>1.0922503298055084</v>
      </c>
      <c r="W587" s="304">
        <f t="shared" ca="1" si="265"/>
        <v>12.987299293014335</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7.4625605664458616</v>
      </c>
      <c r="AH587" s="304">
        <f t="shared" ca="1" si="289"/>
        <v>-1.5376263680465356</v>
      </c>
    </row>
    <row r="588" spans="1:34" x14ac:dyDescent="0.2">
      <c r="A588" s="347">
        <f t="shared" ca="1" si="267"/>
        <v>0.1</v>
      </c>
      <c r="B588" s="304">
        <f t="shared" ca="1" si="268"/>
        <v>22.400000000000006</v>
      </c>
      <c r="D588" s="306">
        <f t="shared" ca="1" si="269"/>
        <v>-0.61812802741156703</v>
      </c>
      <c r="E588" s="307">
        <f t="shared" ca="1" si="270"/>
        <v>-8.3590980416170204</v>
      </c>
      <c r="F588" s="304">
        <f t="shared" ca="1" si="271"/>
        <v>8.3819211597125634</v>
      </c>
      <c r="G588" s="306">
        <f t="shared" ca="1" si="272"/>
        <v>23.72917177295982</v>
      </c>
      <c r="H588" s="307">
        <f t="shared" ca="1" si="273"/>
        <v>-56.679334761432756</v>
      </c>
      <c r="I588" s="304">
        <f t="shared" ca="1" si="274"/>
        <v>61.446078654615484</v>
      </c>
      <c r="J588" s="306">
        <f t="shared" ca="1" si="275"/>
        <v>638.36545087195486</v>
      </c>
      <c r="K588" s="307">
        <f t="shared" ca="1" si="276"/>
        <v>1140.1255185097523</v>
      </c>
      <c r="L588" s="304">
        <f t="shared" ca="1" si="261"/>
        <v>1306.6738869450501</v>
      </c>
      <c r="M588" s="306">
        <f t="shared" ca="1" si="277"/>
        <v>-1.1743109284621909</v>
      </c>
      <c r="N588" s="304">
        <f t="shared" ca="1" si="278"/>
        <v>-67.283060036972671</v>
      </c>
      <c r="P588" s="310">
        <f t="shared" ca="1" si="279"/>
        <v>23</v>
      </c>
      <c r="Q588" s="304">
        <f t="shared" ca="1" si="280"/>
        <v>0</v>
      </c>
      <c r="R588" s="306">
        <f t="shared" ca="1" si="281"/>
        <v>0</v>
      </c>
      <c r="S588" s="307">
        <f t="shared" ca="1" si="282"/>
        <v>8.2349999999999994</v>
      </c>
      <c r="T588" s="304">
        <f t="shared" ca="1" si="262"/>
        <v>80.785349999999994</v>
      </c>
      <c r="U588" s="311">
        <f t="shared" ca="1" si="263"/>
        <v>0</v>
      </c>
      <c r="V588" s="306">
        <f t="shared" ca="1" si="264"/>
        <v>1.0928670323928238</v>
      </c>
      <c r="W588" s="304">
        <f t="shared" ca="1" si="265"/>
        <v>13.316003011225776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7.4480104466586372</v>
      </c>
      <c r="AH588" s="304">
        <f t="shared" ca="1" si="289"/>
        <v>-1.5770855243490389</v>
      </c>
    </row>
    <row r="589" spans="1:34" x14ac:dyDescent="0.2">
      <c r="A589" s="347">
        <f t="shared" ca="1" si="267"/>
        <v>0.1</v>
      </c>
      <c r="B589" s="304">
        <f t="shared" ca="1" si="268"/>
        <v>22.500000000000007</v>
      </c>
      <c r="D589" s="306">
        <f t="shared" ca="1" si="269"/>
        <v>-0.62445146511167482</v>
      </c>
      <c r="E589" s="307">
        <f t="shared" ca="1" si="270"/>
        <v>-8.3184395708381267</v>
      </c>
      <c r="F589" s="304">
        <f t="shared" ca="1" si="271"/>
        <v>8.3418449114069322</v>
      </c>
      <c r="G589" s="306">
        <f t="shared" ca="1" si="272"/>
        <v>23.666726626448654</v>
      </c>
      <c r="H589" s="307">
        <f t="shared" ca="1" si="273"/>
        <v>-57.511178718516568</v>
      </c>
      <c r="I589" s="304">
        <f t="shared" ca="1" si="274"/>
        <v>62.190430347475541</v>
      </c>
      <c r="J589" s="306">
        <f t="shared" ca="1" si="275"/>
        <v>640.73524579192531</v>
      </c>
      <c r="K589" s="307">
        <f t="shared" ca="1" si="276"/>
        <v>1134.4159928357549</v>
      </c>
      <c r="L589" s="304">
        <f t="shared" ca="1" si="261"/>
        <v>1302.8588948929084</v>
      </c>
      <c r="M589" s="306">
        <f t="shared" ca="1" si="277"/>
        <v>-1.1804026008533526</v>
      </c>
      <c r="N589" s="304">
        <f t="shared" ca="1" si="278"/>
        <v>-67.632087155162608</v>
      </c>
      <c r="P589" s="310">
        <f t="shared" ca="1" si="279"/>
        <v>23</v>
      </c>
      <c r="Q589" s="304">
        <f t="shared" ca="1" si="280"/>
        <v>0</v>
      </c>
      <c r="R589" s="306">
        <f t="shared" ca="1" si="281"/>
        <v>0</v>
      </c>
      <c r="S589" s="307">
        <f t="shared" ca="1" si="282"/>
        <v>8.2349999999999994</v>
      </c>
      <c r="T589" s="304">
        <f t="shared" ca="1" si="262"/>
        <v>80.785349999999994</v>
      </c>
      <c r="U589" s="311">
        <f t="shared" ca="1" si="263"/>
        <v>0</v>
      </c>
      <c r="V589" s="306">
        <f t="shared" ca="1" si="264"/>
        <v>1.0934932111022257</v>
      </c>
      <c r="W589" s="304">
        <f t="shared" ca="1" si="265"/>
        <v>13.6483901882279</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7.4319780049051127</v>
      </c>
      <c r="AH589" s="304">
        <f t="shared" ca="1" si="289"/>
        <v>-1.6170009728264454</v>
      </c>
    </row>
    <row r="590" spans="1:34" x14ac:dyDescent="0.2">
      <c r="A590" s="347">
        <f t="shared" ca="1" si="267"/>
        <v>0.1</v>
      </c>
      <c r="B590" s="304">
        <f t="shared" ca="1" si="268"/>
        <v>22.600000000000009</v>
      </c>
      <c r="D590" s="306">
        <f t="shared" ca="1" si="269"/>
        <v>-0.63071398172606608</v>
      </c>
      <c r="E590" s="307">
        <f t="shared" ca="1" si="270"/>
        <v>-8.2773374947096361</v>
      </c>
      <c r="F590" s="304">
        <f t="shared" ca="1" si="271"/>
        <v>8.3013321899602808</v>
      </c>
      <c r="G590" s="306">
        <f t="shared" ca="1" si="272"/>
        <v>23.603655228276047</v>
      </c>
      <c r="H590" s="307">
        <f t="shared" ca="1" si="273"/>
        <v>-58.338912467987534</v>
      </c>
      <c r="I590" s="304">
        <f t="shared" ca="1" si="274"/>
        <v>62.932990140965288</v>
      </c>
      <c r="J590" s="306">
        <f t="shared" ca="1" si="275"/>
        <v>643.09876488466159</v>
      </c>
      <c r="K590" s="307">
        <f t="shared" ca="1" si="276"/>
        <v>1128.6234882764297</v>
      </c>
      <c r="L590" s="304">
        <f t="shared" ca="1" si="261"/>
        <v>1298.9869128230021</v>
      </c>
      <c r="M590" s="306">
        <f t="shared" ca="1" si="277"/>
        <v>-1.1863346920608999</v>
      </c>
      <c r="N590" s="304">
        <f t="shared" ca="1" si="278"/>
        <v>-67.971970945041733</v>
      </c>
      <c r="P590" s="310">
        <f t="shared" ca="1" si="279"/>
        <v>23</v>
      </c>
      <c r="Q590" s="304">
        <f t="shared" ca="1" si="280"/>
        <v>0</v>
      </c>
      <c r="R590" s="306">
        <f t="shared" ca="1" si="281"/>
        <v>0</v>
      </c>
      <c r="S590" s="307">
        <f t="shared" ca="1" si="282"/>
        <v>8.2349999999999994</v>
      </c>
      <c r="T590" s="304">
        <f t="shared" ca="1" si="262"/>
        <v>80.785349999999994</v>
      </c>
      <c r="U590" s="311">
        <f t="shared" ca="1" si="263"/>
        <v>0</v>
      </c>
      <c r="V590" s="306">
        <f t="shared" ca="1" si="264"/>
        <v>1.0941288361586108</v>
      </c>
      <c r="W590" s="304">
        <f t="shared" ca="1" si="265"/>
        <v>13.984386312066889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7.414525000235054</v>
      </c>
      <c r="AH590" s="304">
        <f t="shared" ca="1" si="289"/>
        <v>-1.6573637144174742</v>
      </c>
    </row>
    <row r="591" spans="1:34" x14ac:dyDescent="0.2">
      <c r="A591" s="347">
        <f t="shared" ca="1" si="267"/>
        <v>0.1</v>
      </c>
      <c r="B591" s="304">
        <f t="shared" ca="1" si="268"/>
        <v>22.70000000000001</v>
      </c>
      <c r="D591" s="306">
        <f t="shared" ca="1" si="269"/>
        <v>-0.63691386713923437</v>
      </c>
      <c r="E591" s="307">
        <f t="shared" ca="1" si="270"/>
        <v>-8.2358004963497748</v>
      </c>
      <c r="F591" s="304">
        <f t="shared" ca="1" si="271"/>
        <v>8.2603915821121614</v>
      </c>
      <c r="G591" s="306">
        <f t="shared" ca="1" si="272"/>
        <v>23.539963841562123</v>
      </c>
      <c r="H591" s="307">
        <f t="shared" ca="1" si="273"/>
        <v>-59.16249251762251</v>
      </c>
      <c r="I591" s="304">
        <f t="shared" ca="1" si="274"/>
        <v>63.673624198405669</v>
      </c>
      <c r="J591" s="306">
        <f t="shared" ca="1" si="275"/>
        <v>645.45594583815353</v>
      </c>
      <c r="K591" s="307">
        <f t="shared" ca="1" si="276"/>
        <v>1122.7484180271492</v>
      </c>
      <c r="L591" s="304">
        <f t="shared" ca="1" si="261"/>
        <v>1295.0588358064244</v>
      </c>
      <c r="M591" s="306">
        <f t="shared" ca="1" si="277"/>
        <v>-1.1921131605570443</v>
      </c>
      <c r="N591" s="304">
        <f t="shared" ca="1" si="278"/>
        <v>-68.303052801920117</v>
      </c>
      <c r="P591" s="310">
        <f t="shared" ca="1" si="279"/>
        <v>23</v>
      </c>
      <c r="Q591" s="304">
        <f t="shared" ca="1" si="280"/>
        <v>0</v>
      </c>
      <c r="R591" s="306">
        <f t="shared" ca="1" si="281"/>
        <v>0</v>
      </c>
      <c r="S591" s="307">
        <f t="shared" ca="1" si="282"/>
        <v>8.2349999999999994</v>
      </c>
      <c r="T591" s="304">
        <f t="shared" ca="1" si="262"/>
        <v>80.785349999999994</v>
      </c>
      <c r="U591" s="311">
        <f t="shared" ca="1" si="263"/>
        <v>0</v>
      </c>
      <c r="V591" s="306">
        <f t="shared" ca="1" si="264"/>
        <v>1.0947738774458484</v>
      </c>
      <c r="W591" s="304">
        <f t="shared" ca="1" si="265"/>
        <v>14.323916495752428</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7.3957100701517078</v>
      </c>
      <c r="AH591" s="304">
        <f t="shared" ca="1" si="289"/>
        <v>-1.6981647009188694</v>
      </c>
    </row>
    <row r="592" spans="1:34" x14ac:dyDescent="0.2">
      <c r="A592" s="347">
        <f t="shared" ca="1" si="267"/>
        <v>0.1</v>
      </c>
      <c r="B592" s="304">
        <f t="shared" ca="1" si="268"/>
        <v>22.800000000000011</v>
      </c>
      <c r="D592" s="306">
        <f t="shared" ca="1" si="269"/>
        <v>-0.64304949061671401</v>
      </c>
      <c r="E592" s="307">
        <f t="shared" ca="1" si="270"/>
        <v>-8.1938373358118266</v>
      </c>
      <c r="F592" s="304">
        <f t="shared" ca="1" si="271"/>
        <v>8.2190317515584681</v>
      </c>
      <c r="G592" s="306">
        <f t="shared" ca="1" si="272"/>
        <v>23.475658892500451</v>
      </c>
      <c r="H592" s="307">
        <f t="shared" ca="1" si="273"/>
        <v>-59.981876251203694</v>
      </c>
      <c r="I592" s="304">
        <f t="shared" ca="1" si="274"/>
        <v>64.412204115771019</v>
      </c>
      <c r="J592" s="306">
        <f t="shared" ca="1" si="275"/>
        <v>647.8067269748567</v>
      </c>
      <c r="K592" s="307">
        <f t="shared" ca="1" si="276"/>
        <v>1116.791199588708</v>
      </c>
      <c r="L592" s="304">
        <f t="shared" ca="1" si="261"/>
        <v>1291.0755744698533</v>
      </c>
      <c r="M592" s="306">
        <f t="shared" ca="1" si="277"/>
        <v>-1.1977436916766062</v>
      </c>
      <c r="N592" s="304">
        <f t="shared" ca="1" si="278"/>
        <v>-68.62565847148808</v>
      </c>
      <c r="P592" s="310">
        <f t="shared" ca="1" si="279"/>
        <v>23</v>
      </c>
      <c r="Q592" s="304">
        <f t="shared" ca="1" si="280"/>
        <v>0</v>
      </c>
      <c r="R592" s="306">
        <f t="shared" ca="1" si="281"/>
        <v>0</v>
      </c>
      <c r="S592" s="307">
        <f t="shared" ca="1" si="282"/>
        <v>8.2349999999999994</v>
      </c>
      <c r="T592" s="304">
        <f t="shared" ca="1" si="262"/>
        <v>80.785349999999994</v>
      </c>
      <c r="U592" s="311">
        <f t="shared" ca="1" si="263"/>
        <v>0</v>
      </c>
      <c r="V592" s="306">
        <f t="shared" ca="1" si="264"/>
        <v>1.0954283045122108</v>
      </c>
      <c r="W592" s="304">
        <f t="shared" ca="1" si="265"/>
        <v>14.666905506905062</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7.3755889385182805</v>
      </c>
      <c r="AH592" s="304">
        <f t="shared" ca="1" si="289"/>
        <v>-1.7393948385856015</v>
      </c>
    </row>
    <row r="593" spans="1:34" x14ac:dyDescent="0.2">
      <c r="A593" s="347">
        <f t="shared" ca="1" si="267"/>
        <v>0.1</v>
      </c>
      <c r="B593" s="304">
        <f t="shared" ca="1" si="268"/>
        <v>22.900000000000013</v>
      </c>
      <c r="D593" s="306">
        <f t="shared" ca="1" si="269"/>
        <v>-0.64911929768658183</v>
      </c>
      <c r="E593" s="307">
        <f t="shared" ca="1" si="270"/>
        <v>-8.151456844112559</v>
      </c>
      <c r="F593" s="304">
        <f t="shared" ca="1" si="271"/>
        <v>8.1772614330262545</v>
      </c>
      <c r="G593" s="306">
        <f t="shared" ca="1" si="272"/>
        <v>23.410746962731793</v>
      </c>
      <c r="H593" s="307">
        <f t="shared" ca="1" si="273"/>
        <v>-60.79702193561495</v>
      </c>
      <c r="I593" s="304">
        <f t="shared" ca="1" si="274"/>
        <v>65.148606658874158</v>
      </c>
      <c r="J593" s="306">
        <f t="shared" ca="1" si="275"/>
        <v>650.15104726761831</v>
      </c>
      <c r="K593" s="307">
        <f t="shared" ca="1" si="276"/>
        <v>1110.7522546793671</v>
      </c>
      <c r="L593" s="304">
        <f t="shared" ca="1" si="261"/>
        <v>1287.038055202129</v>
      </c>
      <c r="M593" s="306">
        <f t="shared" ca="1" si="277"/>
        <v>-1.2032317116786146</v>
      </c>
      <c r="N593" s="304">
        <f t="shared" ca="1" si="278"/>
        <v>-68.940098855486539</v>
      </c>
      <c r="P593" s="310">
        <f t="shared" ca="1" si="279"/>
        <v>23</v>
      </c>
      <c r="Q593" s="304">
        <f t="shared" ca="1" si="280"/>
        <v>0</v>
      </c>
      <c r="R593" s="306">
        <f t="shared" ca="1" si="281"/>
        <v>0</v>
      </c>
      <c r="S593" s="307">
        <f t="shared" ca="1" si="282"/>
        <v>8.2349999999999994</v>
      </c>
      <c r="T593" s="304">
        <f t="shared" ca="1" si="262"/>
        <v>80.785349999999994</v>
      </c>
      <c r="U593" s="311">
        <f t="shared" ca="1" si="263"/>
        <v>0</v>
      </c>
      <c r="V593" s="306">
        <f t="shared" ca="1" si="264"/>
        <v>1.096092086575871</v>
      </c>
      <c r="W593" s="304">
        <f t="shared" ca="1" si="265"/>
        <v>15.013277797377787</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7.3542146085569788</v>
      </c>
      <c r="AH593" s="304">
        <f t="shared" ca="1" si="289"/>
        <v>-1.7810449917310338</v>
      </c>
    </row>
    <row r="594" spans="1:34" x14ac:dyDescent="0.2">
      <c r="A594" s="347">
        <f t="shared" ca="1" si="267"/>
        <v>0.1</v>
      </c>
      <c r="B594" s="304">
        <f t="shared" ca="1" si="268"/>
        <v>23.000000000000014</v>
      </c>
      <c r="D594" s="306">
        <f t="shared" ca="1" si="269"/>
        <v>-0.65512180721762336</v>
      </c>
      <c r="E594" s="307">
        <f t="shared" ca="1" si="270"/>
        <v>-8.1086679174605081</v>
      </c>
      <c r="F594" s="304">
        <f t="shared" ca="1" si="271"/>
        <v>8.1350894265487579</v>
      </c>
      <c r="G594" s="306">
        <f t="shared" ca="1" si="272"/>
        <v>23.345234782010031</v>
      </c>
      <c r="H594" s="307">
        <f t="shared" ca="1" si="273"/>
        <v>-61.607888727361001</v>
      </c>
      <c r="I594" s="304">
        <f t="shared" ca="1" si="274"/>
        <v>65.882713517811837</v>
      </c>
      <c r="J594" s="306">
        <f t="shared" ca="1" si="275"/>
        <v>652.48884635485535</v>
      </c>
      <c r="K594" s="307">
        <f t="shared" ca="1" si="276"/>
        <v>1104.6320091462183</v>
      </c>
      <c r="L594" s="304">
        <f t="shared" ca="1" si="261"/>
        <v>1282.9472203671908</v>
      </c>
      <c r="M594" s="306">
        <f t="shared" ca="1" si="277"/>
        <v>-1.2085824010663302</v>
      </c>
      <c r="N594" s="304">
        <f t="shared" ca="1" si="278"/>
        <v>-69.246670774888088</v>
      </c>
      <c r="P594" s="310">
        <f t="shared" ca="1" si="279"/>
        <v>23</v>
      </c>
      <c r="Q594" s="304">
        <f t="shared" ca="1" si="280"/>
        <v>0</v>
      </c>
      <c r="R594" s="306">
        <f t="shared" ca="1" si="281"/>
        <v>0</v>
      </c>
      <c r="S594" s="307">
        <f t="shared" ca="1" si="282"/>
        <v>8.2349999999999994</v>
      </c>
      <c r="T594" s="304">
        <f t="shared" ca="1" si="262"/>
        <v>80.785349999999994</v>
      </c>
      <c r="U594" s="311">
        <f t="shared" ca="1" si="263"/>
        <v>0</v>
      </c>
      <c r="V594" s="306">
        <f t="shared" ca="1" si="264"/>
        <v>1.0967651925304658</v>
      </c>
      <c r="W594" s="304">
        <f t="shared" ca="1" si="265"/>
        <v>15.362957532827036</v>
      </c>
      <c r="Y594" s="314" t="str">
        <f t="shared" ca="1" si="283"/>
        <v/>
      </c>
      <c r="Z594" s="315" t="str">
        <f t="shared" ca="1" si="284"/>
        <v/>
      </c>
      <c r="AA594" s="316" t="str">
        <f t="shared" ca="1" si="285"/>
        <v/>
      </c>
      <c r="AC594" s="310">
        <f t="shared" ca="1" si="286"/>
        <v>23.000000000000014</v>
      </c>
      <c r="AD594" s="323">
        <f t="shared" ca="1" si="287"/>
        <v>652.48884635485535</v>
      </c>
      <c r="AE594" s="324" t="e">
        <f t="shared" ca="1" si="266"/>
        <v>#N/A</v>
      </c>
      <c r="AG594" s="306">
        <f t="shared" ca="1" si="288"/>
        <v>7.3316375419805286</v>
      </c>
      <c r="AH594" s="304">
        <f t="shared" ca="1" si="289"/>
        <v>-1.8231059863239574</v>
      </c>
    </row>
    <row r="595" spans="1:34" x14ac:dyDescent="0.2">
      <c r="A595" s="347">
        <f t="shared" ca="1" si="267"/>
        <v>0.1</v>
      </c>
      <c r="B595" s="304">
        <f t="shared" ca="1" si="268"/>
        <v>23.100000000000016</v>
      </c>
      <c r="D595" s="306">
        <f t="shared" ca="1" si="269"/>
        <v>-0.6610556086793139</v>
      </c>
      <c r="E595" s="307">
        <f t="shared" ca="1" si="270"/>
        <v>-8.0654795116690394</v>
      </c>
      <c r="F595" s="304">
        <f t="shared" ca="1" si="271"/>
        <v>8.0925245919255264</v>
      </c>
      <c r="G595" s="306">
        <f t="shared" ca="1" si="272"/>
        <v>23.279129221142099</v>
      </c>
      <c r="H595" s="307">
        <f t="shared" ca="1" si="273"/>
        <v>-62.414436678527906</v>
      </c>
      <c r="I595" s="304">
        <f t="shared" ca="1" si="274"/>
        <v>66.614411077428286</v>
      </c>
      <c r="J595" s="306">
        <f t="shared" ca="1" si="275"/>
        <v>654.820064555013</v>
      </c>
      <c r="K595" s="307">
        <f t="shared" ca="1" si="276"/>
        <v>1098.4308928759237</v>
      </c>
      <c r="L595" s="304">
        <f t="shared" ca="1" si="261"/>
        <v>1278.8040285235384</v>
      </c>
      <c r="M595" s="306">
        <f t="shared" ca="1" si="277"/>
        <v>-1.2138007071986667</v>
      </c>
      <c r="N595" s="304">
        <f t="shared" ca="1" si="278"/>
        <v>-69.545657692478201</v>
      </c>
      <c r="P595" s="310">
        <f t="shared" ca="1" si="279"/>
        <v>23</v>
      </c>
      <c r="Q595" s="304">
        <f t="shared" ca="1" si="280"/>
        <v>0</v>
      </c>
      <c r="R595" s="306">
        <f t="shared" ca="1" si="281"/>
        <v>0</v>
      </c>
      <c r="S595" s="307">
        <f t="shared" ca="1" si="282"/>
        <v>8.2349999999999994</v>
      </c>
      <c r="T595" s="304">
        <f t="shared" ca="1" si="262"/>
        <v>80.785349999999994</v>
      </c>
      <c r="U595" s="311">
        <f t="shared" ca="1" si="263"/>
        <v>0</v>
      </c>
      <c r="V595" s="306">
        <f t="shared" ca="1" si="264"/>
        <v>1.0974475909507231</v>
      </c>
      <c r="W595" s="304">
        <f t="shared" ca="1" si="265"/>
        <v>15.715868622209321</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7.3079058252354141</v>
      </c>
      <c r="AH595" s="304">
        <f t="shared" ca="1" si="289"/>
        <v>-1.8655686135794822</v>
      </c>
    </row>
    <row r="596" spans="1:34" x14ac:dyDescent="0.2">
      <c r="A596" s="347">
        <f t="shared" ca="1" si="267"/>
        <v>0.1</v>
      </c>
      <c r="B596" s="304">
        <f t="shared" ca="1" si="268"/>
        <v>23.200000000000017</v>
      </c>
      <c r="D596" s="306">
        <f t="shared" ca="1" si="269"/>
        <v>-0.6669193595698345</v>
      </c>
      <c r="E596" s="307">
        <f t="shared" ca="1" si="270"/>
        <v>-8.0219006367406713</v>
      </c>
      <c r="F596" s="304">
        <f t="shared" ca="1" si="271"/>
        <v>8.0495758433540718</v>
      </c>
      <c r="G596" s="306">
        <f t="shared" ca="1" si="272"/>
        <v>23.212437285185118</v>
      </c>
      <c r="H596" s="307">
        <f t="shared" ca="1" si="273"/>
        <v>-63.216626742201974</v>
      </c>
      <c r="I596" s="304">
        <f t="shared" ca="1" si="274"/>
        <v>67.343590202643185</v>
      </c>
      <c r="J596" s="306">
        <f t="shared" ca="1" si="275"/>
        <v>657.14464288032934</v>
      </c>
      <c r="K596" s="307">
        <f t="shared" ca="1" si="276"/>
        <v>1092.1493397048873</v>
      </c>
      <c r="L596" s="304">
        <f t="shared" ca="1" si="261"/>
        <v>1274.6094546503791</v>
      </c>
      <c r="M596" s="306">
        <f t="shared" ca="1" si="277"/>
        <v>-1.2188913562259387</v>
      </c>
      <c r="N596" s="304">
        <f t="shared" ca="1" si="278"/>
        <v>-69.83733039672326</v>
      </c>
      <c r="P596" s="310">
        <f t="shared" ca="1" si="279"/>
        <v>23</v>
      </c>
      <c r="Q596" s="304">
        <f t="shared" ca="1" si="280"/>
        <v>0</v>
      </c>
      <c r="R596" s="306">
        <f t="shared" ca="1" si="281"/>
        <v>0</v>
      </c>
      <c r="S596" s="307">
        <f t="shared" ca="1" si="282"/>
        <v>8.2349999999999994</v>
      </c>
      <c r="T596" s="304">
        <f t="shared" ca="1" si="262"/>
        <v>80.785349999999994</v>
      </c>
      <c r="U596" s="311">
        <f t="shared" ca="1" si="263"/>
        <v>0</v>
      </c>
      <c r="V596" s="306">
        <f t="shared" ca="1" si="264"/>
        <v>1.0981392500981404</v>
      </c>
      <c r="W596" s="304">
        <f t="shared" ca="1" si="265"/>
        <v>16.071934747180247</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7.2830653237761185</v>
      </c>
      <c r="AH596" s="304">
        <f t="shared" ca="1" si="289"/>
        <v>-1.9084236335409013</v>
      </c>
    </row>
    <row r="597" spans="1:34" x14ac:dyDescent="0.2">
      <c r="A597" s="347">
        <f t="shared" ca="1" si="267"/>
        <v>0.1</v>
      </c>
      <c r="B597" s="304">
        <f t="shared" ca="1" si="268"/>
        <v>23.300000000000018</v>
      </c>
      <c r="D597" s="306">
        <f t="shared" ca="1" si="269"/>
        <v>-0.67271178299936885</v>
      </c>
      <c r="E597" s="307">
        <f t="shared" ca="1" si="270"/>
        <v>-7.9779403516108154</v>
      </c>
      <c r="F597" s="304">
        <f t="shared" ca="1" si="271"/>
        <v>8.0062521442211825</v>
      </c>
      <c r="G597" s="306">
        <f t="shared" ca="1" si="272"/>
        <v>23.145166106885181</v>
      </c>
      <c r="H597" s="307">
        <f t="shared" ca="1" si="273"/>
        <v>-64.014420777363057</v>
      </c>
      <c r="I597" s="304">
        <f t="shared" ca="1" si="274"/>
        <v>68.070146037573608</v>
      </c>
      <c r="J597" s="306">
        <f t="shared" ca="1" si="275"/>
        <v>659.46252304993288</v>
      </c>
      <c r="K597" s="307">
        <f t="shared" ca="1" si="276"/>
        <v>1085.787787328909</v>
      </c>
      <c r="L597" s="304">
        <f t="shared" ca="1" si="261"/>
        <v>1270.3644903806116</v>
      </c>
      <c r="M597" s="306">
        <f t="shared" ca="1" si="277"/>
        <v>-1.2238588643825099</v>
      </c>
      <c r="N597" s="304">
        <f t="shared" ca="1" si="278"/>
        <v>-70.121947648791604</v>
      </c>
      <c r="P597" s="310">
        <f t="shared" ca="1" si="279"/>
        <v>23</v>
      </c>
      <c r="Q597" s="304">
        <f t="shared" ca="1" si="280"/>
        <v>0</v>
      </c>
      <c r="R597" s="306">
        <f t="shared" ca="1" si="281"/>
        <v>0</v>
      </c>
      <c r="S597" s="307">
        <f t="shared" ca="1" si="282"/>
        <v>8.2349999999999994</v>
      </c>
      <c r="T597" s="304">
        <f t="shared" ca="1" si="262"/>
        <v>80.785349999999994</v>
      </c>
      <c r="U597" s="311">
        <f t="shared" ca="1" si="263"/>
        <v>0</v>
      </c>
      <c r="V597" s="306">
        <f t="shared" ca="1" si="264"/>
        <v>1.0988401379267219</v>
      </c>
      <c r="W597" s="304">
        <f t="shared" ca="1" si="265"/>
        <v>16.431079391373459</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7.2571598252311853</v>
      </c>
      <c r="AH597" s="304">
        <f t="shared" ca="1" si="289"/>
        <v>-1.9516617786496961</v>
      </c>
    </row>
    <row r="598" spans="1:34" x14ac:dyDescent="0.2">
      <c r="A598" s="347">
        <f t="shared" ca="1" si="267"/>
        <v>0.1</v>
      </c>
      <c r="B598" s="304">
        <f t="shared" ca="1" si="268"/>
        <v>23.40000000000002</v>
      </c>
      <c r="D598" s="306">
        <f t="shared" ca="1" si="269"/>
        <v>-0.67843166541685762</v>
      </c>
      <c r="E598" s="307">
        <f t="shared" ca="1" si="270"/>
        <v>-7.9336077590403375</v>
      </c>
      <c r="F598" s="304">
        <f t="shared" ca="1" si="271"/>
        <v>7.9625625020432551</v>
      </c>
      <c r="G598" s="306">
        <f t="shared" ca="1" si="272"/>
        <v>23.077322940343496</v>
      </c>
      <c r="H598" s="307">
        <f t="shared" ca="1" si="273"/>
        <v>-64.807781553267091</v>
      </c>
      <c r="I598" s="304">
        <f t="shared" ca="1" si="274"/>
        <v>68.793977817457915</v>
      </c>
      <c r="J598" s="306">
        <f t="shared" ca="1" si="275"/>
        <v>661.77364750229435</v>
      </c>
      <c r="K598" s="307">
        <f t="shared" ca="1" si="276"/>
        <v>1079.3466772123775</v>
      </c>
      <c r="L598" s="304">
        <f t="shared" ca="1" si="261"/>
        <v>1266.0701442407885</v>
      </c>
      <c r="M598" s="306">
        <f t="shared" ca="1" si="277"/>
        <v>-1.2287075486682908</v>
      </c>
      <c r="N598" s="304">
        <f t="shared" ca="1" si="278"/>
        <v>-70.399756794558257</v>
      </c>
      <c r="P598" s="310">
        <f t="shared" ca="1" si="279"/>
        <v>23</v>
      </c>
      <c r="Q598" s="304">
        <f t="shared" ca="1" si="280"/>
        <v>0</v>
      </c>
      <c r="R598" s="306">
        <f t="shared" ca="1" si="281"/>
        <v>0</v>
      </c>
      <c r="S598" s="307">
        <f t="shared" ca="1" si="282"/>
        <v>8.2349999999999994</v>
      </c>
      <c r="T598" s="304">
        <f t="shared" ca="1" si="262"/>
        <v>80.785349999999994</v>
      </c>
      <c r="U598" s="311">
        <f t="shared" ca="1" si="263"/>
        <v>0</v>
      </c>
      <c r="V598" s="306">
        <f t="shared" ca="1" si="264"/>
        <v>1.0995502220887601</v>
      </c>
      <c r="W598" s="304">
        <f t="shared" ca="1" si="265"/>
        <v>16.793225869538094</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7.2302311722653094</v>
      </c>
      <c r="AH598" s="304">
        <f t="shared" ca="1" si="289"/>
        <v>-1.9952737573009665</v>
      </c>
    </row>
    <row r="599" spans="1:34" x14ac:dyDescent="0.2">
      <c r="A599" s="347">
        <f t="shared" ca="1" si="267"/>
        <v>0.1</v>
      </c>
      <c r="B599" s="304">
        <f t="shared" ca="1" si="268"/>
        <v>23.500000000000021</v>
      </c>
      <c r="D599" s="306">
        <f t="shared" ca="1" si="269"/>
        <v>-0.68407785446930403</v>
      </c>
      <c r="E599" s="307">
        <f t="shared" ca="1" si="270"/>
        <v>-7.8889120006475757</v>
      </c>
      <c r="F599" s="304">
        <f t="shared" ca="1" si="271"/>
        <v>7.9185159635462412</v>
      </c>
      <c r="G599" s="306">
        <f t="shared" ca="1" si="272"/>
        <v>23.008915154896567</v>
      </c>
      <c r="H599" s="307">
        <f t="shared" ca="1" si="273"/>
        <v>-65.596672753331845</v>
      </c>
      <c r="I599" s="304">
        <f t="shared" ca="1" si="274"/>
        <v>69.51498869246069</v>
      </c>
      <c r="J599" s="306">
        <f t="shared" ca="1" si="275"/>
        <v>664.07795940705637</v>
      </c>
      <c r="K599" s="307">
        <f t="shared" ca="1" si="276"/>
        <v>1072.8264544970475</v>
      </c>
      <c r="L599" s="304">
        <f t="shared" ca="1" si="261"/>
        <v>1261.7274418981881</v>
      </c>
      <c r="M599" s="306">
        <f t="shared" ca="1" si="277"/>
        <v>-1.2334415369502347</v>
      </c>
      <c r="N599" s="304">
        <f t="shared" ca="1" si="278"/>
        <v>-70.670994343378027</v>
      </c>
      <c r="P599" s="310">
        <f t="shared" ca="1" si="279"/>
        <v>23</v>
      </c>
      <c r="Q599" s="304">
        <f t="shared" ca="1" si="280"/>
        <v>0</v>
      </c>
      <c r="R599" s="306">
        <f t="shared" ca="1" si="281"/>
        <v>0</v>
      </c>
      <c r="S599" s="307">
        <f t="shared" ca="1" si="282"/>
        <v>8.2349999999999994</v>
      </c>
      <c r="T599" s="304">
        <f t="shared" ca="1" si="262"/>
        <v>80.785349999999994</v>
      </c>
      <c r="U599" s="311">
        <f t="shared" ca="1" si="263"/>
        <v>0</v>
      </c>
      <c r="V599" s="306">
        <f t="shared" ca="1" si="264"/>
        <v>1.1002694699406663</v>
      </c>
      <c r="W599" s="304">
        <f t="shared" ca="1" si="265"/>
        <v>17.158297356513415</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7.2023193858874732</v>
      </c>
      <c r="AH599" s="304">
        <f t="shared" ca="1" si="289"/>
        <v>-2.0392502573816751</v>
      </c>
    </row>
    <row r="600" spans="1:34" x14ac:dyDescent="0.2">
      <c r="A600" s="347">
        <f t="shared" ca="1" si="267"/>
        <v>0.1</v>
      </c>
      <c r="B600" s="304">
        <f t="shared" ca="1" si="268"/>
        <v>23.600000000000023</v>
      </c>
      <c r="D600" s="306">
        <f t="shared" ca="1" si="269"/>
        <v>-0.68964925698349899</v>
      </c>
      <c r="E600" s="307">
        <f t="shared" ca="1" si="270"/>
        <v>-7.8438622520715535</v>
      </c>
      <c r="F600" s="304">
        <f t="shared" ca="1" si="271"/>
        <v>7.8741216098769335</v>
      </c>
      <c r="G600" s="306">
        <f t="shared" ca="1" si="272"/>
        <v>22.939950229198217</v>
      </c>
      <c r="H600" s="307">
        <f t="shared" ca="1" si="273"/>
        <v>-66.381058978539002</v>
      </c>
      <c r="I600" s="304">
        <f t="shared" ca="1" si="274"/>
        <v>70.233085562506545</v>
      </c>
      <c r="J600" s="306">
        <f t="shared" ca="1" si="275"/>
        <v>666.37540267626116</v>
      </c>
      <c r="K600" s="307">
        <f t="shared" ca="1" si="276"/>
        <v>1066.2275679104539</v>
      </c>
      <c r="L600" s="304">
        <f t="shared" ca="1" si="261"/>
        <v>1257.3374264151175</v>
      </c>
      <c r="M600" s="306">
        <f t="shared" ca="1" si="277"/>
        <v>-1.2380647775140203</v>
      </c>
      <c r="N600" s="304">
        <f t="shared" ca="1" si="278"/>
        <v>-70.935886515356628</v>
      </c>
      <c r="P600" s="310">
        <f t="shared" ca="1" si="279"/>
        <v>23</v>
      </c>
      <c r="Q600" s="304">
        <f t="shared" ca="1" si="280"/>
        <v>0</v>
      </c>
      <c r="R600" s="306">
        <f t="shared" ca="1" si="281"/>
        <v>0</v>
      </c>
      <c r="S600" s="307">
        <f t="shared" ca="1" si="282"/>
        <v>8.2349999999999994</v>
      </c>
      <c r="T600" s="304">
        <f t="shared" ca="1" si="262"/>
        <v>80.785349999999994</v>
      </c>
      <c r="U600" s="311">
        <f t="shared" ca="1" si="263"/>
        <v>0</v>
      </c>
      <c r="V600" s="306">
        <f t="shared" ca="1" si="264"/>
        <v>1.1009978485488412</v>
      </c>
      <c r="W600" s="304">
        <f t="shared" ca="1" si="265"/>
        <v>17.526216916020616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7.1734627799034998</v>
      </c>
      <c r="AH600" s="304">
        <f t="shared" ca="1" si="289"/>
        <v>-2.0835819497891217</v>
      </c>
    </row>
    <row r="601" spans="1:34" x14ac:dyDescent="0.2">
      <c r="A601" s="347">
        <f t="shared" ca="1" si="267"/>
        <v>0.1</v>
      </c>
      <c r="B601" s="304">
        <f t="shared" ca="1" si="268"/>
        <v>23.700000000000024</v>
      </c>
      <c r="D601" s="306">
        <f t="shared" ca="1" si="269"/>
        <v>-0.69514483706084507</v>
      </c>
      <c r="E601" s="307">
        <f t="shared" ca="1" si="270"/>
        <v>-7.7984677182590536</v>
      </c>
      <c r="F601" s="304">
        <f t="shared" ca="1" si="271"/>
        <v>7.8293885519381989</v>
      </c>
      <c r="G601" s="306">
        <f t="shared" ca="1" si="272"/>
        <v>22.870435745492134</v>
      </c>
      <c r="H601" s="307">
        <f t="shared" ca="1" si="273"/>
        <v>-67.160905750364904</v>
      </c>
      <c r="I601" s="304">
        <f t="shared" ca="1" si="274"/>
        <v>70.948178922352071</v>
      </c>
      <c r="J601" s="306">
        <f t="shared" ca="1" si="275"/>
        <v>668.66592197499563</v>
      </c>
      <c r="K601" s="307">
        <f t="shared" ca="1" si="276"/>
        <v>1059.5504696740088</v>
      </c>
      <c r="L601" s="304">
        <f t="shared" ca="1" si="261"/>
        <v>1252.901158510552</v>
      </c>
      <c r="M601" s="306">
        <f t="shared" ca="1" si="277"/>
        <v>-1.2425810480950557</v>
      </c>
      <c r="N601" s="304">
        <f t="shared" ca="1" si="278"/>
        <v>-71.194649758789055</v>
      </c>
      <c r="P601" s="310">
        <f t="shared" ca="1" si="279"/>
        <v>23</v>
      </c>
      <c r="Q601" s="304">
        <f t="shared" ca="1" si="280"/>
        <v>0</v>
      </c>
      <c r="R601" s="306">
        <f t="shared" ca="1" si="281"/>
        <v>0</v>
      </c>
      <c r="S601" s="307">
        <f t="shared" ca="1" si="282"/>
        <v>8.2349999999999994</v>
      </c>
      <c r="T601" s="304">
        <f t="shared" ca="1" si="262"/>
        <v>80.785349999999994</v>
      </c>
      <c r="U601" s="311">
        <f t="shared" ca="1" si="263"/>
        <v>0</v>
      </c>
      <c r="V601" s="306">
        <f t="shared" ca="1" si="264"/>
        <v>1.1017353246955843</v>
      </c>
      <c r="W601" s="304">
        <f t="shared" ca="1" si="265"/>
        <v>17.896907529251937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7.1436980671623616</v>
      </c>
      <c r="AH601" s="304">
        <f t="shared" ca="1" si="289"/>
        <v>-2.1282594919272153</v>
      </c>
    </row>
    <row r="602" spans="1:34" x14ac:dyDescent="0.2">
      <c r="A602" s="347">
        <f t="shared" ca="1" si="267"/>
        <v>0.1</v>
      </c>
      <c r="B602" s="304">
        <f t="shared" ca="1" si="268"/>
        <v>23.800000000000026</v>
      </c>
      <c r="D602" s="306">
        <f t="shared" ca="1" si="269"/>
        <v>-0.70056361427663461</v>
      </c>
      <c r="E602" s="307">
        <f t="shared" ca="1" si="270"/>
        <v>-7.7527376288690997</v>
      </c>
      <c r="F602" s="304">
        <f t="shared" ca="1" si="271"/>
        <v>7.7843259258416984</v>
      </c>
      <c r="G602" s="306">
        <f t="shared" ca="1" si="272"/>
        <v>22.80037938406447</v>
      </c>
      <c r="H602" s="307">
        <f t="shared" ca="1" si="273"/>
        <v>-67.936179513251815</v>
      </c>
      <c r="I602" s="304">
        <f t="shared" ca="1" si="274"/>
        <v>71.660182716164272</v>
      </c>
      <c r="J602" s="306">
        <f t="shared" ca="1" si="275"/>
        <v>670.94946273147343</v>
      </c>
      <c r="K602" s="307">
        <f t="shared" ca="1" si="276"/>
        <v>1052.7956154108281</v>
      </c>
      <c r="L602" s="304">
        <f t="shared" ca="1" si="261"/>
        <v>1248.4197168292069</v>
      </c>
      <c r="M602" s="306">
        <f t="shared" ca="1" si="277"/>
        <v>-1.2469939644168104</v>
      </c>
      <c r="N602" s="304">
        <f t="shared" ca="1" si="278"/>
        <v>-71.447491239369995</v>
      </c>
      <c r="P602" s="310">
        <f t="shared" ca="1" si="279"/>
        <v>23</v>
      </c>
      <c r="Q602" s="304">
        <f t="shared" ca="1" si="280"/>
        <v>0</v>
      </c>
      <c r="R602" s="306">
        <f t="shared" ca="1" si="281"/>
        <v>0</v>
      </c>
      <c r="S602" s="307">
        <f t="shared" ca="1" si="282"/>
        <v>8.2349999999999994</v>
      </c>
      <c r="T602" s="304">
        <f t="shared" ca="1" si="262"/>
        <v>80.785349999999994</v>
      </c>
      <c r="U602" s="311">
        <f t="shared" ca="1" si="263"/>
        <v>0</v>
      </c>
      <c r="V602" s="306">
        <f t="shared" ca="1" si="264"/>
        <v>1.1024818648850405</v>
      </c>
      <c r="W602" s="304">
        <f t="shared" ca="1" si="265"/>
        <v>18.270292123238349</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7.1130604581994419</v>
      </c>
      <c r="AH602" s="304">
        <f t="shared" ca="1" si="289"/>
        <v>-2.1732735311781344</v>
      </c>
    </row>
    <row r="603" spans="1:34" x14ac:dyDescent="0.2">
      <c r="A603" s="347">
        <f t="shared" ca="1" si="267"/>
        <v>0.1</v>
      </c>
      <c r="B603" s="304">
        <f t="shared" ca="1" si="268"/>
        <v>23.900000000000027</v>
      </c>
      <c r="D603" s="306">
        <f t="shared" ca="1" si="269"/>
        <v>-0.70590466197581936</v>
      </c>
      <c r="E603" s="307">
        <f t="shared" ca="1" si="270"/>
        <v>-7.706681233789114</v>
      </c>
      <c r="F603" s="304">
        <f t="shared" ca="1" si="271"/>
        <v>7.7389428884723328</v>
      </c>
      <c r="G603" s="306">
        <f t="shared" ca="1" si="272"/>
        <v>22.729788917866887</v>
      </c>
      <c r="H603" s="307">
        <f t="shared" ca="1" si="273"/>
        <v>-68.706847636630727</v>
      </c>
      <c r="I603" s="304">
        <f t="shared" ca="1" si="274"/>
        <v>72.369014200926998</v>
      </c>
      <c r="J603" s="306">
        <f t="shared" ca="1" si="275"/>
        <v>673.22597114657003</v>
      </c>
      <c r="K603" s="307">
        <f t="shared" ca="1" si="276"/>
        <v>1045.9634640533341</v>
      </c>
      <c r="L603" s="304">
        <f t="shared" ca="1" si="261"/>
        <v>1243.8941982181173</v>
      </c>
      <c r="M603" s="306">
        <f t="shared" ca="1" si="277"/>
        <v>-1.2513069882633141</v>
      </c>
      <c r="N603" s="304">
        <f t="shared" ca="1" si="278"/>
        <v>-71.694609302713928</v>
      </c>
      <c r="P603" s="310">
        <f t="shared" ca="1" si="279"/>
        <v>23</v>
      </c>
      <c r="Q603" s="304">
        <f t="shared" ca="1" si="280"/>
        <v>0</v>
      </c>
      <c r="R603" s="306">
        <f t="shared" ca="1" si="281"/>
        <v>0</v>
      </c>
      <c r="S603" s="307">
        <f t="shared" ca="1" si="282"/>
        <v>8.2349999999999994</v>
      </c>
      <c r="T603" s="304">
        <f t="shared" ca="1" si="262"/>
        <v>80.785349999999994</v>
      </c>
      <c r="U603" s="311">
        <f t="shared" ca="1" si="263"/>
        <v>0</v>
      </c>
      <c r="V603" s="306">
        <f t="shared" ca="1" si="264"/>
        <v>1.1032374353491763</v>
      </c>
      <c r="W603" s="304">
        <f t="shared" ca="1" si="265"/>
        <v>18.646293598977238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7.0815837528364165</v>
      </c>
      <c r="AH603" s="304">
        <f t="shared" ca="1" si="289"/>
        <v>-2.218614708347098</v>
      </c>
    </row>
    <row r="604" spans="1:34" x14ac:dyDescent="0.2">
      <c r="A604" s="347">
        <f t="shared" ca="1" si="267"/>
        <v>0.1</v>
      </c>
      <c r="B604" s="304">
        <f t="shared" ca="1" si="268"/>
        <v>24.000000000000028</v>
      </c>
      <c r="D604" s="306">
        <f t="shared" ca="1" si="269"/>
        <v>-0.71116710565789487</v>
      </c>
      <c r="E604" s="307">
        <f t="shared" ca="1" si="270"/>
        <v>-7.6603077987577635</v>
      </c>
      <c r="F604" s="304">
        <f t="shared" ca="1" si="271"/>
        <v>7.6932486131593869</v>
      </c>
      <c r="G604" s="306">
        <f t="shared" ca="1" si="272"/>
        <v>22.658672207301098</v>
      </c>
      <c r="H604" s="307">
        <f t="shared" ca="1" si="273"/>
        <v>-69.472878416506504</v>
      </c>
      <c r="I604" s="304">
        <f t="shared" ca="1" si="274"/>
        <v>73.074593818047418</v>
      </c>
      <c r="J604" s="306">
        <f t="shared" ca="1" si="275"/>
        <v>675.49539420282838</v>
      </c>
      <c r="K604" s="307">
        <f t="shared" ca="1" si="276"/>
        <v>1039.0544777506773</v>
      </c>
      <c r="L604" s="304">
        <f t="shared" ca="1" si="261"/>
        <v>1239.3257180107928</v>
      </c>
      <c r="M604" s="306">
        <f t="shared" ca="1" si="277"/>
        <v>-1.2555234351114586</v>
      </c>
      <c r="N604" s="304">
        <f t="shared" ca="1" si="278"/>
        <v>-71.936193911653845</v>
      </c>
      <c r="P604" s="310">
        <f t="shared" ca="1" si="279"/>
        <v>23</v>
      </c>
      <c r="Q604" s="304">
        <f t="shared" ca="1" si="280"/>
        <v>0</v>
      </c>
      <c r="R604" s="306">
        <f t="shared" ca="1" si="281"/>
        <v>0</v>
      </c>
      <c r="S604" s="307">
        <f t="shared" ca="1" si="282"/>
        <v>8.2349999999999994</v>
      </c>
      <c r="T604" s="304">
        <f t="shared" ca="1" si="262"/>
        <v>80.785349999999994</v>
      </c>
      <c r="U604" s="311">
        <f t="shared" ca="1" si="263"/>
        <v>0</v>
      </c>
      <c r="V604" s="306">
        <f t="shared" ca="1" si="264"/>
        <v>1.1040020020537864</v>
      </c>
      <c r="W604" s="304">
        <f t="shared" ca="1" si="265"/>
        <v>19.024834859302558</v>
      </c>
      <c r="Y604" s="314" t="str">
        <f t="shared" ca="1" si="283"/>
        <v/>
      </c>
      <c r="Z604" s="315" t="str">
        <f t="shared" ca="1" si="284"/>
        <v/>
      </c>
      <c r="AA604" s="316" t="str">
        <f t="shared" ca="1" si="285"/>
        <v/>
      </c>
      <c r="AC604" s="310">
        <f t="shared" ca="1" si="286"/>
        <v>24.000000000000028</v>
      </c>
      <c r="AD604" s="323">
        <f t="shared" ca="1" si="287"/>
        <v>675.49539420282838</v>
      </c>
      <c r="AE604" s="324" t="e">
        <f t="shared" ca="1" si="266"/>
        <v>#N/A</v>
      </c>
      <c r="AG604" s="306">
        <f t="shared" ca="1" si="288"/>
        <v>7.0493004252567912</v>
      </c>
      <c r="AH604" s="304">
        <f t="shared" ca="1" si="289"/>
        <v>-2.264273661077989</v>
      </c>
    </row>
    <row r="605" spans="1:34" x14ac:dyDescent="0.2">
      <c r="A605" s="347">
        <f t="shared" ca="1" si="267"/>
        <v>0.1</v>
      </c>
      <c r="B605" s="304">
        <f t="shared" ca="1" si="268"/>
        <v>24.10000000000003</v>
      </c>
      <c r="D605" s="306">
        <f t="shared" ca="1" si="269"/>
        <v>-0.71635012144411847</v>
      </c>
      <c r="E605" s="307">
        <f t="shared" ca="1" si="270"/>
        <v>-7.6136266010900258</v>
      </c>
      <c r="F605" s="304">
        <f t="shared" ca="1" si="271"/>
        <v>7.6472522854498957</v>
      </c>
      <c r="G605" s="306">
        <f t="shared" ca="1" si="272"/>
        <v>22.587037195156686</v>
      </c>
      <c r="H605" s="307">
        <f t="shared" ca="1" si="273"/>
        <v>-70.234241076615504</v>
      </c>
      <c r="I605" s="304">
        <f t="shared" ca="1" si="274"/>
        <v>73.776845072580443</v>
      </c>
      <c r="J605" s="306">
        <f t="shared" ca="1" si="275"/>
        <v>677.75767967295121</v>
      </c>
      <c r="K605" s="307">
        <f t="shared" ca="1" si="276"/>
        <v>1032.0691217760211</v>
      </c>
      <c r="L605" s="304">
        <f t="shared" ca="1" si="261"/>
        <v>1234.7154103189894</v>
      </c>
      <c r="M605" s="306">
        <f t="shared" ca="1" si="277"/>
        <v>-1.2596464813475556</v>
      </c>
      <c r="N605" s="304">
        <f t="shared" ca="1" si="278"/>
        <v>-72.17242705971951</v>
      </c>
      <c r="P605" s="310">
        <f t="shared" ca="1" si="279"/>
        <v>23</v>
      </c>
      <c r="Q605" s="304">
        <f t="shared" ca="1" si="280"/>
        <v>0</v>
      </c>
      <c r="R605" s="306">
        <f t="shared" ca="1" si="281"/>
        <v>0</v>
      </c>
      <c r="S605" s="307">
        <f t="shared" ca="1" si="282"/>
        <v>8.2349999999999994</v>
      </c>
      <c r="T605" s="304">
        <f t="shared" ca="1" si="262"/>
        <v>80.785349999999994</v>
      </c>
      <c r="U605" s="311">
        <f t="shared" ca="1" si="263"/>
        <v>0</v>
      </c>
      <c r="V605" s="306">
        <f t="shared" ca="1" si="264"/>
        <v>1.1047755307045257</v>
      </c>
      <c r="W605" s="304">
        <f t="shared" ca="1" si="265"/>
        <v>19.405838836480296</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7.0162417030379611</v>
      </c>
      <c r="AH605" s="304">
        <f t="shared" ca="1" si="289"/>
        <v>-2.3102410272377121</v>
      </c>
    </row>
    <row r="606" spans="1:34" x14ac:dyDescent="0.2">
      <c r="A606" s="347">
        <f t="shared" ca="1" si="267"/>
        <v>0.1</v>
      </c>
      <c r="B606" s="304">
        <f t="shared" ca="1" si="268"/>
        <v>24.200000000000031</v>
      </c>
      <c r="D606" s="306">
        <f t="shared" ca="1" si="269"/>
        <v>-0.72145293462076576</v>
      </c>
      <c r="E606" s="307">
        <f t="shared" ca="1" si="270"/>
        <v>-7.5666469255006206</v>
      </c>
      <c r="F606" s="304">
        <f t="shared" ca="1" si="271"/>
        <v>7.6009630989803458</v>
      </c>
      <c r="G606" s="306">
        <f t="shared" ca="1" si="272"/>
        <v>22.514891901694611</v>
      </c>
      <c r="H606" s="307">
        <f t="shared" ca="1" si="273"/>
        <v>-70.990905769165565</v>
      </c>
      <c r="I606" s="304">
        <f t="shared" ca="1" si="274"/>
        <v>74.475694419532189</v>
      </c>
      <c r="J606" s="306">
        <f t="shared" ca="1" si="275"/>
        <v>680.01277612779381</v>
      </c>
      <c r="K606" s="307">
        <f t="shared" ca="1" si="276"/>
        <v>1025.007864433732</v>
      </c>
      <c r="L606" s="304">
        <f t="shared" ca="1" si="261"/>
        <v>1230.0644283321215</v>
      </c>
      <c r="M606" s="306">
        <f t="shared" ca="1" si="277"/>
        <v>-1.2636791710913948</v>
      </c>
      <c r="N606" s="304">
        <f t="shared" ca="1" si="278"/>
        <v>-72.403483162127188</v>
      </c>
      <c r="P606" s="310">
        <f t="shared" ca="1" si="279"/>
        <v>23</v>
      </c>
      <c r="Q606" s="304">
        <f t="shared" ca="1" si="280"/>
        <v>0</v>
      </c>
      <c r="R606" s="306">
        <f t="shared" ca="1" si="281"/>
        <v>0</v>
      </c>
      <c r="S606" s="307">
        <f t="shared" ca="1" si="282"/>
        <v>8.2349999999999994</v>
      </c>
      <c r="T606" s="304">
        <f t="shared" ca="1" si="262"/>
        <v>80.785349999999994</v>
      </c>
      <c r="U606" s="311">
        <f t="shared" ca="1" si="263"/>
        <v>0</v>
      </c>
      <c r="V606" s="306">
        <f t="shared" ca="1" si="264"/>
        <v>1.1055579867529681</v>
      </c>
      <c r="W606" s="304">
        <f t="shared" ca="1" si="265"/>
        <v>19.789228519512854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6.9824376405851938</v>
      </c>
      <c r="AH606" s="304">
        <f t="shared" ca="1" si="289"/>
        <v>-2.3565074482671884</v>
      </c>
    </row>
    <row r="607" spans="1:34" x14ac:dyDescent="0.2">
      <c r="A607" s="347">
        <f t="shared" ca="1" si="267"/>
        <v>0.1</v>
      </c>
      <c r="B607" s="304">
        <f t="shared" ca="1" si="268"/>
        <v>24.300000000000033</v>
      </c>
      <c r="D607" s="306">
        <f t="shared" ca="1" si="269"/>
        <v>-0.72647481825265858</v>
      </c>
      <c r="E607" s="307">
        <f t="shared" ca="1" si="270"/>
        <v>-7.5193780600223779</v>
      </c>
      <c r="F607" s="304">
        <f t="shared" ca="1" si="271"/>
        <v>7.5543902514432713</v>
      </c>
      <c r="G607" s="306">
        <f t="shared" ca="1" si="272"/>
        <v>22.442244419869343</v>
      </c>
      <c r="H607" s="307">
        <f t="shared" ca="1" si="273"/>
        <v>-71.742843575167797</v>
      </c>
      <c r="I607" s="304">
        <f t="shared" ca="1" si="274"/>
        <v>75.17107115674321</v>
      </c>
      <c r="J607" s="306">
        <f t="shared" ca="1" si="275"/>
        <v>682.260632943872</v>
      </c>
      <c r="K607" s="307">
        <f t="shared" ca="1" si="276"/>
        <v>1017.8711769665153</v>
      </c>
      <c r="L607" s="304">
        <f t="shared" ca="1" si="261"/>
        <v>1225.3739446243226</v>
      </c>
      <c r="M607" s="306">
        <f t="shared" ca="1" si="277"/>
        <v>-1.2676244226498952</v>
      </c>
      <c r="N607" s="304">
        <f t="shared" ca="1" si="278"/>
        <v>-72.629529425546664</v>
      </c>
      <c r="P607" s="310">
        <f t="shared" ca="1" si="279"/>
        <v>23</v>
      </c>
      <c r="Q607" s="304">
        <f t="shared" ca="1" si="280"/>
        <v>0</v>
      </c>
      <c r="R607" s="306">
        <f t="shared" ca="1" si="281"/>
        <v>0</v>
      </c>
      <c r="S607" s="307">
        <f t="shared" ca="1" si="282"/>
        <v>8.2349999999999994</v>
      </c>
      <c r="T607" s="304">
        <f t="shared" ca="1" si="262"/>
        <v>80.785349999999994</v>
      </c>
      <c r="U607" s="311">
        <f t="shared" ca="1" si="263"/>
        <v>0</v>
      </c>
      <c r="V607" s="306">
        <f t="shared" ca="1" si="264"/>
        <v>1.1063493354026785</v>
      </c>
      <c r="W607" s="304">
        <f t="shared" ca="1" si="265"/>
        <v>20.174926981136409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6.947917187379856</v>
      </c>
      <c r="AH607" s="304">
        <f t="shared" ca="1" si="289"/>
        <v>-2.4030635724970071</v>
      </c>
    </row>
    <row r="608" spans="1:34" x14ac:dyDescent="0.2">
      <c r="A608" s="347">
        <f t="shared" ca="1" si="267"/>
        <v>0.1</v>
      </c>
      <c r="B608" s="304">
        <f t="shared" ca="1" si="268"/>
        <v>24.400000000000034</v>
      </c>
      <c r="D608" s="306">
        <f t="shared" ca="1" si="269"/>
        <v>-0.73141509186159492</v>
      </c>
      <c r="E608" s="307">
        <f t="shared" ca="1" si="270"/>
        <v>-7.4718292920165563</v>
      </c>
      <c r="F608" s="304">
        <f t="shared" ca="1" si="271"/>
        <v>7.5075429406457301</v>
      </c>
      <c r="G608" s="306">
        <f t="shared" ca="1" si="272"/>
        <v>22.369102910683186</v>
      </c>
      <c r="H608" s="307">
        <f t="shared" ca="1" si="273"/>
        <v>-72.490026504369453</v>
      </c>
      <c r="I608" s="304">
        <f t="shared" ca="1" si="274"/>
        <v>75.862907323888663</v>
      </c>
      <c r="J608" s="306">
        <f t="shared" ca="1" si="275"/>
        <v>684.50120031039967</v>
      </c>
      <c r="K608" s="307">
        <f t="shared" ca="1" si="276"/>
        <v>1010.6595334625384</v>
      </c>
      <c r="L608" s="304">
        <f t="shared" ca="1" si="261"/>
        <v>1220.6451514691294</v>
      </c>
      <c r="M608" s="306">
        <f t="shared" ca="1" si="277"/>
        <v>-1.2714850346212794</v>
      </c>
      <c r="N608" s="304">
        <f t="shared" ca="1" si="278"/>
        <v>-72.850726197844665</v>
      </c>
      <c r="P608" s="310">
        <f t="shared" ca="1" si="279"/>
        <v>23</v>
      </c>
      <c r="Q608" s="304">
        <f t="shared" ca="1" si="280"/>
        <v>0</v>
      </c>
      <c r="R608" s="306">
        <f t="shared" ca="1" si="281"/>
        <v>0</v>
      </c>
      <c r="S608" s="307">
        <f t="shared" ca="1" si="282"/>
        <v>8.2349999999999994</v>
      </c>
      <c r="T608" s="304">
        <f t="shared" ca="1" si="262"/>
        <v>80.785349999999994</v>
      </c>
      <c r="U608" s="311">
        <f t="shared" ca="1" si="263"/>
        <v>0</v>
      </c>
      <c r="V608" s="306">
        <f t="shared" ca="1" si="264"/>
        <v>1.1071495416153101</v>
      </c>
      <c r="W608" s="304">
        <f t="shared" ca="1" si="265"/>
        <v>20.562857404496111</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6.9127082514234921</v>
      </c>
      <c r="AH608" s="304">
        <f t="shared" ca="1" si="289"/>
        <v>-2.4499000584257935</v>
      </c>
    </row>
    <row r="609" spans="1:34" x14ac:dyDescent="0.2">
      <c r="A609" s="347">
        <f t="shared" ca="1" si="267"/>
        <v>0.1</v>
      </c>
      <c r="B609" s="304">
        <f t="shared" ca="1" si="268"/>
        <v>24.500000000000036</v>
      </c>
      <c r="D609" s="306">
        <f t="shared" ca="1" si="269"/>
        <v>-0.73627312016477686</v>
      </c>
      <c r="E609" s="307">
        <f t="shared" ca="1" si="270"/>
        <v>-7.4240099042724914</v>
      </c>
      <c r="F609" s="304">
        <f t="shared" ca="1" si="271"/>
        <v>7.4604303606570319</v>
      </c>
      <c r="G609" s="306">
        <f t="shared" ca="1" si="272"/>
        <v>22.295475598666709</v>
      </c>
      <c r="H609" s="307">
        <f t="shared" ca="1" si="273"/>
        <v>-73.232427494796696</v>
      </c>
      <c r="I609" s="304">
        <f t="shared" ca="1" si="274"/>
        <v>76.551137607166865</v>
      </c>
      <c r="J609" s="306">
        <f t="shared" ca="1" si="275"/>
        <v>686.7344292358672</v>
      </c>
      <c r="K609" s="307">
        <f t="shared" ca="1" si="276"/>
        <v>1003.3734107625801</v>
      </c>
      <c r="L609" s="304">
        <f t="shared" ca="1" si="261"/>
        <v>1215.8792611617512</v>
      </c>
      <c r="M609" s="306">
        <f t="shared" ca="1" si="277"/>
        <v>-1.2752636916696078</v>
      </c>
      <c r="N609" s="304">
        <f t="shared" ca="1" si="278"/>
        <v>-73.067227298941248</v>
      </c>
      <c r="P609" s="310">
        <f t="shared" ca="1" si="279"/>
        <v>23</v>
      </c>
      <c r="Q609" s="304">
        <f t="shared" ca="1" si="280"/>
        <v>0</v>
      </c>
      <c r="R609" s="306">
        <f t="shared" ca="1" si="281"/>
        <v>0</v>
      </c>
      <c r="S609" s="307">
        <f t="shared" ca="1" si="282"/>
        <v>8.2349999999999994</v>
      </c>
      <c r="T609" s="304">
        <f t="shared" ca="1" si="262"/>
        <v>80.785349999999994</v>
      </c>
      <c r="U609" s="311">
        <f t="shared" ca="1" si="263"/>
        <v>0</v>
      </c>
      <c r="V609" s="306">
        <f t="shared" ca="1" si="264"/>
        <v>1.1079585701167103</v>
      </c>
      <c r="W609" s="304">
        <f t="shared" ca="1" si="265"/>
        <v>20.952943109484373</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6.8768377582307618</v>
      </c>
      <c r="AH609" s="304">
        <f t="shared" ca="1" si="289"/>
        <v>-2.4970075779594549</v>
      </c>
    </row>
    <row r="610" spans="1:34" x14ac:dyDescent="0.2">
      <c r="A610" s="347">
        <f t="shared" ca="1" si="267"/>
        <v>0.1</v>
      </c>
      <c r="B610" s="304">
        <f t="shared" ca="1" si="268"/>
        <v>24.600000000000037</v>
      </c>
      <c r="D610" s="306">
        <f t="shared" ca="1" si="269"/>
        <v>-0.74104831186866904</v>
      </c>
      <c r="E610" s="307">
        <f t="shared" ca="1" si="270"/>
        <v>-7.375929171194306</v>
      </c>
      <c r="F610" s="304">
        <f t="shared" ca="1" si="271"/>
        <v>7.4130616980434292</v>
      </c>
      <c r="G610" s="306">
        <f t="shared" ca="1" si="272"/>
        <v>22.221370767479844</v>
      </c>
      <c r="H610" s="307">
        <f t="shared" ca="1" si="273"/>
        <v>-73.970020411916124</v>
      </c>
      <c r="I610" s="304">
        <f t="shared" ca="1" si="274"/>
        <v>77.235699249279122</v>
      </c>
      <c r="J610" s="306">
        <f t="shared" ca="1" si="275"/>
        <v>688.96027155417448</v>
      </c>
      <c r="K610" s="307">
        <f t="shared" ca="1" si="276"/>
        <v>996.0132883672444</v>
      </c>
      <c r="L610" s="304">
        <f t="shared" ca="1" si="261"/>
        <v>1211.0775063488436</v>
      </c>
      <c r="M610" s="306">
        <f t="shared" ca="1" si="277"/>
        <v>-1.278962969988422</v>
      </c>
      <c r="N610" s="304">
        <f t="shared" ca="1" si="278"/>
        <v>-73.279180333853546</v>
      </c>
      <c r="P610" s="310">
        <f t="shared" ca="1" si="279"/>
        <v>23</v>
      </c>
      <c r="Q610" s="304">
        <f t="shared" ca="1" si="280"/>
        <v>0</v>
      </c>
      <c r="R610" s="306">
        <f t="shared" ca="1" si="281"/>
        <v>0</v>
      </c>
      <c r="S610" s="307">
        <f t="shared" ca="1" si="282"/>
        <v>8.2349999999999994</v>
      </c>
      <c r="T610" s="304">
        <f t="shared" ca="1" si="262"/>
        <v>80.785349999999994</v>
      </c>
      <c r="U610" s="311">
        <f t="shared" ca="1" si="263"/>
        <v>0</v>
      </c>
      <c r="V610" s="306">
        <f t="shared" ca="1" si="264"/>
        <v>1.1087763854030446</v>
      </c>
      <c r="W610" s="304">
        <f t="shared" ca="1" si="265"/>
        <v>21.345107578728324</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6.8403317056978405</v>
      </c>
      <c r="AH610" s="304">
        <f t="shared" ca="1" si="289"/>
        <v>-2.5443768196095173</v>
      </c>
    </row>
    <row r="611" spans="1:34" x14ac:dyDescent="0.2">
      <c r="A611" s="347">
        <f t="shared" ca="1" si="267"/>
        <v>0.1</v>
      </c>
      <c r="B611" s="304">
        <f t="shared" ca="1" si="268"/>
        <v>24.700000000000038</v>
      </c>
      <c r="D611" s="306">
        <f t="shared" ca="1" si="269"/>
        <v>-0.74574011851411204</v>
      </c>
      <c r="E611" s="307">
        <f t="shared" ca="1" si="270"/>
        <v>-7.3275963550726688</v>
      </c>
      <c r="F611" s="304">
        <f t="shared" ca="1" si="271"/>
        <v>7.3654461281877355</v>
      </c>
      <c r="G611" s="306">
        <f t="shared" ca="1" si="272"/>
        <v>22.146796755628433</v>
      </c>
      <c r="H611" s="307">
        <f t="shared" ca="1" si="273"/>
        <v>-74.702780047423389</v>
      </c>
      <c r="I611" s="304">
        <f t="shared" ca="1" si="274"/>
        <v>77.916531964332393</v>
      </c>
      <c r="J611" s="306">
        <f t="shared" ca="1" si="275"/>
        <v>691.17867993032985</v>
      </c>
      <c r="K611" s="307">
        <f t="shared" ca="1" si="276"/>
        <v>988.57964834427742</v>
      </c>
      <c r="L611" s="304">
        <f t="shared" ca="1" si="261"/>
        <v>1206.2411403656936</v>
      </c>
      <c r="M611" s="306">
        <f t="shared" ca="1" si="277"/>
        <v>-1.2825853424712235</v>
      </c>
      <c r="N611" s="304">
        <f t="shared" ca="1" si="278"/>
        <v>-73.486726988942394</v>
      </c>
      <c r="P611" s="310">
        <f t="shared" ca="1" si="279"/>
        <v>23</v>
      </c>
      <c r="Q611" s="304">
        <f t="shared" ca="1" si="280"/>
        <v>0</v>
      </c>
      <c r="R611" s="306">
        <f t="shared" ca="1" si="281"/>
        <v>0</v>
      </c>
      <c r="S611" s="307">
        <f t="shared" ca="1" si="282"/>
        <v>8.2349999999999994</v>
      </c>
      <c r="T611" s="304">
        <f t="shared" ca="1" si="262"/>
        <v>80.785349999999994</v>
      </c>
      <c r="U611" s="311">
        <f t="shared" ca="1" si="263"/>
        <v>0</v>
      </c>
      <c r="V611" s="306">
        <f t="shared" ca="1" si="264"/>
        <v>1.1096029517469255</v>
      </c>
      <c r="W611" s="304">
        <f t="shared" ca="1" si="265"/>
        <v>21.739274483212863</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6.8032152151483931</v>
      </c>
      <c r="AH611" s="304">
        <f t="shared" ca="1" si="289"/>
        <v>-2.5919984916488557</v>
      </c>
    </row>
    <row r="612" spans="1:34" x14ac:dyDescent="0.2">
      <c r="A612" s="347">
        <f t="shared" ca="1" si="267"/>
        <v>0.1</v>
      </c>
      <c r="B612" s="304">
        <f t="shared" ca="1" si="268"/>
        <v>24.80000000000004</v>
      </c>
      <c r="D612" s="306">
        <f t="shared" ca="1" si="269"/>
        <v>-0.75034803336881417</v>
      </c>
      <c r="E612" s="307">
        <f t="shared" ca="1" si="270"/>
        <v>-7.2790207024398796</v>
      </c>
      <c r="F612" s="304">
        <f t="shared" ca="1" si="271"/>
        <v>7.3175928116921627</v>
      </c>
      <c r="G612" s="306">
        <f t="shared" ca="1" si="272"/>
        <v>22.071761952291553</v>
      </c>
      <c r="H612" s="307">
        <f t="shared" ca="1" si="273"/>
        <v>-75.430682117667374</v>
      </c>
      <c r="I612" s="304">
        <f t="shared" ca="1" si="274"/>
        <v>78.593577857323751</v>
      </c>
      <c r="J612" s="306">
        <f t="shared" ca="1" si="275"/>
        <v>693.38960786572579</v>
      </c>
      <c r="K612" s="307">
        <f t="shared" ca="1" si="276"/>
        <v>981.0729752360229</v>
      </c>
      <c r="L612" s="304">
        <f t="shared" ca="1" si="261"/>
        <v>1201.3714375806705</v>
      </c>
      <c r="M612" s="306">
        <f t="shared" ca="1" si="277"/>
        <v>-1.2861331836055225</v>
      </c>
      <c r="N612" s="304">
        <f t="shared" ca="1" si="278"/>
        <v>-73.690003312320641</v>
      </c>
      <c r="P612" s="310">
        <f t="shared" ca="1" si="279"/>
        <v>23</v>
      </c>
      <c r="Q612" s="304">
        <f t="shared" ca="1" si="280"/>
        <v>0</v>
      </c>
      <c r="R612" s="306">
        <f t="shared" ca="1" si="281"/>
        <v>0</v>
      </c>
      <c r="S612" s="307">
        <f t="shared" ca="1" si="282"/>
        <v>8.2349999999999994</v>
      </c>
      <c r="T612" s="304">
        <f t="shared" ca="1" si="262"/>
        <v>80.785349999999994</v>
      </c>
      <c r="U612" s="311">
        <f t="shared" ca="1" si="263"/>
        <v>0</v>
      </c>
      <c r="V612" s="306">
        <f t="shared" ca="1" si="264"/>
        <v>1.1104382332035514</v>
      </c>
      <c r="W612" s="304">
        <f t="shared" ca="1" si="265"/>
        <v>22.135367707526434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6.7655125788364456</v>
      </c>
      <c r="AH612" s="304">
        <f t="shared" ca="1" si="289"/>
        <v>-2.6398633252231773</v>
      </c>
    </row>
    <row r="613" spans="1:34" x14ac:dyDescent="0.2">
      <c r="A613" s="347">
        <f t="shared" ca="1" si="267"/>
        <v>0.1</v>
      </c>
      <c r="B613" s="304">
        <f t="shared" ca="1" si="268"/>
        <v>24.900000000000041</v>
      </c>
      <c r="D613" s="306">
        <f t="shared" ca="1" si="269"/>
        <v>-0.75487159036366192</v>
      </c>
      <c r="E613" s="307">
        <f t="shared" ca="1" si="270"/>
        <v>-7.2302114405067854</v>
      </c>
      <c r="F613" s="304">
        <f t="shared" ca="1" si="271"/>
        <v>7.2695108908628345</v>
      </c>
      <c r="G613" s="306">
        <f t="shared" ca="1" si="272"/>
        <v>21.996274793255186</v>
      </c>
      <c r="H613" s="307">
        <f t="shared" ca="1" si="273"/>
        <v>-76.15370326171805</v>
      </c>
      <c r="I613" s="304">
        <f t="shared" ca="1" si="274"/>
        <v>79.266781347889989</v>
      </c>
      <c r="J613" s="306">
        <f t="shared" ca="1" si="275"/>
        <v>695.59300970300308</v>
      </c>
      <c r="K613" s="307">
        <f t="shared" ca="1" si="276"/>
        <v>973.49375596705363</v>
      </c>
      <c r="L613" s="304">
        <f t="shared" ca="1" si="261"/>
        <v>1196.4696937467841</v>
      </c>
      <c r="M613" s="306">
        <f t="shared" ca="1" si="277"/>
        <v>-1.2896087741062425</v>
      </c>
      <c r="N613" s="304">
        <f t="shared" ca="1" si="278"/>
        <v>-73.889139979327666</v>
      </c>
      <c r="P613" s="310">
        <f t="shared" ca="1" si="279"/>
        <v>23</v>
      </c>
      <c r="Q613" s="304">
        <f t="shared" ca="1" si="280"/>
        <v>0</v>
      </c>
      <c r="R613" s="306">
        <f t="shared" ca="1" si="281"/>
        <v>0</v>
      </c>
      <c r="S613" s="307">
        <f t="shared" ca="1" si="282"/>
        <v>8.2349999999999994</v>
      </c>
      <c r="T613" s="304">
        <f t="shared" ca="1" si="262"/>
        <v>80.785349999999994</v>
      </c>
      <c r="U613" s="311">
        <f t="shared" ca="1" si="263"/>
        <v>0</v>
      </c>
      <c r="V613" s="306">
        <f t="shared" ca="1" si="264"/>
        <v>1.1112821936168493</v>
      </c>
      <c r="W613" s="304">
        <f t="shared" ca="1" si="265"/>
        <v>22.533311374717307</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6.7272473041646368</v>
      </c>
      <c r="AH613" s="304">
        <f t="shared" ca="1" si="289"/>
        <v>-2.6879620774166892</v>
      </c>
    </row>
    <row r="614" spans="1:34" x14ac:dyDescent="0.2">
      <c r="A614" s="347">
        <f t="shared" ca="1" si="267"/>
        <v>0.1</v>
      </c>
      <c r="B614" s="304">
        <f t="shared" ca="1" si="268"/>
        <v>25.000000000000043</v>
      </c>
      <c r="D614" s="306">
        <f t="shared" ca="1" si="269"/>
        <v>-0.75931036306956634</v>
      </c>
      <c r="E614" s="307">
        <f t="shared" ca="1" si="270"/>
        <v>-7.1811777736802007</v>
      </c>
      <c r="F614" s="304">
        <f t="shared" ca="1" si="271"/>
        <v>7.2212094862746756</v>
      </c>
      <c r="G614" s="306">
        <f t="shared" ca="1" si="272"/>
        <v>21.920343756948228</v>
      </c>
      <c r="H614" s="307">
        <f t="shared" ca="1" si="273"/>
        <v>-76.871821039086072</v>
      </c>
      <c r="I614" s="304">
        <f t="shared" ca="1" si="274"/>
        <v>79.936089098029157</v>
      </c>
      <c r="J614" s="306">
        <f t="shared" ca="1" si="275"/>
        <v>697.78884063051328</v>
      </c>
      <c r="K614" s="307">
        <f t="shared" ca="1" si="276"/>
        <v>965.84247975201345</v>
      </c>
      <c r="L614" s="304">
        <f t="shared" ca="1" si="261"/>
        <v>1191.5372263601312</v>
      </c>
      <c r="M614" s="306">
        <f t="shared" ca="1" si="277"/>
        <v>-1.2930143053033682</v>
      </c>
      <c r="N614" s="304">
        <f t="shared" ca="1" si="278"/>
        <v>-74.084262543923103</v>
      </c>
      <c r="P614" s="310">
        <f t="shared" ca="1" si="279"/>
        <v>23</v>
      </c>
      <c r="Q614" s="304">
        <f t="shared" ca="1" si="280"/>
        <v>0</v>
      </c>
      <c r="R614" s="306">
        <f t="shared" ca="1" si="281"/>
        <v>0</v>
      </c>
      <c r="S614" s="307">
        <f t="shared" ca="1" si="282"/>
        <v>8.2349999999999994</v>
      </c>
      <c r="T614" s="304">
        <f t="shared" ca="1" si="262"/>
        <v>80.785349999999994</v>
      </c>
      <c r="U614" s="311">
        <f t="shared" ca="1" si="263"/>
        <v>0</v>
      </c>
      <c r="V614" s="306">
        <f t="shared" ca="1" si="264"/>
        <v>1.1121347966256199</v>
      </c>
      <c r="W614" s="304">
        <f t="shared" ca="1" si="265"/>
        <v>22.933029870748584</v>
      </c>
      <c r="Y614" s="314" t="str">
        <f t="shared" ca="1" si="283"/>
        <v/>
      </c>
      <c r="Z614" s="315" t="str">
        <f t="shared" ca="1" si="284"/>
        <v/>
      </c>
      <c r="AA614" s="316" t="str">
        <f t="shared" ca="1" si="285"/>
        <v/>
      </c>
      <c r="AC614" s="310">
        <f t="shared" ca="1" si="286"/>
        <v>25.000000000000043</v>
      </c>
      <c r="AD614" s="323">
        <f t="shared" ca="1" si="287"/>
        <v>697.78884063051328</v>
      </c>
      <c r="AE614" s="324" t="e">
        <f t="shared" ca="1" si="266"/>
        <v>#N/A</v>
      </c>
      <c r="AG614" s="306">
        <f t="shared" ca="1" si="288"/>
        <v>6.6884421548567801</v>
      </c>
      <c r="AH614" s="304">
        <f t="shared" ca="1" si="289"/>
        <v>-2.7362855342704684</v>
      </c>
    </row>
    <row r="615" spans="1:34" x14ac:dyDescent="0.2">
      <c r="A615" s="347">
        <f t="shared" ca="1" si="267"/>
        <v>0.1</v>
      </c>
      <c r="B615" s="304">
        <f t="shared" ca="1" si="268"/>
        <v>25.100000000000044</v>
      </c>
      <c r="D615" s="306">
        <f t="shared" ca="1" si="269"/>
        <v>-0.76366396371182232</v>
      </c>
      <c r="E615" s="307">
        <f t="shared" ca="1" si="270"/>
        <v>-7.131928880159716</v>
      </c>
      <c r="F615" s="304">
        <f t="shared" ca="1" si="271"/>
        <v>7.1726976934155164</v>
      </c>
      <c r="G615" s="306">
        <f t="shared" ca="1" si="272"/>
        <v>21.843977360577046</v>
      </c>
      <c r="H615" s="307">
        <f t="shared" ca="1" si="273"/>
        <v>-77.58501392710204</v>
      </c>
      <c r="I615" s="304">
        <f t="shared" ca="1" si="274"/>
        <v>80.601449943521615</v>
      </c>
      <c r="J615" s="306">
        <f t="shared" ca="1" si="275"/>
        <v>699.97705668638957</v>
      </c>
      <c r="K615" s="307">
        <f t="shared" ca="1" si="276"/>
        <v>958.11963800370404</v>
      </c>
      <c r="L615" s="304">
        <f t="shared" ca="1" si="261"/>
        <v>1186.5753750249876</v>
      </c>
      <c r="M615" s="306">
        <f t="shared" ca="1" si="277"/>
        <v>-1.2963518832978702</v>
      </c>
      <c r="N615" s="304">
        <f t="shared" ca="1" si="278"/>
        <v>-74.275491676803796</v>
      </c>
      <c r="P615" s="310">
        <f t="shared" ca="1" si="279"/>
        <v>23</v>
      </c>
      <c r="Q615" s="304">
        <f t="shared" ca="1" si="280"/>
        <v>0</v>
      </c>
      <c r="R615" s="306">
        <f t="shared" ca="1" si="281"/>
        <v>0</v>
      </c>
      <c r="S615" s="307">
        <f t="shared" ca="1" si="282"/>
        <v>8.2349999999999994</v>
      </c>
      <c r="T615" s="304">
        <f t="shared" ca="1" si="262"/>
        <v>80.785349999999994</v>
      </c>
      <c r="U615" s="311">
        <f t="shared" ca="1" si="263"/>
        <v>0</v>
      </c>
      <c r="V615" s="306">
        <f t="shared" ca="1" si="264"/>
        <v>1.112996005669683</v>
      </c>
      <c r="W615" s="304">
        <f t="shared" ca="1" si="265"/>
        <v>23.334447868540774</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6.6491191893058827</v>
      </c>
      <c r="AH615" s="304">
        <f t="shared" ca="1" si="289"/>
        <v>-2.7848245137521053</v>
      </c>
    </row>
    <row r="616" spans="1:34" x14ac:dyDescent="0.2">
      <c r="A616" s="347">
        <f t="shared" ca="1" si="267"/>
        <v>0.1</v>
      </c>
      <c r="B616" s="304">
        <f t="shared" ca="1" si="268"/>
        <v>25.200000000000045</v>
      </c>
      <c r="D616" s="306">
        <f t="shared" ca="1" si="269"/>
        <v>-0.76793204221918177</v>
      </c>
      <c r="E616" s="307">
        <f t="shared" ca="1" si="270"/>
        <v>-7.0824739086128963</v>
      </c>
      <c r="F616" s="304">
        <f t="shared" ca="1" si="271"/>
        <v>7.1239845794084484</v>
      </c>
      <c r="G616" s="306">
        <f t="shared" ca="1" si="272"/>
        <v>21.767184156355128</v>
      </c>
      <c r="H616" s="307">
        <f t="shared" ca="1" si="273"/>
        <v>-78.293261317963328</v>
      </c>
      <c r="I616" s="304">
        <f t="shared" ca="1" si="274"/>
        <v>81.262814828798355</v>
      </c>
      <c r="J616" s="306">
        <f t="shared" ca="1" si="275"/>
        <v>702.15761476223622</v>
      </c>
      <c r="K616" s="307">
        <f t="shared" ca="1" si="276"/>
        <v>950.32572424145076</v>
      </c>
      <c r="L616" s="304">
        <f t="shared" ca="1" si="261"/>
        <v>1181.5855018252512</v>
      </c>
      <c r="M616" s="306">
        <f t="shared" ca="1" si="277"/>
        <v>-1.2996235328991175</v>
      </c>
      <c r="N616" s="304">
        <f t="shared" ca="1" si="278"/>
        <v>-74.46294339100092</v>
      </c>
      <c r="P616" s="310">
        <f t="shared" ca="1" si="279"/>
        <v>23</v>
      </c>
      <c r="Q616" s="304">
        <f t="shared" ca="1" si="280"/>
        <v>0</v>
      </c>
      <c r="R616" s="306">
        <f t="shared" ca="1" si="281"/>
        <v>0</v>
      </c>
      <c r="S616" s="307">
        <f t="shared" ca="1" si="282"/>
        <v>8.2349999999999994</v>
      </c>
      <c r="T616" s="304">
        <f t="shared" ca="1" si="262"/>
        <v>80.785349999999994</v>
      </c>
      <c r="U616" s="311">
        <f t="shared" ca="1" si="263"/>
        <v>0</v>
      </c>
      <c r="V616" s="306">
        <f t="shared" ca="1" si="264"/>
        <v>1.1138657839960218</v>
      </c>
      <c r="W616" s="304">
        <f t="shared" ca="1" si="265"/>
        <v>23.737490351591383</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6.6092997963020936</v>
      </c>
      <c r="AH616" s="304">
        <f t="shared" ca="1" si="289"/>
        <v>-2.8335698686752613</v>
      </c>
    </row>
    <row r="617" spans="1:34" x14ac:dyDescent="0.2">
      <c r="A617" s="347">
        <f t="shared" ca="1" si="267"/>
        <v>0.1</v>
      </c>
      <c r="B617" s="304">
        <f t="shared" ca="1" si="268"/>
        <v>25.300000000000047</v>
      </c>
      <c r="D617" s="306">
        <f t="shared" ca="1" si="269"/>
        <v>-0.7721142853050893</v>
      </c>
      <c r="E617" s="307">
        <f t="shared" ca="1" si="270"/>
        <v>-7.0328219749280478</v>
      </c>
      <c r="F617" s="304">
        <f t="shared" ca="1" si="271"/>
        <v>7.0750791798115609</v>
      </c>
      <c r="G617" s="306">
        <f t="shared" ca="1" si="272"/>
        <v>21.689972727824621</v>
      </c>
      <c r="H617" s="307">
        <f t="shared" ca="1" si="273"/>
        <v>-78.996543515456139</v>
      </c>
      <c r="I617" s="304">
        <f t="shared" ca="1" si="274"/>
        <v>81.920136745022162</v>
      </c>
      <c r="J617" s="306">
        <f t="shared" ca="1" si="275"/>
        <v>704.33047260644526</v>
      </c>
      <c r="K617" s="307">
        <f t="shared" ca="1" si="276"/>
        <v>942.46123399977978</v>
      </c>
      <c r="L617" s="304">
        <f t="shared" ca="1" si="261"/>
        <v>1176.5689917018917</v>
      </c>
      <c r="M617" s="306">
        <f t="shared" ca="1" si="277"/>
        <v>-1.3028312013562255</v>
      </c>
      <c r="N617" s="304">
        <f t="shared" ca="1" si="278"/>
        <v>-74.646729255670465</v>
      </c>
      <c r="P617" s="310">
        <f t="shared" ca="1" si="279"/>
        <v>23</v>
      </c>
      <c r="Q617" s="304">
        <f t="shared" ca="1" si="280"/>
        <v>0</v>
      </c>
      <c r="R617" s="306">
        <f t="shared" ca="1" si="281"/>
        <v>0</v>
      </c>
      <c r="S617" s="307">
        <f t="shared" ca="1" si="282"/>
        <v>8.2349999999999994</v>
      </c>
      <c r="T617" s="304">
        <f t="shared" ca="1" si="262"/>
        <v>80.785349999999994</v>
      </c>
      <c r="U617" s="311">
        <f t="shared" ca="1" si="263"/>
        <v>0</v>
      </c>
      <c r="V617" s="306">
        <f t="shared" ca="1" si="264"/>
        <v>1.1147440946649201</v>
      </c>
      <c r="W617" s="304">
        <f t="shared" ca="1" si="265"/>
        <v>24.14208263716149</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6.5690047283298316</v>
      </c>
      <c r="AH617" s="304">
        <f t="shared" ca="1" si="289"/>
        <v>-2.8825124895678669</v>
      </c>
    </row>
    <row r="618" spans="1:34" x14ac:dyDescent="0.2">
      <c r="A618" s="347">
        <f t="shared" ca="1" si="267"/>
        <v>0.1</v>
      </c>
      <c r="B618" s="304">
        <f t="shared" ca="1" si="268"/>
        <v>25.400000000000048</v>
      </c>
      <c r="D618" s="306">
        <f t="shared" ca="1" si="269"/>
        <v>-0.77621041557871118</v>
      </c>
      <c r="E618" s="307">
        <f t="shared" ca="1" si="270"/>
        <v>-6.9829821590437842</v>
      </c>
      <c r="F618" s="304">
        <f t="shared" ca="1" si="271"/>
        <v>7.0259904954943302</v>
      </c>
      <c r="G618" s="306">
        <f t="shared" ca="1" si="272"/>
        <v>21.612351686266749</v>
      </c>
      <c r="H618" s="307">
        <f t="shared" ca="1" si="273"/>
        <v>-79.694841731360512</v>
      </c>
      <c r="I618" s="304">
        <f t="shared" ca="1" si="274"/>
        <v>82.573370671164184</v>
      </c>
      <c r="J618" s="306">
        <f t="shared" ca="1" si="275"/>
        <v>706.49558882714985</v>
      </c>
      <c r="K618" s="307">
        <f t="shared" ca="1" si="276"/>
        <v>934.52666473743898</v>
      </c>
      <c r="L618" s="304">
        <f t="shared" ca="1" si="261"/>
        <v>1171.527252836016</v>
      </c>
      <c r="M618" s="306">
        <f t="shared" ca="1" si="277"/>
        <v>-1.3059767618950571</v>
      </c>
      <c r="N618" s="304">
        <f t="shared" ca="1" si="278"/>
        <v>-74.826956598748396</v>
      </c>
      <c r="P618" s="310">
        <f t="shared" ca="1" si="279"/>
        <v>23</v>
      </c>
      <c r="Q618" s="304">
        <f t="shared" ca="1" si="280"/>
        <v>0</v>
      </c>
      <c r="R618" s="306">
        <f t="shared" ca="1" si="281"/>
        <v>0</v>
      </c>
      <c r="S618" s="307">
        <f t="shared" ca="1" si="282"/>
        <v>8.2349999999999994</v>
      </c>
      <c r="T618" s="304">
        <f t="shared" ca="1" si="262"/>
        <v>80.785349999999994</v>
      </c>
      <c r="U618" s="311">
        <f t="shared" ca="1" si="263"/>
        <v>0</v>
      </c>
      <c r="V618" s="306">
        <f t="shared" ca="1" si="264"/>
        <v>1.1156309005560965</v>
      </c>
      <c r="W618" s="304">
        <f t="shared" ca="1" si="265"/>
        <v>24.548150399019793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6.5282541326091845</v>
      </c>
      <c r="AH618" s="304">
        <f t="shared" ca="1" si="289"/>
        <v>-2.9316433074877342</v>
      </c>
    </row>
    <row r="619" spans="1:34" x14ac:dyDescent="0.2">
      <c r="A619" s="347">
        <f t="shared" ca="1" si="267"/>
        <v>0.1</v>
      </c>
      <c r="B619" s="304">
        <f t="shared" ca="1" si="268"/>
        <v>25.50000000000005</v>
      </c>
      <c r="D619" s="306">
        <f t="shared" ca="1" si="269"/>
        <v>-0.78022019068357762</v>
      </c>
      <c r="E619" s="307">
        <f t="shared" ca="1" si="270"/>
        <v>-6.9329635018547897</v>
      </c>
      <c r="F619" s="304">
        <f t="shared" ca="1" si="271"/>
        <v>6.9767274895900115</v>
      </c>
      <c r="G619" s="306">
        <f t="shared" ca="1" si="272"/>
        <v>21.534329667198392</v>
      </c>
      <c r="H619" s="307">
        <f t="shared" ca="1" si="273"/>
        <v>-80.388138081545989</v>
      </c>
      <c r="I619" s="304">
        <f t="shared" ca="1" si="274"/>
        <v>83.222473517874278</v>
      </c>
      <c r="J619" s="306">
        <f t="shared" ca="1" si="275"/>
        <v>708.65292289482306</v>
      </c>
      <c r="K619" s="307">
        <f t="shared" ca="1" si="276"/>
        <v>926.5225157467936</v>
      </c>
      <c r="L619" s="304">
        <f t="shared" ca="1" si="261"/>
        <v>1166.4617170371016</v>
      </c>
      <c r="M619" s="306">
        <f t="shared" ca="1" si="277"/>
        <v>-1.3090620170719014</v>
      </c>
      <c r="N619" s="304">
        <f t="shared" ca="1" si="278"/>
        <v>-75.003728699102467</v>
      </c>
      <c r="P619" s="310">
        <f t="shared" ca="1" si="279"/>
        <v>23</v>
      </c>
      <c r="Q619" s="304">
        <f t="shared" ca="1" si="280"/>
        <v>0</v>
      </c>
      <c r="R619" s="306">
        <f t="shared" ca="1" si="281"/>
        <v>0</v>
      </c>
      <c r="S619" s="307">
        <f t="shared" ca="1" si="282"/>
        <v>8.2349999999999994</v>
      </c>
      <c r="T619" s="304">
        <f t="shared" ca="1" si="262"/>
        <v>80.785349999999994</v>
      </c>
      <c r="U619" s="311">
        <f t="shared" ca="1" si="263"/>
        <v>0</v>
      </c>
      <c r="V619" s="306">
        <f t="shared" ca="1" si="264"/>
        <v>1.116526164374825</v>
      </c>
      <c r="W619" s="304">
        <f t="shared" ca="1" si="265"/>
        <v>24.955619689735325</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6.4870675800436555</v>
      </c>
      <c r="AH619" s="304">
        <f t="shared" ca="1" si="289"/>
        <v>-2.9809532967844317</v>
      </c>
    </row>
    <row r="620" spans="1:34" x14ac:dyDescent="0.2">
      <c r="A620" s="347">
        <f t="shared" ca="1" si="267"/>
        <v>0.1</v>
      </c>
      <c r="B620" s="304">
        <f t="shared" ca="1" si="268"/>
        <v>25.600000000000051</v>
      </c>
      <c r="D620" s="306">
        <f t="shared" ca="1" si="269"/>
        <v>-0.78414340246184311</v>
      </c>
      <c r="E620" s="307">
        <f t="shared" ca="1" si="270"/>
        <v>-6.8827750021931902</v>
      </c>
      <c r="F620" s="304">
        <f t="shared" ca="1" si="271"/>
        <v>6.9272990845234848</v>
      </c>
      <c r="G620" s="306">
        <f t="shared" ca="1" si="272"/>
        <v>21.455915326952208</v>
      </c>
      <c r="H620" s="307">
        <f t="shared" ca="1" si="273"/>
        <v>-81.076415581765303</v>
      </c>
      <c r="I620" s="304">
        <f t="shared" ca="1" si="274"/>
        <v>83.867404073957474</v>
      </c>
      <c r="J620" s="306">
        <f t="shared" ca="1" si="275"/>
        <v>710.80243514453059</v>
      </c>
      <c r="K620" s="307">
        <f t="shared" ca="1" si="276"/>
        <v>918.44928806362805</v>
      </c>
      <c r="L620" s="304">
        <f t="shared" ca="1" si="261"/>
        <v>1161.3738401358883</v>
      </c>
      <c r="M620" s="306">
        <f t="shared" ca="1" si="277"/>
        <v>-1.3120887019542053</v>
      </c>
      <c r="N620" s="304">
        <f t="shared" ca="1" si="278"/>
        <v>-75.177144968774542</v>
      </c>
      <c r="P620" s="310">
        <f t="shared" ca="1" si="279"/>
        <v>23</v>
      </c>
      <c r="Q620" s="304">
        <f t="shared" ca="1" si="280"/>
        <v>0</v>
      </c>
      <c r="R620" s="306">
        <f t="shared" ca="1" si="281"/>
        <v>0</v>
      </c>
      <c r="S620" s="307">
        <f t="shared" ca="1" si="282"/>
        <v>8.2349999999999994</v>
      </c>
      <c r="T620" s="304">
        <f t="shared" ca="1" si="262"/>
        <v>80.785349999999994</v>
      </c>
      <c r="U620" s="311">
        <f t="shared" ca="1" si="263"/>
        <v>0</v>
      </c>
      <c r="V620" s="306">
        <f t="shared" ca="1" si="264"/>
        <v>1.1174298486580512</v>
      </c>
      <c r="W620" s="304">
        <f t="shared" ca="1" si="265"/>
        <v>25.364416962510376</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6.4454640922243094</v>
      </c>
      <c r="AH620" s="304">
        <f t="shared" ca="1" si="289"/>
        <v>-3.0304334778063544</v>
      </c>
    </row>
    <row r="621" spans="1:34" x14ac:dyDescent="0.2">
      <c r="A621" s="347">
        <f t="shared" ca="1" si="267"/>
        <v>0.1</v>
      </c>
      <c r="B621" s="304">
        <f t="shared" ca="1" si="268"/>
        <v>25.700000000000053</v>
      </c>
      <c r="D621" s="306">
        <f t="shared" ca="1" si="269"/>
        <v>-0.78797987614233223</v>
      </c>
      <c r="E621" s="307">
        <f t="shared" ca="1" si="270"/>
        <v>-6.8324256138850679</v>
      </c>
      <c r="F621" s="304">
        <f t="shared" ca="1" si="271"/>
        <v>6.8777141591140607</v>
      </c>
      <c r="G621" s="306">
        <f t="shared" ca="1" si="272"/>
        <v>21.377117339337975</v>
      </c>
      <c r="H621" s="307">
        <f t="shared" ca="1" si="273"/>
        <v>-81.759658143153814</v>
      </c>
      <c r="I621" s="304">
        <f t="shared" ca="1" si="274"/>
        <v>84.508122955282843</v>
      </c>
      <c r="J621" s="306">
        <f t="shared" ca="1" si="275"/>
        <v>712.94408677784509</v>
      </c>
      <c r="K621" s="307">
        <f t="shared" ca="1" si="276"/>
        <v>910.30748437738214</v>
      </c>
      <c r="L621" s="304">
        <f t="shared" ca="1" si="261"/>
        <v>1156.2651023813585</v>
      </c>
      <c r="M621" s="306">
        <f t="shared" ca="1" si="277"/>
        <v>-1.315058487138123</v>
      </c>
      <c r="N621" s="304">
        <f t="shared" ca="1" si="278"/>
        <v>-75.3473011258735</v>
      </c>
      <c r="P621" s="310">
        <f t="shared" ca="1" si="279"/>
        <v>23</v>
      </c>
      <c r="Q621" s="304">
        <f t="shared" ca="1" si="280"/>
        <v>0</v>
      </c>
      <c r="R621" s="306">
        <f t="shared" ca="1" si="281"/>
        <v>0</v>
      </c>
      <c r="S621" s="307">
        <f t="shared" ca="1" si="282"/>
        <v>8.2349999999999994</v>
      </c>
      <c r="T621" s="304">
        <f t="shared" ca="1" si="262"/>
        <v>80.785349999999994</v>
      </c>
      <c r="U621" s="311">
        <f t="shared" ca="1" si="263"/>
        <v>0</v>
      </c>
      <c r="V621" s="306">
        <f t="shared" ca="1" si="264"/>
        <v>1.1183419157804892</v>
      </c>
      <c r="W621" s="304">
        <f t="shared" ca="1" si="265"/>
        <v>25.774469092545836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6.4034621666292129</v>
      </c>
      <c r="AH621" s="304">
        <f t="shared" ca="1" si="289"/>
        <v>-3.0800749195519583</v>
      </c>
    </row>
    <row r="622" spans="1:34" x14ac:dyDescent="0.2">
      <c r="A622" s="347">
        <f t="shared" ca="1" si="267"/>
        <v>0.1</v>
      </c>
      <c r="B622" s="304">
        <f t="shared" ca="1" si="268"/>
        <v>25.800000000000054</v>
      </c>
      <c r="D622" s="306">
        <f t="shared" ca="1" si="269"/>
        <v>-0.79172946955066403</v>
      </c>
      <c r="E622" s="307">
        <f t="shared" ca="1" si="270"/>
        <v>-6.7819242428816908</v>
      </c>
      <c r="F622" s="304">
        <f t="shared" ca="1" si="271"/>
        <v>6.8279815457528414</v>
      </c>
      <c r="G622" s="306">
        <f t="shared" ca="1" si="272"/>
        <v>21.297944392382909</v>
      </c>
      <c r="H622" s="307">
        <f t="shared" ca="1" si="273"/>
        <v>-82.437850567441984</v>
      </c>
      <c r="I622" s="304">
        <f t="shared" ca="1" si="274"/>
        <v>85.144592555962888</v>
      </c>
      <c r="J622" s="306">
        <f t="shared" ca="1" si="275"/>
        <v>715.0778398644311</v>
      </c>
      <c r="K622" s="307">
        <f t="shared" ca="1" si="276"/>
        <v>902.0976089418524</v>
      </c>
      <c r="L622" s="304">
        <f t="shared" ca="1" si="261"/>
        <v>1151.1370088411668</v>
      </c>
      <c r="M622" s="306">
        <f t="shared" ca="1" si="277"/>
        <v>-1.3179729816120649</v>
      </c>
      <c r="N622" s="304">
        <f t="shared" ca="1" si="278"/>
        <v>-75.514289358644575</v>
      </c>
      <c r="P622" s="310">
        <f t="shared" ca="1" si="279"/>
        <v>23</v>
      </c>
      <c r="Q622" s="304">
        <f t="shared" ca="1" si="280"/>
        <v>0</v>
      </c>
      <c r="R622" s="306">
        <f t="shared" ca="1" si="281"/>
        <v>0</v>
      </c>
      <c r="S622" s="307">
        <f t="shared" ca="1" si="282"/>
        <v>8.2349999999999994</v>
      </c>
      <c r="T622" s="304">
        <f t="shared" ca="1" si="262"/>
        <v>80.785349999999994</v>
      </c>
      <c r="U622" s="311">
        <f t="shared" ca="1" si="263"/>
        <v>0</v>
      </c>
      <c r="V622" s="306">
        <f t="shared" ca="1" si="264"/>
        <v>1.1192623279607095</v>
      </c>
      <c r="W622" s="304">
        <f t="shared" ca="1" si="265"/>
        <v>26.185703397931753</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6.3610798001468734</v>
      </c>
      <c r="AH622" s="304">
        <f t="shared" ca="1" si="289"/>
        <v>-3.1298687422642182</v>
      </c>
    </row>
    <row r="623" spans="1:34" x14ac:dyDescent="0.2">
      <c r="A623" s="347">
        <f t="shared" ca="1" si="267"/>
        <v>0.1</v>
      </c>
      <c r="B623" s="304">
        <f t="shared" ca="1" si="268"/>
        <v>25.900000000000055</v>
      </c>
      <c r="D623" s="306">
        <f t="shared" ca="1" si="269"/>
        <v>-0.79539207233991582</v>
      </c>
      <c r="E623" s="307">
        <f t="shared" ca="1" si="270"/>
        <v>-6.7312797444650627</v>
      </c>
      <c r="F623" s="304">
        <f t="shared" ca="1" si="271"/>
        <v>6.7781100276542299</v>
      </c>
      <c r="G623" s="306">
        <f t="shared" ca="1" si="272"/>
        <v>21.218405185148917</v>
      </c>
      <c r="H623" s="307">
        <f t="shared" ca="1" si="273"/>
        <v>-83.110978541888485</v>
      </c>
      <c r="I623" s="304">
        <f t="shared" ca="1" si="274"/>
        <v>85.776777001653556</v>
      </c>
      <c r="J623" s="306">
        <f t="shared" ca="1" si="275"/>
        <v>717.20365734330767</v>
      </c>
      <c r="K623" s="307">
        <f t="shared" ca="1" si="276"/>
        <v>893.82016748638591</v>
      </c>
      <c r="L623" s="304">
        <f t="shared" ca="1" si="261"/>
        <v>1145.9910898048063</v>
      </c>
      <c r="M623" s="306">
        <f t="shared" ca="1" si="277"/>
        <v>-1.3208337354748854</v>
      </c>
      <c r="N623" s="304">
        <f t="shared" ca="1" si="278"/>
        <v>-75.678198481209932</v>
      </c>
      <c r="P623" s="310">
        <f t="shared" ca="1" si="279"/>
        <v>23</v>
      </c>
      <c r="Q623" s="304">
        <f t="shared" ca="1" si="280"/>
        <v>0</v>
      </c>
      <c r="R623" s="306">
        <f t="shared" ca="1" si="281"/>
        <v>0</v>
      </c>
      <c r="S623" s="307">
        <f t="shared" ca="1" si="282"/>
        <v>8.2349999999999994</v>
      </c>
      <c r="T623" s="304">
        <f t="shared" ca="1" si="262"/>
        <v>80.785349999999994</v>
      </c>
      <c r="U623" s="311">
        <f t="shared" ca="1" si="263"/>
        <v>0</v>
      </c>
      <c r="V623" s="306">
        <f t="shared" ca="1" si="264"/>
        <v>1.120191047267203</v>
      </c>
      <c r="W623" s="304">
        <f t="shared" ca="1" si="265"/>
        <v>26.598047660056146</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6.3183345110428464</v>
      </c>
      <c r="AH623" s="304">
        <f t="shared" ca="1" si="289"/>
        <v>-3.1798061199674263</v>
      </c>
    </row>
    <row r="624" spans="1:34" x14ac:dyDescent="0.2">
      <c r="A624" s="347">
        <f t="shared" ca="1" si="267"/>
        <v>0.1</v>
      </c>
      <c r="B624" s="304">
        <f t="shared" ca="1" si="268"/>
        <v>26.000000000000057</v>
      </c>
      <c r="D624" s="306">
        <f t="shared" ca="1" si="269"/>
        <v>-0.79896760524039523</v>
      </c>
      <c r="E624" s="307">
        <f t="shared" ca="1" si="270"/>
        <v>-6.6805009205274786</v>
      </c>
      <c r="F624" s="304">
        <f t="shared" ca="1" si="271"/>
        <v>6.7281083361812826</v>
      </c>
      <c r="G624" s="306">
        <f t="shared" ca="1" si="272"/>
        <v>21.138508424624877</v>
      </c>
      <c r="H624" s="307">
        <f t="shared" ca="1" si="273"/>
        <v>-83.779028633941238</v>
      </c>
      <c r="I624" s="304">
        <f t="shared" ca="1" si="274"/>
        <v>86.404642104835332</v>
      </c>
      <c r="J624" s="306">
        <f t="shared" ca="1" si="275"/>
        <v>719.32150302379637</v>
      </c>
      <c r="K624" s="307">
        <f t="shared" ca="1" si="276"/>
        <v>885.47566712759442</v>
      </c>
      <c r="L624" s="304">
        <f t="shared" ca="1" si="261"/>
        <v>1140.8289011887243</v>
      </c>
      <c r="M624" s="306">
        <f t="shared" ca="1" si="277"/>
        <v>-1.323642242516839</v>
      </c>
      <c r="N624" s="304">
        <f t="shared" ca="1" si="278"/>
        <v>-75.839114081446652</v>
      </c>
      <c r="P624" s="310">
        <f t="shared" ca="1" si="279"/>
        <v>23</v>
      </c>
      <c r="Q624" s="304">
        <f t="shared" ca="1" si="280"/>
        <v>0</v>
      </c>
      <c r="R624" s="306">
        <f t="shared" ca="1" si="281"/>
        <v>0</v>
      </c>
      <c r="S624" s="307">
        <f t="shared" ca="1" si="282"/>
        <v>8.2349999999999994</v>
      </c>
      <c r="T624" s="304">
        <f t="shared" ca="1" si="262"/>
        <v>80.785349999999994</v>
      </c>
      <c r="U624" s="311">
        <f t="shared" ca="1" si="263"/>
        <v>0</v>
      </c>
      <c r="V624" s="306">
        <f t="shared" ca="1" si="264"/>
        <v>1.1211280356244353</v>
      </c>
      <c r="W624" s="304">
        <f t="shared" ca="1" si="265"/>
        <v>27.011430143526251</v>
      </c>
      <c r="Y624" s="314" t="str">
        <f t="shared" ca="1" si="283"/>
        <v/>
      </c>
      <c r="Z624" s="315" t="str">
        <f t="shared" ca="1" si="284"/>
        <v/>
      </c>
      <c r="AA624" s="316" t="str">
        <f t="shared" ca="1" si="285"/>
        <v/>
      </c>
      <c r="AC624" s="310">
        <f t="shared" ca="1" si="286"/>
        <v>26.000000000000057</v>
      </c>
      <c r="AD624" s="323">
        <f t="shared" ca="1" si="287"/>
        <v>719.32150302379637</v>
      </c>
      <c r="AE624" s="324" t="e">
        <f t="shared" ca="1" si="266"/>
        <v>#N/A</v>
      </c>
      <c r="AG624" s="306">
        <f t="shared" ca="1" si="288"/>
        <v>6.2752433594800401</v>
      </c>
      <c r="AH624" s="304">
        <f t="shared" ca="1" si="289"/>
        <v>-3.2298782829454944</v>
      </c>
    </row>
    <row r="625" spans="1:34" x14ac:dyDescent="0.2">
      <c r="A625" s="347">
        <f t="shared" ca="1" si="267"/>
        <v>0.1</v>
      </c>
      <c r="B625" s="304">
        <f t="shared" ca="1" si="268"/>
        <v>26.100000000000058</v>
      </c>
      <c r="D625" s="306">
        <f t="shared" ca="1" si="269"/>
        <v>-0.80245601932721267</v>
      </c>
      <c r="E625" s="307">
        <f t="shared" ca="1" si="270"/>
        <v>-6.6295965169247237</v>
      </c>
      <c r="F625" s="304">
        <f t="shared" ca="1" si="271"/>
        <v>6.6779851482445594</v>
      </c>
      <c r="G625" s="306">
        <f t="shared" ca="1" si="272"/>
        <v>21.058262822692157</v>
      </c>
      <c r="H625" s="307">
        <f t="shared" ca="1" si="273"/>
        <v>-84.441988285633713</v>
      </c>
      <c r="I625" s="304">
        <f t="shared" ca="1" si="274"/>
        <v>87.028155321945547</v>
      </c>
      <c r="J625" s="306">
        <f t="shared" ca="1" si="275"/>
        <v>721.43134158616226</v>
      </c>
      <c r="K625" s="307">
        <f t="shared" ca="1" si="276"/>
        <v>877.06461628161571</v>
      </c>
      <c r="L625" s="304">
        <f t="shared" ca="1" si="261"/>
        <v>1135.6520249425121</v>
      </c>
      <c r="M625" s="306">
        <f t="shared" ca="1" si="277"/>
        <v>-1.326399942670947</v>
      </c>
      <c r="N625" s="304">
        <f t="shared" ca="1" si="278"/>
        <v>-75.997118661439615</v>
      </c>
      <c r="P625" s="310">
        <f t="shared" ca="1" si="279"/>
        <v>23</v>
      </c>
      <c r="Q625" s="304">
        <f t="shared" ca="1" si="280"/>
        <v>0</v>
      </c>
      <c r="R625" s="306">
        <f t="shared" ca="1" si="281"/>
        <v>0</v>
      </c>
      <c r="S625" s="307">
        <f t="shared" ca="1" si="282"/>
        <v>8.2349999999999994</v>
      </c>
      <c r="T625" s="304">
        <f t="shared" ca="1" si="262"/>
        <v>80.785349999999994</v>
      </c>
      <c r="U625" s="311">
        <f t="shared" ca="1" si="263"/>
        <v>0</v>
      </c>
      <c r="V625" s="306">
        <f t="shared" ca="1" si="264"/>
        <v>1.1220732548188723</v>
      </c>
      <c r="W625" s="304">
        <f t="shared" ca="1" si="265"/>
        <v>27.425779615595971</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6.2318229666949954</v>
      </c>
      <c r="AH625" s="304">
        <f t="shared" ca="1" si="289"/>
        <v>-3.2800765201610509</v>
      </c>
    </row>
    <row r="626" spans="1:34" x14ac:dyDescent="0.2">
      <c r="A626" s="347">
        <f t="shared" ca="1" si="267"/>
        <v>0.1</v>
      </c>
      <c r="B626" s="304">
        <f t="shared" ca="1" si="268"/>
        <v>26.20000000000006</v>
      </c>
      <c r="D626" s="306">
        <f t="shared" ca="1" si="269"/>
        <v>-0.80585729530445072</v>
      </c>
      <c r="E626" s="307">
        <f t="shared" ca="1" si="270"/>
        <v>-6.5785752209026995</v>
      </c>
      <c r="F626" s="304">
        <f t="shared" ca="1" si="271"/>
        <v>6.6277490837742494</v>
      </c>
      <c r="G626" s="306">
        <f t="shared" ca="1" si="272"/>
        <v>20.977677093161713</v>
      </c>
      <c r="H626" s="307">
        <f t="shared" ca="1" si="273"/>
        <v>-85.09984580772398</v>
      </c>
      <c r="I626" s="304">
        <f t="shared" ca="1" si="274"/>
        <v>87.647285712241867</v>
      </c>
      <c r="J626" s="306">
        <f t="shared" ca="1" si="275"/>
        <v>723.53313858195497</v>
      </c>
      <c r="K626" s="307">
        <f t="shared" ca="1" si="276"/>
        <v>868.58752457694777</v>
      </c>
      <c r="L626" s="304">
        <f t="shared" ca="1" si="261"/>
        <v>1130.4620694552136</v>
      </c>
      <c r="M626" s="306">
        <f t="shared" ca="1" si="277"/>
        <v>-1.3291082243419661</v>
      </c>
      <c r="N626" s="304">
        <f t="shared" ca="1" si="278"/>
        <v>-76.15229177092165</v>
      </c>
      <c r="P626" s="310">
        <f t="shared" ca="1" si="279"/>
        <v>23</v>
      </c>
      <c r="Q626" s="304">
        <f t="shared" ca="1" si="280"/>
        <v>0</v>
      </c>
      <c r="R626" s="306">
        <f t="shared" ca="1" si="281"/>
        <v>0</v>
      </c>
      <c r="S626" s="307">
        <f t="shared" ca="1" si="282"/>
        <v>8.2349999999999994</v>
      </c>
      <c r="T626" s="304">
        <f t="shared" ca="1" si="262"/>
        <v>80.785349999999994</v>
      </c>
      <c r="U626" s="311">
        <f t="shared" ca="1" si="263"/>
        <v>0</v>
      </c>
      <c r="V626" s="306">
        <f t="shared" ca="1" si="264"/>
        <v>1.1230266665049884</v>
      </c>
      <c r="W626" s="304">
        <f t="shared" ca="1" si="265"/>
        <v>27.841025365094865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6.188089532925213</v>
      </c>
      <c r="AH626" s="304">
        <f t="shared" ca="1" si="289"/>
        <v>-3.3303921816145685</v>
      </c>
    </row>
    <row r="627" spans="1:34" x14ac:dyDescent="0.2">
      <c r="A627" s="347">
        <f t="shared" ca="1" si="267"/>
        <v>0.1</v>
      </c>
      <c r="B627" s="304">
        <f t="shared" ca="1" si="268"/>
        <v>26.300000000000061</v>
      </c>
      <c r="D627" s="306">
        <f t="shared" ca="1" si="269"/>
        <v>-0.8091714428048431</v>
      </c>
      <c r="E627" s="307">
        <f t="shared" ca="1" si="270"/>
        <v>-6.5274456585971219</v>
      </c>
      <c r="F627" s="304">
        <f t="shared" ca="1" si="271"/>
        <v>6.5774087032652373</v>
      </c>
      <c r="G627" s="306">
        <f t="shared" ca="1" si="272"/>
        <v>20.896759948881229</v>
      </c>
      <c r="H627" s="307">
        <f t="shared" ca="1" si="273"/>
        <v>-85.752590373583686</v>
      </c>
      <c r="I627" s="304">
        <f t="shared" ca="1" si="274"/>
        <v>88.26200389828459</v>
      </c>
      <c r="J627" s="306">
        <f t="shared" ca="1" si="275"/>
        <v>725.62686043405711</v>
      </c>
      <c r="K627" s="307">
        <f t="shared" ca="1" si="276"/>
        <v>860.04490276788238</v>
      </c>
      <c r="L627" s="304">
        <f t="shared" ca="1" si="261"/>
        <v>1125.2606699606997</v>
      </c>
      <c r="M627" s="306">
        <f t="shared" ca="1" si="277"/>
        <v>-1.3317684266197289</v>
      </c>
      <c r="N627" s="304">
        <f t="shared" ca="1" si="278"/>
        <v>-76.304710134088538</v>
      </c>
      <c r="P627" s="310">
        <f t="shared" ca="1" si="279"/>
        <v>23</v>
      </c>
      <c r="Q627" s="304">
        <f t="shared" ca="1" si="280"/>
        <v>0</v>
      </c>
      <c r="R627" s="306">
        <f t="shared" ca="1" si="281"/>
        <v>0</v>
      </c>
      <c r="S627" s="307">
        <f t="shared" ca="1" si="282"/>
        <v>8.2349999999999994</v>
      </c>
      <c r="T627" s="304">
        <f t="shared" ca="1" si="262"/>
        <v>80.785349999999994</v>
      </c>
      <c r="U627" s="311">
        <f t="shared" ca="1" si="263"/>
        <v>0</v>
      </c>
      <c r="V627" s="306">
        <f t="shared" ca="1" si="264"/>
        <v>1.1239882322112487</v>
      </c>
      <c r="W627" s="304">
        <f t="shared" ca="1" si="265"/>
        <v>28.257097220853655</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6.1440588541754444</v>
      </c>
      <c r="AH627" s="304">
        <f t="shared" ca="1" si="289"/>
        <v>-3.3808166806429711</v>
      </c>
    </row>
    <row r="628" spans="1:34" x14ac:dyDescent="0.2">
      <c r="A628" s="347">
        <f t="shared" ca="1" si="267"/>
        <v>0.1</v>
      </c>
      <c r="B628" s="304">
        <f t="shared" ca="1" si="268"/>
        <v>26.400000000000063</v>
      </c>
      <c r="D628" s="306">
        <f t="shared" ca="1" si="269"/>
        <v>-0.81239849970394018</v>
      </c>
      <c r="E628" s="307">
        <f t="shared" ca="1" si="270"/>
        <v>-6.4762163926060863</v>
      </c>
      <c r="F628" s="304">
        <f t="shared" ca="1" si="271"/>
        <v>6.5269725053949017</v>
      </c>
      <c r="G628" s="306">
        <f t="shared" ca="1" si="272"/>
        <v>20.815520098910834</v>
      </c>
      <c r="H628" s="307">
        <f t="shared" ca="1" si="273"/>
        <v>-86.400212012844293</v>
      </c>
      <c r="I628" s="304">
        <f t="shared" ca="1" si="274"/>
        <v>88.872282027933792</v>
      </c>
      <c r="J628" s="306">
        <f t="shared" ca="1" si="275"/>
        <v>727.71247443644666</v>
      </c>
      <c r="K628" s="307">
        <f t="shared" ca="1" si="276"/>
        <v>851.43726264856093</v>
      </c>
      <c r="L628" s="304">
        <f t="shared" ca="1" si="261"/>
        <v>1120.0494889409533</v>
      </c>
      <c r="M628" s="306">
        <f t="shared" ca="1" si="277"/>
        <v>-1.3343818413832171</v>
      </c>
      <c r="N628" s="304">
        <f t="shared" ca="1" si="278"/>
        <v>-76.454447770153593</v>
      </c>
      <c r="P628" s="310">
        <f t="shared" ca="1" si="279"/>
        <v>23</v>
      </c>
      <c r="Q628" s="304">
        <f t="shared" ca="1" si="280"/>
        <v>0</v>
      </c>
      <c r="R628" s="306">
        <f t="shared" ca="1" si="281"/>
        <v>0</v>
      </c>
      <c r="S628" s="307">
        <f t="shared" ca="1" si="282"/>
        <v>8.2349999999999994</v>
      </c>
      <c r="T628" s="304">
        <f t="shared" ca="1" si="262"/>
        <v>80.785349999999994</v>
      </c>
      <c r="U628" s="311">
        <f t="shared" ca="1" si="263"/>
        <v>0</v>
      </c>
      <c r="V628" s="306">
        <f t="shared" ca="1" si="264"/>
        <v>1.1249579133460652</v>
      </c>
      <c r="W628" s="304">
        <f t="shared" ca="1" si="265"/>
        <v>28.673925569622234</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6.0997463379047137</v>
      </c>
      <c r="AH628" s="304">
        <f t="shared" ca="1" si="289"/>
        <v>-3.4313414961570925</v>
      </c>
    </row>
    <row r="629" spans="1:34" x14ac:dyDescent="0.2">
      <c r="A629" s="347">
        <f t="shared" ca="1" si="267"/>
        <v>0.1</v>
      </c>
      <c r="B629" s="304">
        <f t="shared" ca="1" si="268"/>
        <v>26.500000000000064</v>
      </c>
      <c r="D629" s="306">
        <f t="shared" ca="1" si="269"/>
        <v>-0.81553853144785671</v>
      </c>
      <c r="E629" s="307">
        <f t="shared" ca="1" si="270"/>
        <v>-6.4248959196352038</v>
      </c>
      <c r="F629" s="304">
        <f t="shared" ca="1" si="271"/>
        <v>6.4764489247133898</v>
      </c>
      <c r="G629" s="306">
        <f t="shared" ca="1" si="272"/>
        <v>20.733966245766048</v>
      </c>
      <c r="H629" s="307">
        <f t="shared" ca="1" si="273"/>
        <v>-87.042701604807817</v>
      </c>
      <c r="I629" s="304">
        <f t="shared" ca="1" si="274"/>
        <v>89.478093737764553</v>
      </c>
      <c r="J629" s="306">
        <f t="shared" ca="1" si="275"/>
        <v>729.78994875368051</v>
      </c>
      <c r="K629" s="307">
        <f t="shared" ca="1" si="276"/>
        <v>842.7651169676783</v>
      </c>
      <c r="L629" s="304">
        <f t="shared" ca="1" si="261"/>
        <v>1114.8302165260161</v>
      </c>
      <c r="M629" s="306">
        <f t="shared" ca="1" si="277"/>
        <v>-1.3369497153013599</v>
      </c>
      <c r="N629" s="304">
        <f t="shared" ca="1" si="278"/>
        <v>-76.601576107984897</v>
      </c>
      <c r="P629" s="310">
        <f t="shared" ca="1" si="279"/>
        <v>23</v>
      </c>
      <c r="Q629" s="304">
        <f t="shared" ca="1" si="280"/>
        <v>0</v>
      </c>
      <c r="R629" s="306">
        <f t="shared" ca="1" si="281"/>
        <v>0</v>
      </c>
      <c r="S629" s="307">
        <f t="shared" ca="1" si="282"/>
        <v>8.2349999999999994</v>
      </c>
      <c r="T629" s="304">
        <f t="shared" ca="1" si="262"/>
        <v>80.785349999999994</v>
      </c>
      <c r="U629" s="311">
        <f t="shared" ca="1" si="263"/>
        <v>0</v>
      </c>
      <c r="V629" s="306">
        <f t="shared" ca="1" si="264"/>
        <v>1.1259356712037252</v>
      </c>
      <c r="W629" s="304">
        <f t="shared" ca="1" si="265"/>
        <v>29.091441373476439</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6.0551670177098273</v>
      </c>
      <c r="AH629" s="304">
        <f t="shared" ca="1" si="289"/>
        <v>-3.4819581748175152</v>
      </c>
    </row>
    <row r="630" spans="1:34" x14ac:dyDescent="0.2">
      <c r="A630" s="347">
        <f t="shared" ca="1" si="267"/>
        <v>0.1</v>
      </c>
      <c r="B630" s="304">
        <f t="shared" ca="1" si="268"/>
        <v>26.600000000000065</v>
      </c>
      <c r="D630" s="306">
        <f t="shared" ca="1" si="269"/>
        <v>-0.81859163039374994</v>
      </c>
      <c r="E630" s="307">
        <f t="shared" ca="1" si="270"/>
        <v>-6.3734926682150688</v>
      </c>
      <c r="F630" s="304">
        <f t="shared" ca="1" si="271"/>
        <v>6.4258463294061068</v>
      </c>
      <c r="G630" s="306">
        <f t="shared" ca="1" si="272"/>
        <v>20.652107082726673</v>
      </c>
      <c r="H630" s="307">
        <f t="shared" ca="1" si="273"/>
        <v>-87.680050871629319</v>
      </c>
      <c r="I630" s="304">
        <f t="shared" ca="1" si="274"/>
        <v>90.079414117810046</v>
      </c>
      <c r="J630" s="306">
        <f t="shared" ca="1" si="275"/>
        <v>731.85925242010512</v>
      </c>
      <c r="K630" s="307">
        <f t="shared" ca="1" si="276"/>
        <v>834.02897934385646</v>
      </c>
      <c r="L630" s="304">
        <f t="shared" ca="1" si="261"/>
        <v>1109.6045708892291</v>
      </c>
      <c r="M630" s="306">
        <f t="shared" ca="1" si="277"/>
        <v>-1.3394732517361931</v>
      </c>
      <c r="N630" s="304">
        <f t="shared" ca="1" si="278"/>
        <v>-76.74616409514833</v>
      </c>
      <c r="P630" s="310">
        <f t="shared" ca="1" si="279"/>
        <v>23</v>
      </c>
      <c r="Q630" s="304">
        <f t="shared" ca="1" si="280"/>
        <v>0</v>
      </c>
      <c r="R630" s="306">
        <f t="shared" ca="1" si="281"/>
        <v>0</v>
      </c>
      <c r="S630" s="307">
        <f t="shared" ca="1" si="282"/>
        <v>8.2349999999999994</v>
      </c>
      <c r="T630" s="304">
        <f t="shared" ca="1" si="262"/>
        <v>80.785349999999994</v>
      </c>
      <c r="U630" s="311">
        <f t="shared" ca="1" si="263"/>
        <v>0</v>
      </c>
      <c r="V630" s="306">
        <f t="shared" ca="1" si="264"/>
        <v>1.1269214669702929</v>
      </c>
      <c r="W630" s="304">
        <f t="shared" ca="1" si="265"/>
        <v>29.509576186710458</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6.0103355670757477</v>
      </c>
      <c r="AH630" s="304">
        <f t="shared" ca="1" si="289"/>
        <v>-3.5326583331483232</v>
      </c>
    </row>
    <row r="631" spans="1:34" x14ac:dyDescent="0.2">
      <c r="A631" s="347">
        <f t="shared" ca="1" si="267"/>
        <v>0.1</v>
      </c>
      <c r="B631" s="304">
        <f t="shared" ca="1" si="268"/>
        <v>26.700000000000067</v>
      </c>
      <c r="D631" s="306">
        <f t="shared" ca="1" si="269"/>
        <v>-0.82155791516226939</v>
      </c>
      <c r="E631" s="307">
        <f t="shared" ca="1" si="270"/>
        <v>-6.3220149964907648</v>
      </c>
      <c r="F631" s="304">
        <f t="shared" ca="1" si="271"/>
        <v>6.3751730191281792</v>
      </c>
      <c r="G631" s="306">
        <f t="shared" ca="1" si="272"/>
        <v>20.569951291210447</v>
      </c>
      <c r="H631" s="307">
        <f t="shared" ca="1" si="273"/>
        <v>-88.31225237127839</v>
      </c>
      <c r="I631" s="304">
        <f t="shared" ca="1" si="274"/>
        <v>90.676219677549071</v>
      </c>
      <c r="J631" s="306">
        <f t="shared" ca="1" si="275"/>
        <v>733.92035533880198</v>
      </c>
      <c r="K631" s="307">
        <f t="shared" ca="1" si="276"/>
        <v>825.22936418171105</v>
      </c>
      <c r="L631" s="304">
        <f t="shared" ca="1" si="261"/>
        <v>1104.374298636284</v>
      </c>
      <c r="M631" s="306">
        <f t="shared" ca="1" si="277"/>
        <v>-1.3419536125536866</v>
      </c>
      <c r="N631" s="304">
        <f t="shared" ca="1" si="278"/>
        <v>-76.888278301660336</v>
      </c>
      <c r="P631" s="310">
        <f t="shared" ca="1" si="279"/>
        <v>23</v>
      </c>
      <c r="Q631" s="304">
        <f t="shared" ca="1" si="280"/>
        <v>0</v>
      </c>
      <c r="R631" s="306">
        <f t="shared" ca="1" si="281"/>
        <v>0</v>
      </c>
      <c r="S631" s="307">
        <f t="shared" ca="1" si="282"/>
        <v>8.2349999999999994</v>
      </c>
      <c r="T631" s="304">
        <f t="shared" ca="1" si="262"/>
        <v>80.785349999999994</v>
      </c>
      <c r="U631" s="311">
        <f t="shared" ca="1" si="263"/>
        <v>0</v>
      </c>
      <c r="V631" s="306">
        <f t="shared" ca="1" si="264"/>
        <v>1.127915261729477</v>
      </c>
      <c r="W631" s="304">
        <f t="shared" ca="1" si="265"/>
        <v>29.928262172212136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5.9652663122581204</v>
      </c>
      <c r="AH631" s="304">
        <f t="shared" ca="1" si="289"/>
        <v>-3.5834336595883984</v>
      </c>
    </row>
    <row r="632" spans="1:34" x14ac:dyDescent="0.2">
      <c r="A632" s="347">
        <f t="shared" ca="1" si="267"/>
        <v>0.1</v>
      </c>
      <c r="B632" s="304">
        <f t="shared" ca="1" si="268"/>
        <v>26.800000000000068</v>
      </c>
      <c r="D632" s="306">
        <f t="shared" ca="1" si="269"/>
        <v>-0.82443753000127051</v>
      </c>
      <c r="E632" s="307">
        <f t="shared" ca="1" si="270"/>
        <v>-6.2704711900831542</v>
      </c>
      <c r="F632" s="304">
        <f t="shared" ca="1" si="271"/>
        <v>6.3244372229106238</v>
      </c>
      <c r="G632" s="306">
        <f t="shared" ca="1" si="272"/>
        <v>20.48750753821032</v>
      </c>
      <c r="H632" s="307">
        <f t="shared" ca="1" si="273"/>
        <v>-88.9392994902867</v>
      </c>
      <c r="I632" s="304">
        <f t="shared" ca="1" si="274"/>
        <v>91.268488313059819</v>
      </c>
      <c r="J632" s="306">
        <f t="shared" ca="1" si="275"/>
        <v>735.97322828027302</v>
      </c>
      <c r="K632" s="307">
        <f t="shared" ca="1" si="276"/>
        <v>816.36678658863275</v>
      </c>
      <c r="L632" s="304">
        <f t="shared" ca="1" si="261"/>
        <v>1099.1411751864896</v>
      </c>
      <c r="M632" s="306">
        <f t="shared" ca="1" si="277"/>
        <v>-1.3443919198472305</v>
      </c>
      <c r="N632" s="304">
        <f t="shared" ca="1" si="278"/>
        <v>-77.027983018736364</v>
      </c>
      <c r="P632" s="310">
        <f t="shared" ca="1" si="279"/>
        <v>23</v>
      </c>
      <c r="Q632" s="304">
        <f t="shared" ca="1" si="280"/>
        <v>0</v>
      </c>
      <c r="R632" s="306">
        <f t="shared" ca="1" si="281"/>
        <v>0</v>
      </c>
      <c r="S632" s="307">
        <f t="shared" ca="1" si="282"/>
        <v>8.2349999999999994</v>
      </c>
      <c r="T632" s="304">
        <f t="shared" ca="1" si="262"/>
        <v>80.785349999999994</v>
      </c>
      <c r="U632" s="311">
        <f t="shared" ca="1" si="263"/>
        <v>0</v>
      </c>
      <c r="V632" s="306">
        <f t="shared" ca="1" si="264"/>
        <v>1.128917016468467</v>
      </c>
      <c r="W632" s="304">
        <f t="shared" ca="1" si="265"/>
        <v>30.347432117318885</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5.9199732443586957</v>
      </c>
      <c r="AH632" s="304">
        <f t="shared" ca="1" si="289"/>
        <v>-3.6342759164799197</v>
      </c>
    </row>
    <row r="633" spans="1:34" x14ac:dyDescent="0.2">
      <c r="A633" s="347">
        <f t="shared" ca="1" si="267"/>
        <v>0.1</v>
      </c>
      <c r="B633" s="304">
        <f t="shared" ca="1" si="268"/>
        <v>26.90000000000007</v>
      </c>
      <c r="D633" s="306">
        <f t="shared" ca="1" si="269"/>
        <v>-0.82723064416016234</v>
      </c>
      <c r="E633" s="307">
        <f t="shared" ca="1" si="270"/>
        <v>-6.2188694600216659</v>
      </c>
      <c r="F633" s="304">
        <f t="shared" ca="1" si="271"/>
        <v>6.2736470971379807</v>
      </c>
      <c r="G633" s="306">
        <f t="shared" ca="1" si="272"/>
        <v>20.404784473794304</v>
      </c>
      <c r="H633" s="307">
        <f t="shared" ca="1" si="273"/>
        <v>-89.561186436288864</v>
      </c>
      <c r="I633" s="304">
        <f t="shared" ca="1" si="274"/>
        <v>91.856199275267699</v>
      </c>
      <c r="J633" s="306">
        <f t="shared" ca="1" si="275"/>
        <v>738.01784288087322</v>
      </c>
      <c r="K633" s="307">
        <f t="shared" ca="1" si="276"/>
        <v>807.44176229230402</v>
      </c>
      <c r="L633" s="304">
        <f t="shared" ca="1" si="261"/>
        <v>1093.9070051445135</v>
      </c>
      <c r="M633" s="306">
        <f t="shared" ca="1" si="277"/>
        <v>-1.3467892575784852</v>
      </c>
      <c r="N633" s="304">
        <f t="shared" ca="1" si="278"/>
        <v>-77.165340352804719</v>
      </c>
      <c r="P633" s="310">
        <f t="shared" ca="1" si="279"/>
        <v>23</v>
      </c>
      <c r="Q633" s="304">
        <f t="shared" ca="1" si="280"/>
        <v>0</v>
      </c>
      <c r="R633" s="306">
        <f t="shared" ca="1" si="281"/>
        <v>0</v>
      </c>
      <c r="S633" s="307">
        <f t="shared" ca="1" si="282"/>
        <v>8.2349999999999994</v>
      </c>
      <c r="T633" s="304">
        <f t="shared" ca="1" si="262"/>
        <v>80.785349999999994</v>
      </c>
      <c r="U633" s="311">
        <f t="shared" ca="1" si="263"/>
        <v>0</v>
      </c>
      <c r="V633" s="306">
        <f t="shared" ca="1" si="264"/>
        <v>1.1299266920837363</v>
      </c>
      <c r="W633" s="304">
        <f t="shared" ca="1" si="265"/>
        <v>30.767019449152503</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5.8744700306499436</v>
      </c>
      <c r="AH633" s="304">
        <f t="shared" ca="1" si="289"/>
        <v>-3.685176941993793</v>
      </c>
    </row>
    <row r="634" spans="1:34" x14ac:dyDescent="0.2">
      <c r="A634" s="347">
        <f t="shared" ca="1" si="267"/>
        <v>0.1</v>
      </c>
      <c r="B634" s="304">
        <f t="shared" ca="1" si="268"/>
        <v>27.000000000000071</v>
      </c>
      <c r="D634" s="306">
        <f t="shared" ca="1" si="269"/>
        <v>-0.82993745127430552</v>
      </c>
      <c r="E634" s="307">
        <f t="shared" ca="1" si="270"/>
        <v>-6.1672179407482526</v>
      </c>
      <c r="F634" s="304">
        <f t="shared" ca="1" si="271"/>
        <v>6.2228107235970791</v>
      </c>
      <c r="G634" s="306">
        <f t="shared" ca="1" si="272"/>
        <v>20.321790728666873</v>
      </c>
      <c r="H634" s="307">
        <f t="shared" ca="1" si="273"/>
        <v>-90.177908230363684</v>
      </c>
      <c r="I634" s="304">
        <f t="shared" ca="1" si="274"/>
        <v>92.439333139219613</v>
      </c>
      <c r="J634" s="306">
        <f t="shared" ca="1" si="275"/>
        <v>740.05417164099629</v>
      </c>
      <c r="K634" s="307">
        <f t="shared" ca="1" si="276"/>
        <v>798.45480755897142</v>
      </c>
      <c r="L634" s="304">
        <f t="shared" ca="1" si="261"/>
        <v>1088.6736226607472</v>
      </c>
      <c r="M634" s="306">
        <f t="shared" ca="1" si="277"/>
        <v>-1.3491466731400203</v>
      </c>
      <c r="N634" s="304">
        <f t="shared" ca="1" si="278"/>
        <v>-77.300410315039144</v>
      </c>
      <c r="P634" s="310">
        <f t="shared" ca="1" si="279"/>
        <v>23</v>
      </c>
      <c r="Q634" s="304">
        <f t="shared" ca="1" si="280"/>
        <v>0</v>
      </c>
      <c r="R634" s="306">
        <f t="shared" ca="1" si="281"/>
        <v>0</v>
      </c>
      <c r="S634" s="307">
        <f t="shared" ca="1" si="282"/>
        <v>8.2349999999999994</v>
      </c>
      <c r="T634" s="304">
        <f t="shared" ca="1" si="262"/>
        <v>80.785349999999994</v>
      </c>
      <c r="U634" s="311">
        <f t="shared" ca="1" si="263"/>
        <v>0</v>
      </c>
      <c r="V634" s="306">
        <f t="shared" ca="1" si="264"/>
        <v>1.1309442493868096</v>
      </c>
      <c r="W634" s="304">
        <f t="shared" ca="1" si="265"/>
        <v>31.186958249431548</v>
      </c>
      <c r="Y634" s="314" t="str">
        <f t="shared" ca="1" si="283"/>
        <v/>
      </c>
      <c r="Z634" s="315" t="str">
        <f t="shared" ca="1" si="284"/>
        <v/>
      </c>
      <c r="AA634" s="316" t="str">
        <f t="shared" ca="1" si="285"/>
        <v/>
      </c>
      <c r="AC634" s="310">
        <f t="shared" ca="1" si="286"/>
        <v>27.000000000000071</v>
      </c>
      <c r="AD634" s="323">
        <f t="shared" ca="1" si="287"/>
        <v>740.05417164099629</v>
      </c>
      <c r="AE634" s="324" t="e">
        <f t="shared" ca="1" si="266"/>
        <v>#N/A</v>
      </c>
      <c r="AG634" s="306">
        <f t="shared" ca="1" si="288"/>
        <v>5.8287700252012957</v>
      </c>
      <c r="AH634" s="304">
        <f t="shared" ca="1" si="289"/>
        <v>-3.736128651991804</v>
      </c>
    </row>
    <row r="635" spans="1:34" x14ac:dyDescent="0.2">
      <c r="A635" s="347">
        <f t="shared" ca="1" si="267"/>
        <v>0.1</v>
      </c>
      <c r="B635" s="304">
        <f t="shared" ca="1" si="268"/>
        <v>27.100000000000072</v>
      </c>
      <c r="D635" s="306">
        <f t="shared" ca="1" si="269"/>
        <v>-0.83255816875894284</v>
      </c>
      <c r="E635" s="307">
        <f t="shared" ca="1" si="270"/>
        <v>-6.1155246881922389</v>
      </c>
      <c r="F635" s="304">
        <f t="shared" ca="1" si="271"/>
        <v>6.1719361075967099</v>
      </c>
      <c r="G635" s="306">
        <f t="shared" ca="1" si="272"/>
        <v>20.238534911790978</v>
      </c>
      <c r="H635" s="307">
        <f t="shared" ca="1" si="273"/>
        <v>-90.789460699182911</v>
      </c>
      <c r="I635" s="304">
        <f t="shared" ca="1" si="274"/>
        <v>93.017871774322288</v>
      </c>
      <c r="J635" s="306">
        <f t="shared" ca="1" si="275"/>
        <v>742.08218792301921</v>
      </c>
      <c r="K635" s="307">
        <f t="shared" ca="1" si="276"/>
        <v>789.40643911249413</v>
      </c>
      <c r="L635" s="304">
        <f t="shared" ca="1" si="261"/>
        <v>1083.4428917782807</v>
      </c>
      <c r="M635" s="306">
        <f t="shared" ca="1" si="277"/>
        <v>-1.3514651788439158</v>
      </c>
      <c r="N635" s="304">
        <f t="shared" ca="1" si="278"/>
        <v>-77.433250906649363</v>
      </c>
      <c r="P635" s="310">
        <f t="shared" ca="1" si="279"/>
        <v>23</v>
      </c>
      <c r="Q635" s="304">
        <f t="shared" ca="1" si="280"/>
        <v>0</v>
      </c>
      <c r="R635" s="306">
        <f t="shared" ca="1" si="281"/>
        <v>0</v>
      </c>
      <c r="S635" s="307">
        <f t="shared" ca="1" si="282"/>
        <v>8.2349999999999994</v>
      </c>
      <c r="T635" s="304">
        <f t="shared" ca="1" si="262"/>
        <v>80.785349999999994</v>
      </c>
      <c r="U635" s="311">
        <f t="shared" ca="1" si="263"/>
        <v>0</v>
      </c>
      <c r="V635" s="306">
        <f t="shared" ca="1" si="264"/>
        <v>1.1319696491099926</v>
      </c>
      <c r="W635" s="304">
        <f t="shared" ca="1" si="265"/>
        <v>31.607183268760448</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5.7828862788556759</v>
      </c>
      <c r="AH635" s="304">
        <f t="shared" ca="1" si="289"/>
        <v>-3.7871230418253248</v>
      </c>
    </row>
    <row r="636" spans="1:34" x14ac:dyDescent="0.2">
      <c r="A636" s="347">
        <f t="shared" ca="1" si="267"/>
        <v>0.1</v>
      </c>
      <c r="B636" s="304">
        <f t="shared" ca="1" si="268"/>
        <v>27.200000000000074</v>
      </c>
      <c r="D636" s="306">
        <f t="shared" ca="1" si="269"/>
        <v>-0.83509303721217509</v>
      </c>
      <c r="E636" s="307">
        <f t="shared" ca="1" si="270"/>
        <v>-6.063797677915673</v>
      </c>
      <c r="F636" s="304">
        <f t="shared" ca="1" si="271"/>
        <v>6.1210311761578016</v>
      </c>
      <c r="G636" s="306">
        <f t="shared" ca="1" si="272"/>
        <v>20.15502560806976</v>
      </c>
      <c r="H636" s="307">
        <f t="shared" ca="1" si="273"/>
        <v>-91.395840466974477</v>
      </c>
      <c r="I636" s="304">
        <f t="shared" ca="1" si="274"/>
        <v>93.591798315485946</v>
      </c>
      <c r="J636" s="306">
        <f t="shared" ca="1" si="275"/>
        <v>744.10186594901222</v>
      </c>
      <c r="K636" s="307">
        <f t="shared" ca="1" si="276"/>
        <v>780.29717405418626</v>
      </c>
      <c r="L636" s="304">
        <f t="shared" ca="1" si="261"/>
        <v>1078.2167067643456</v>
      </c>
      <c r="M636" s="306">
        <f t="shared" ca="1" si="277"/>
        <v>-1.3537457533402504</v>
      </c>
      <c r="N636" s="304">
        <f t="shared" ca="1" si="278"/>
        <v>-77.563918200154518</v>
      </c>
      <c r="P636" s="310">
        <f t="shared" ca="1" si="279"/>
        <v>23</v>
      </c>
      <c r="Q636" s="304">
        <f t="shared" ca="1" si="280"/>
        <v>0</v>
      </c>
      <c r="R636" s="306">
        <f t="shared" ca="1" si="281"/>
        <v>0</v>
      </c>
      <c r="S636" s="307">
        <f t="shared" ca="1" si="282"/>
        <v>8.2349999999999994</v>
      </c>
      <c r="T636" s="304">
        <f t="shared" ca="1" si="262"/>
        <v>80.785349999999994</v>
      </c>
      <c r="U636" s="311">
        <f t="shared" ca="1" si="263"/>
        <v>0</v>
      </c>
      <c r="V636" s="306">
        <f t="shared" ca="1" si="264"/>
        <v>1.1330028519120652</v>
      </c>
      <c r="W636" s="304">
        <f t="shared" ca="1" si="265"/>
        <v>32.027629940394768</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5.7368315486015895</v>
      </c>
      <c r="AH636" s="304">
        <f t="shared" ca="1" si="289"/>
        <v>-3.8381521880704859</v>
      </c>
    </row>
    <row r="637" spans="1:34" x14ac:dyDescent="0.2">
      <c r="A637" s="347">
        <f t="shared" ca="1" si="267"/>
        <v>0.1</v>
      </c>
      <c r="B637" s="304">
        <f t="shared" ca="1" si="268"/>
        <v>27.300000000000075</v>
      </c>
      <c r="D637" s="306">
        <f t="shared" ca="1" si="269"/>
        <v>-0.8375423198265608</v>
      </c>
      <c r="E637" s="307">
        <f t="shared" ca="1" si="270"/>
        <v>-6.0120448033288785</v>
      </c>
      <c r="F637" s="304">
        <f t="shared" ca="1" si="271"/>
        <v>6.0701037762738643</v>
      </c>
      <c r="G637" s="306">
        <f t="shared" ca="1" si="272"/>
        <v>20.071271376087104</v>
      </c>
      <c r="H637" s="307">
        <f t="shared" ca="1" si="273"/>
        <v>-91.997044947307359</v>
      </c>
      <c r="I637" s="304">
        <f t="shared" ca="1" si="274"/>
        <v>94.161097135119576</v>
      </c>
      <c r="J637" s="306">
        <f t="shared" ca="1" si="275"/>
        <v>746.11318079822001</v>
      </c>
      <c r="K637" s="307">
        <f t="shared" ca="1" si="276"/>
        <v>771.12752978347214</v>
      </c>
      <c r="L637" s="304">
        <f t="shared" ca="1" si="261"/>
        <v>1072.996992423929</v>
      </c>
      <c r="M637" s="306">
        <f t="shared" ca="1" si="277"/>
        <v>-1.3559893429691803</v>
      </c>
      <c r="N637" s="304">
        <f t="shared" ca="1" si="278"/>
        <v>-77.692466416851516</v>
      </c>
      <c r="P637" s="310">
        <f t="shared" ca="1" si="279"/>
        <v>23</v>
      </c>
      <c r="Q637" s="304">
        <f t="shared" ca="1" si="280"/>
        <v>0</v>
      </c>
      <c r="R637" s="306">
        <f t="shared" ca="1" si="281"/>
        <v>0</v>
      </c>
      <c r="S637" s="307">
        <f t="shared" ca="1" si="282"/>
        <v>8.2349999999999994</v>
      </c>
      <c r="T637" s="304">
        <f t="shared" ca="1" si="262"/>
        <v>80.785349999999994</v>
      </c>
      <c r="U637" s="311">
        <f t="shared" ca="1" si="263"/>
        <v>0</v>
      </c>
      <c r="V637" s="306">
        <f t="shared" ca="1" si="264"/>
        <v>1.1340438183839314</v>
      </c>
      <c r="W637" s="304">
        <f t="shared" ca="1" si="265"/>
        <v>32.448234393482771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5.6906183063829232</v>
      </c>
      <c r="AH637" s="304">
        <f t="shared" ca="1" si="289"/>
        <v>-3.8892082501997294</v>
      </c>
    </row>
    <row r="638" spans="1:34" x14ac:dyDescent="0.2">
      <c r="A638" s="347">
        <f t="shared" ca="1" si="267"/>
        <v>0.1</v>
      </c>
      <c r="B638" s="304">
        <f t="shared" ca="1" si="268"/>
        <v>27.400000000000077</v>
      </c>
      <c r="D638" s="306">
        <f t="shared" ca="1" si="269"/>
        <v>-0.83990630180895054</v>
      </c>
      <c r="E638" s="307">
        <f t="shared" ca="1" si="270"/>
        <v>-5.9602738739757744</v>
      </c>
      <c r="F638" s="304">
        <f t="shared" ca="1" si="271"/>
        <v>6.0191616732412641</v>
      </c>
      <c r="G638" s="306">
        <f t="shared" ca="1" si="272"/>
        <v>19.987280745906208</v>
      </c>
      <c r="H638" s="307">
        <f t="shared" ca="1" si="273"/>
        <v>-92.593072334704942</v>
      </c>
      <c r="I638" s="304">
        <f t="shared" ca="1" si="274"/>
        <v>94.725753815926822</v>
      </c>
      <c r="J638" s="306">
        <f t="shared" ca="1" si="275"/>
        <v>748.11610840431968</v>
      </c>
      <c r="K638" s="307">
        <f t="shared" ca="1" si="276"/>
        <v>761.89802391937155</v>
      </c>
      <c r="L638" s="304">
        <f t="shared" ca="1" si="261"/>
        <v>1067.7857043930992</v>
      </c>
      <c r="M638" s="306">
        <f t="shared" ca="1" si="277"/>
        <v>-1.3581968630500969</v>
      </c>
      <c r="N638" s="304">
        <f t="shared" ca="1" si="278"/>
        <v>-77.818948000678418</v>
      </c>
      <c r="P638" s="310">
        <f t="shared" ca="1" si="279"/>
        <v>23</v>
      </c>
      <c r="Q638" s="304">
        <f t="shared" ca="1" si="280"/>
        <v>0</v>
      </c>
      <c r="R638" s="306">
        <f t="shared" ca="1" si="281"/>
        <v>0</v>
      </c>
      <c r="S638" s="307">
        <f t="shared" ca="1" si="282"/>
        <v>8.2349999999999994</v>
      </c>
      <c r="T638" s="304">
        <f t="shared" ca="1" si="262"/>
        <v>80.785349999999994</v>
      </c>
      <c r="U638" s="311">
        <f t="shared" ca="1" si="263"/>
        <v>0</v>
      </c>
      <c r="V638" s="306">
        <f t="shared" ca="1" si="264"/>
        <v>1.1350925090542336</v>
      </c>
      <c r="W638" s="304">
        <f t="shared" ca="1" si="265"/>
        <v>32.868933465783712</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5.6442587473855355</v>
      </c>
      <c r="AH638" s="304">
        <f t="shared" ca="1" si="289"/>
        <v>-3.9402834721897722</v>
      </c>
    </row>
    <row r="639" spans="1:34" x14ac:dyDescent="0.2">
      <c r="A639" s="347">
        <f t="shared" ca="1" si="267"/>
        <v>0.1</v>
      </c>
      <c r="B639" s="304">
        <f t="shared" ca="1" si="268"/>
        <v>27.500000000000078</v>
      </c>
      <c r="D639" s="306">
        <f t="shared" ca="1" si="269"/>
        <v>-0.84218528980820506</v>
      </c>
      <c r="E639" s="307">
        <f t="shared" ca="1" si="270"/>
        <v>-5.9084926138885852</v>
      </c>
      <c r="F639" s="304">
        <f t="shared" ca="1" si="271"/>
        <v>5.9682125490589977</v>
      </c>
      <c r="G639" s="306">
        <f t="shared" ca="1" si="272"/>
        <v>19.903062216925388</v>
      </c>
      <c r="H639" s="307">
        <f t="shared" ca="1" si="273"/>
        <v>-93.183921596093796</v>
      </c>
      <c r="I639" s="304">
        <f t="shared" ca="1" si="274"/>
        <v>95.285755124455818</v>
      </c>
      <c r="J639" s="306">
        <f t="shared" ca="1" si="275"/>
        <v>750.11062555246122</v>
      </c>
      <c r="K639" s="307">
        <f t="shared" ca="1" si="276"/>
        <v>752.6091742228316</v>
      </c>
      <c r="L639" s="304">
        <f t="shared" ca="1" si="261"/>
        <v>1062.5848294094346</v>
      </c>
      <c r="M639" s="306">
        <f t="shared" ca="1" si="277"/>
        <v>-1.3603691991111519</v>
      </c>
      <c r="N639" s="304">
        <f t="shared" ca="1" si="278"/>
        <v>-77.943413688660954</v>
      </c>
      <c r="P639" s="310">
        <f t="shared" ca="1" si="279"/>
        <v>23</v>
      </c>
      <c r="Q639" s="304">
        <f t="shared" ca="1" si="280"/>
        <v>0</v>
      </c>
      <c r="R639" s="306">
        <f t="shared" ca="1" si="281"/>
        <v>0</v>
      </c>
      <c r="S639" s="307">
        <f t="shared" ca="1" si="282"/>
        <v>8.2349999999999994</v>
      </c>
      <c r="T639" s="304">
        <f t="shared" ca="1" si="262"/>
        <v>80.785349999999994</v>
      </c>
      <c r="U639" s="311">
        <f t="shared" ca="1" si="263"/>
        <v>0</v>
      </c>
      <c r="V639" s="306">
        <f t="shared" ca="1" si="264"/>
        <v>1.1361488843949192</v>
      </c>
      <c r="W639" s="304">
        <f t="shared" ca="1" si="265"/>
        <v>33.289664715863424</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5.5977647978371863</v>
      </c>
      <c r="AH639" s="304">
        <f t="shared" ca="1" si="289"/>
        <v>-3.991370184066025</v>
      </c>
    </row>
    <row r="640" spans="1:34" x14ac:dyDescent="0.2">
      <c r="A640" s="347">
        <f t="shared" ca="1" si="267"/>
        <v>0.1</v>
      </c>
      <c r="B640" s="304">
        <f t="shared" ca="1" si="268"/>
        <v>27.60000000000008</v>
      </c>
      <c r="D640" s="306">
        <f t="shared" ca="1" si="269"/>
        <v>-0.84437961135047657</v>
      </c>
      <c r="E640" s="307">
        <f t="shared" ca="1" si="270"/>
        <v>-5.8567086600115239</v>
      </c>
      <c r="F640" s="304">
        <f t="shared" ca="1" si="271"/>
        <v>5.917264000897573</v>
      </c>
      <c r="G640" s="306">
        <f t="shared" ca="1" si="272"/>
        <v>19.81862425579034</v>
      </c>
      <c r="H640" s="307">
        <f t="shared" ca="1" si="273"/>
        <v>-93.769592462094948</v>
      </c>
      <c r="I640" s="304">
        <f t="shared" ca="1" si="274"/>
        <v>95.841088985359377</v>
      </c>
      <c r="J640" s="306">
        <f t="shared" ca="1" si="275"/>
        <v>752.09670987609695</v>
      </c>
      <c r="K640" s="307">
        <f t="shared" ca="1" si="276"/>
        <v>743.26149851992216</v>
      </c>
      <c r="L640" s="304">
        <f t="shared" ca="1" si="261"/>
        <v>1057.3963855567742</v>
      </c>
      <c r="M640" s="306">
        <f t="shared" ca="1" si="277"/>
        <v>-1.3625072080622473</v>
      </c>
      <c r="N640" s="304">
        <f t="shared" ca="1" si="278"/>
        <v>-78.065912578119907</v>
      </c>
      <c r="P640" s="310">
        <f t="shared" ca="1" si="279"/>
        <v>23</v>
      </c>
      <c r="Q640" s="304">
        <f t="shared" ca="1" si="280"/>
        <v>0</v>
      </c>
      <c r="R640" s="306">
        <f t="shared" ca="1" si="281"/>
        <v>0</v>
      </c>
      <c r="S640" s="307">
        <f t="shared" ca="1" si="282"/>
        <v>8.2349999999999994</v>
      </c>
      <c r="T640" s="304">
        <f t="shared" ca="1" si="262"/>
        <v>80.785349999999994</v>
      </c>
      <c r="U640" s="311">
        <f t="shared" ca="1" si="263"/>
        <v>0</v>
      </c>
      <c r="V640" s="306">
        <f t="shared" ca="1" si="264"/>
        <v>1.1372129048267681</v>
      </c>
      <c r="W640" s="304">
        <f t="shared" ca="1" si="265"/>
        <v>33.710366434768801</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5.5511481223546246</v>
      </c>
      <c r="AH640" s="304">
        <f t="shared" ca="1" si="289"/>
        <v>-4.0424608033835367</v>
      </c>
    </row>
    <row r="641" spans="1:34" x14ac:dyDescent="0.2">
      <c r="A641" s="347">
        <f t="shared" ca="1" si="267"/>
        <v>0.1</v>
      </c>
      <c r="B641" s="304">
        <f t="shared" ca="1" si="268"/>
        <v>27.700000000000081</v>
      </c>
      <c r="D641" s="306">
        <f t="shared" ca="1" si="269"/>
        <v>-0.84648961428179481</v>
      </c>
      <c r="E641" s="307">
        <f t="shared" ca="1" si="270"/>
        <v>-5.8049295606929379</v>
      </c>
      <c r="F641" s="304">
        <f t="shared" ca="1" si="271"/>
        <v>5.8663235396365287</v>
      </c>
      <c r="G641" s="306">
        <f t="shared" ca="1" si="272"/>
        <v>19.73397529436216</v>
      </c>
      <c r="H641" s="307">
        <f t="shared" ca="1" si="273"/>
        <v>-94.350085418164241</v>
      </c>
      <c r="I641" s="304">
        <f t="shared" ca="1" si="274"/>
        <v>96.391744456324602</v>
      </c>
      <c r="J641" s="306">
        <f t="shared" ca="1" si="275"/>
        <v>754.07433985360456</v>
      </c>
      <c r="K641" s="307">
        <f t="shared" ca="1" si="276"/>
        <v>733.85551462590922</v>
      </c>
      <c r="L641" s="304">
        <f t="shared" ca="1" si="261"/>
        <v>1052.2224224813438</v>
      </c>
      <c r="M641" s="306">
        <f t="shared" ca="1" si="277"/>
        <v>-1.3646117193144205</v>
      </c>
      <c r="N641" s="304">
        <f t="shared" ca="1" si="278"/>
        <v>-78.186492190807215</v>
      </c>
      <c r="P641" s="310">
        <f t="shared" ca="1" si="279"/>
        <v>23</v>
      </c>
      <c r="Q641" s="304">
        <f t="shared" ca="1" si="280"/>
        <v>0</v>
      </c>
      <c r="R641" s="306">
        <f t="shared" ca="1" si="281"/>
        <v>0</v>
      </c>
      <c r="S641" s="307">
        <f t="shared" ca="1" si="282"/>
        <v>8.2349999999999994</v>
      </c>
      <c r="T641" s="304">
        <f t="shared" ca="1" si="262"/>
        <v>80.785349999999994</v>
      </c>
      <c r="U641" s="311">
        <f t="shared" ca="1" si="263"/>
        <v>0</v>
      </c>
      <c r="V641" s="306">
        <f t="shared" ca="1" si="264"/>
        <v>1.1382845307248726</v>
      </c>
      <c r="W641" s="304">
        <f t="shared" ca="1" si="265"/>
        <v>34.130977657182463</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5.5044201308694749</v>
      </c>
      <c r="AH641" s="304">
        <f t="shared" ca="1" si="289"/>
        <v>-4.0935478366446638</v>
      </c>
    </row>
    <row r="642" spans="1:34" x14ac:dyDescent="0.2">
      <c r="A642" s="347">
        <f t="shared" ca="1" si="267"/>
        <v>0.1</v>
      </c>
      <c r="B642" s="304">
        <f t="shared" ca="1" si="268"/>
        <v>27.800000000000082</v>
      </c>
      <c r="D642" s="306">
        <f t="shared" ca="1" si="269"/>
        <v>-0.84851566621767094</v>
      </c>
      <c r="E642" s="307">
        <f t="shared" ca="1" si="270"/>
        <v>-5.7531627742455145</v>
      </c>
      <c r="F642" s="304">
        <f t="shared" ca="1" si="271"/>
        <v>5.8153985884701971</v>
      </c>
      <c r="G642" s="306">
        <f t="shared" ca="1" si="272"/>
        <v>19.649123727740392</v>
      </c>
      <c r="H642" s="307">
        <f t="shared" ca="1" si="273"/>
        <v>-94.925401695588789</v>
      </c>
      <c r="I642" s="304">
        <f t="shared" ca="1" si="274"/>
        <v>96.93771170363442</v>
      </c>
      <c r="J642" s="306">
        <f t="shared" ca="1" si="275"/>
        <v>756.04349480470967</v>
      </c>
      <c r="K642" s="307">
        <f t="shared" ca="1" si="276"/>
        <v>724.39174027022159</v>
      </c>
      <c r="L642" s="304">
        <f t="shared" ca="1" si="261"/>
        <v>1047.0650215761384</v>
      </c>
      <c r="M642" s="306">
        <f t="shared" ca="1" si="277"/>
        <v>-1.3666835358483755</v>
      </c>
      <c r="N642" s="304">
        <f t="shared" ca="1" si="278"/>
        <v>-78.305198534128266</v>
      </c>
      <c r="P642" s="310">
        <f t="shared" ca="1" si="279"/>
        <v>23</v>
      </c>
      <c r="Q642" s="304">
        <f t="shared" ca="1" si="280"/>
        <v>0</v>
      </c>
      <c r="R642" s="306">
        <f t="shared" ca="1" si="281"/>
        <v>0</v>
      </c>
      <c r="S642" s="307">
        <f t="shared" ca="1" si="282"/>
        <v>8.2349999999999994</v>
      </c>
      <c r="T642" s="304">
        <f t="shared" ca="1" si="262"/>
        <v>80.785349999999994</v>
      </c>
      <c r="U642" s="311">
        <f t="shared" ca="1" si="263"/>
        <v>0</v>
      </c>
      <c r="V642" s="306">
        <f t="shared" ca="1" si="264"/>
        <v>1.1393637224240725</v>
      </c>
      <c r="W642" s="304">
        <f t="shared" ca="1" si="265"/>
        <v>34.551438172059719</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5.4575919851622849</v>
      </c>
      <c r="AH642" s="304">
        <f t="shared" ca="1" si="289"/>
        <v>-4.144623880653608</v>
      </c>
    </row>
    <row r="643" spans="1:34" x14ac:dyDescent="0.2">
      <c r="A643" s="347">
        <f t="shared" ca="1" si="267"/>
        <v>0.1</v>
      </c>
      <c r="B643" s="304">
        <f t="shared" ca="1" si="268"/>
        <v>27.900000000000084</v>
      </c>
      <c r="D643" s="306">
        <f t="shared" ca="1" si="269"/>
        <v>-0.85045815399953584</v>
      </c>
      <c r="E643" s="307">
        <f t="shared" ca="1" si="270"/>
        <v>-5.701415667573964</v>
      </c>
      <c r="F643" s="304">
        <f t="shared" ca="1" si="271"/>
        <v>5.7644964815812116</v>
      </c>
      <c r="G643" s="306">
        <f t="shared" ca="1" si="272"/>
        <v>19.564077912340437</v>
      </c>
      <c r="H643" s="307">
        <f t="shared" ca="1" si="273"/>
        <v>-95.495543262346189</v>
      </c>
      <c r="I643" s="304">
        <f t="shared" ca="1" si="274"/>
        <v>97.478981978325763</v>
      </c>
      <c r="J643" s="306">
        <f t="shared" ca="1" si="275"/>
        <v>758.00415488671376</v>
      </c>
      <c r="K643" s="307">
        <f t="shared" ca="1" si="276"/>
        <v>714.87069302232487</v>
      </c>
      <c r="L643" s="304">
        <f t="shared" ca="1" si="261"/>
        <v>1041.9262961302686</v>
      </c>
      <c r="M643" s="306">
        <f t="shared" ca="1" si="277"/>
        <v>-1.3687234352347688</v>
      </c>
      <c r="N643" s="304">
        <f t="shared" ca="1" si="278"/>
        <v>-78.422076159599925</v>
      </c>
      <c r="P643" s="310">
        <f t="shared" ca="1" si="279"/>
        <v>23</v>
      </c>
      <c r="Q643" s="304">
        <f t="shared" ca="1" si="280"/>
        <v>0</v>
      </c>
      <c r="R643" s="306">
        <f t="shared" ca="1" si="281"/>
        <v>0</v>
      </c>
      <c r="S643" s="307">
        <f t="shared" ca="1" si="282"/>
        <v>8.2349999999999994</v>
      </c>
      <c r="T643" s="304">
        <f t="shared" ca="1" si="262"/>
        <v>80.785349999999994</v>
      </c>
      <c r="U643" s="311">
        <f t="shared" ca="1" si="263"/>
        <v>0</v>
      </c>
      <c r="V643" s="306">
        <f t="shared" ca="1" si="264"/>
        <v>1.1404504402243432</v>
      </c>
      <c r="W643" s="304">
        <f t="shared" ca="1" si="265"/>
        <v>34.97168853275025</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5.4106746050321171</v>
      </c>
      <c r="AH643" s="304">
        <f t="shared" ca="1" si="289"/>
        <v>-4.1956816238081025</v>
      </c>
    </row>
    <row r="644" spans="1:34" x14ac:dyDescent="0.2">
      <c r="A644" s="347">
        <f t="shared" ca="1" si="267"/>
        <v>0.1</v>
      </c>
      <c r="B644" s="304">
        <f t="shared" ca="1" si="268"/>
        <v>28.000000000000085</v>
      </c>
      <c r="D644" s="306">
        <f t="shared" ca="1" si="269"/>
        <v>-0.85231748315778688</v>
      </c>
      <c r="E644" s="307">
        <f t="shared" ca="1" si="270"/>
        <v>-5.6496955148697037</v>
      </c>
      <c r="F644" s="304">
        <f t="shared" ca="1" si="271"/>
        <v>5.7136244628812696</v>
      </c>
      <c r="G644" s="306">
        <f t="shared" ca="1" si="272"/>
        <v>19.47884616402466</v>
      </c>
      <c r="H644" s="307">
        <f t="shared" ca="1" si="273"/>
        <v>-96.060512813833157</v>
      </c>
      <c r="I644" s="304">
        <f t="shared" ca="1" si="274"/>
        <v>98.015547592911716</v>
      </c>
      <c r="J644" s="306">
        <f t="shared" ca="1" si="275"/>
        <v>759.95630109053207</v>
      </c>
      <c r="K644" s="307">
        <f t="shared" ca="1" si="276"/>
        <v>705.29289021851594</v>
      </c>
      <c r="L644" s="304">
        <f t="shared" ref="L644:L707" ca="1" si="290">SQRT(pos_x^2+pos_z^2)</f>
        <v>1036.8083914398026</v>
      </c>
      <c r="M644" s="306">
        <f t="shared" ca="1" si="277"/>
        <v>-1.3707321706087021</v>
      </c>
      <c r="N644" s="304">
        <f t="shared" ca="1" si="278"/>
        <v>-78.53716821868494</v>
      </c>
      <c r="P644" s="310">
        <f t="shared" ca="1" si="279"/>
        <v>23</v>
      </c>
      <c r="Q644" s="304">
        <f t="shared" ca="1" si="280"/>
        <v>0</v>
      </c>
      <c r="R644" s="306">
        <f t="shared" ca="1" si="281"/>
        <v>0</v>
      </c>
      <c r="S644" s="307">
        <f t="shared" ca="1" si="282"/>
        <v>8.2349999999999994</v>
      </c>
      <c r="T644" s="304">
        <f t="shared" ref="T644:T707" ca="1" si="291">m*g</f>
        <v>80.785349999999994</v>
      </c>
      <c r="U644" s="311">
        <f t="shared" ref="U644:U707" ca="1" si="292">IF(pos_xz&lt;L_rampe,Poids*COS(Beta),0)</f>
        <v>0</v>
      </c>
      <c r="V644" s="306">
        <f t="shared" ref="V644:V707" ca="1" si="293">Rho_moyen*(20000-Alt_rampe-pos_z)/(20000+Alt_rampe+pos_z)</f>
        <v>1.1415446443961352</v>
      </c>
      <c r="W644" s="304">
        <f t="shared" ref="W644:W707" ca="1" si="294">1/2*Rho*Sref*Cx*vit_xz^2</f>
        <v>35.391670066607105</v>
      </c>
      <c r="Y644" s="314" t="str">
        <f t="shared" ca="1" si="283"/>
        <v/>
      </c>
      <c r="Z644" s="315" t="str">
        <f t="shared" ca="1" si="284"/>
        <v/>
      </c>
      <c r="AA644" s="316" t="str">
        <f t="shared" ca="1" si="285"/>
        <v/>
      </c>
      <c r="AC644" s="310">
        <f t="shared" ca="1" si="286"/>
        <v>28.000000000000085</v>
      </c>
      <c r="AD644" s="323">
        <f t="shared" ca="1" si="287"/>
        <v>759.95630109053207</v>
      </c>
      <c r="AE644" s="324" t="e">
        <f t="shared" ref="AE644:AE707" ca="1" si="295">IF(t&lt;T_para, pos_z, NA())</f>
        <v>#N/A</v>
      </c>
      <c r="AG644" s="306">
        <f t="shared" ca="1" si="288"/>
        <v>5.3636786741271836</v>
      </c>
      <c r="AH644" s="304">
        <f t="shared" ca="1" si="289"/>
        <v>-4.2467138473285067</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-0.85409407738128496</v>
      </c>
      <c r="E645" s="307">
        <f t="shared" ref="E645:E708" ca="1" si="299">IF(AND(L644&lt;L_rampe,Poussee&lt;Poids*SIN(M644)),0,(-W644+Poussee)/m*SIN(M644)+U644/m*COS(M644)-Poids/m)</f>
        <v>-5.5980094963719313</v>
      </c>
      <c r="F645" s="304">
        <f t="shared" ref="F645:F708" ca="1" si="300">SQRT(acc_x^2+acc_z^2)</f>
        <v>5.6627896848186152</v>
      </c>
      <c r="G645" s="306">
        <f t="shared" ref="G645:G708" ca="1" si="301">G644+acc_x*pas</f>
        <v>19.39343675628653</v>
      </c>
      <c r="H645" s="307">
        <f t="shared" ref="H645:H708" ca="1" si="302">H644+acc_z*pas</f>
        <v>-96.620313763470349</v>
      </c>
      <c r="I645" s="304">
        <f t="shared" ref="I645:I708" ca="1" si="303">SQRT(vit_x^2+vit_z^2)</f>
        <v>98.547401898637304</v>
      </c>
      <c r="J645" s="306">
        <f t="shared" ref="J645:J708" ca="1" si="304">J644+0.5*(vit_x+G644)*pas*(K644&gt;=0)</f>
        <v>761.8999152365476</v>
      </c>
      <c r="K645" s="307">
        <f t="shared" ref="K645:K708" ca="1" si="305">K644+0.5*(vit_z+H644)*pas</f>
        <v>695.65884888965081</v>
      </c>
      <c r="L645" s="304">
        <f t="shared" ca="1" si="290"/>
        <v>1031.7134848764613</v>
      </c>
      <c r="M645" s="306">
        <f t="shared" ref="M645:M708" ca="1" si="306">IF(AND(L644&gt;L_rampe,G645&gt;0),ATAN2(G645,H645),$M$4)</f>
        <v>-1.372710471600745</v>
      </c>
      <c r="N645" s="304">
        <f t="shared" ref="N645:N708" ca="1" si="307">DEGREES(Beta)</f>
        <v>-78.650516516135539</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8.2349999999999994</v>
      </c>
      <c r="T645" s="304">
        <f t="shared" ca="1" si="291"/>
        <v>80.785349999999994</v>
      </c>
      <c r="U645" s="311">
        <f t="shared" ca="1" si="292"/>
        <v>0</v>
      </c>
      <c r="V645" s="306">
        <f t="shared" ca="1" si="293"/>
        <v>1.1426462951856646</v>
      </c>
      <c r="W645" s="304">
        <f t="shared" ca="1" si="294"/>
        <v>35.811324884086055</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5.3166146454602536</v>
      </c>
      <c r="AH645" s="304">
        <f t="shared" ref="AH645:AH708" ca="1" si="318">IF(AND(L644&lt;L_rampe,Poussee&lt;Poids*SIN(M644)), g*SIN(M644), (-W644+Poussee)/m)</f>
        <v>-4.2977134264246644</v>
      </c>
    </row>
    <row r="646" spans="1:34" x14ac:dyDescent="0.2">
      <c r="A646" s="347">
        <f t="shared" ca="1" si="296"/>
        <v>0.1</v>
      </c>
      <c r="B646" s="304">
        <f t="shared" ca="1" si="297"/>
        <v>28.200000000000088</v>
      </c>
      <c r="D646" s="306">
        <f t="shared" ca="1" si="298"/>
        <v>-0.85578837799313412</v>
      </c>
      <c r="E646" s="307">
        <f t="shared" ca="1" si="299"/>
        <v>-5.5463646971945524</v>
      </c>
      <c r="F646" s="304">
        <f t="shared" ca="1" si="300"/>
        <v>5.6119992072517384</v>
      </c>
      <c r="G646" s="306">
        <f t="shared" ca="1" si="301"/>
        <v>19.307857918487215</v>
      </c>
      <c r="H646" s="307">
        <f t="shared" ca="1" si="302"/>
        <v>-97.174950233189804</v>
      </c>
      <c r="I646" s="304">
        <f t="shared" ca="1" si="303"/>
        <v>99.074539263240609</v>
      </c>
      <c r="J646" s="306">
        <f t="shared" ca="1" si="304"/>
        <v>763.83497997028633</v>
      </c>
      <c r="K646" s="307">
        <f t="shared" ca="1" si="305"/>
        <v>685.9690856898178</v>
      </c>
      <c r="L646" s="304">
        <f t="shared" ca="1" si="290"/>
        <v>1026.6437859103478</v>
      </c>
      <c r="M646" s="306">
        <f t="shared" ca="1" si="306"/>
        <v>-1.3746590452266709</v>
      </c>
      <c r="N646" s="304">
        <f t="shared" ca="1" si="307"/>
        <v>-78.762161560971592</v>
      </c>
      <c r="P646" s="310">
        <f t="shared" ca="1" si="308"/>
        <v>23</v>
      </c>
      <c r="Q646" s="304">
        <f t="shared" ca="1" si="309"/>
        <v>0</v>
      </c>
      <c r="R646" s="306">
        <f t="shared" ca="1" si="310"/>
        <v>0</v>
      </c>
      <c r="S646" s="307">
        <f t="shared" ca="1" si="311"/>
        <v>8.2349999999999994</v>
      </c>
      <c r="T646" s="304">
        <f t="shared" ca="1" si="291"/>
        <v>80.785349999999994</v>
      </c>
      <c r="U646" s="311">
        <f t="shared" ca="1" si="292"/>
        <v>0</v>
      </c>
      <c r="V646" s="306">
        <f t="shared" ca="1" si="293"/>
        <v>1.1437553528201552</v>
      </c>
      <c r="W646" s="304">
        <f t="shared" ca="1" si="294"/>
        <v>36.230595887339014</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5.269492746630986</v>
      </c>
      <c r="AH646" s="304">
        <f t="shared" ca="1" si="318"/>
        <v>-4.3486733314008568</v>
      </c>
    </row>
    <row r="647" spans="1:34" x14ac:dyDescent="0.2">
      <c r="A647" s="347">
        <f t="shared" ca="1" si="296"/>
        <v>0.1</v>
      </c>
      <c r="B647" s="304">
        <f t="shared" ca="1" si="297"/>
        <v>28.30000000000009</v>
      </c>
      <c r="D647" s="306">
        <f t="shared" ca="1" si="298"/>
        <v>-0.85740084343264189</v>
      </c>
      <c r="E647" s="307">
        <f t="shared" ca="1" si="299"/>
        <v>-5.4947681062182809</v>
      </c>
      <c r="F647" s="304">
        <f t="shared" ca="1" si="300"/>
        <v>5.561259996388646</v>
      </c>
      <c r="G647" s="306">
        <f t="shared" ca="1" si="301"/>
        <v>19.222117834143951</v>
      </c>
      <c r="H647" s="307">
        <f t="shared" ca="1" si="302"/>
        <v>-97.72442704381163</v>
      </c>
      <c r="I647" s="304">
        <f t="shared" ca="1" si="303"/>
        <v>99.596955049193042</v>
      </c>
      <c r="J647" s="306">
        <f t="shared" ca="1" si="304"/>
        <v>765.76147875791787</v>
      </c>
      <c r="K647" s="307">
        <f t="shared" ca="1" si="305"/>
        <v>676.22411682596771</v>
      </c>
      <c r="L647" s="304">
        <f t="shared" ca="1" si="290"/>
        <v>1021.60153608272</v>
      </c>
      <c r="M647" s="306">
        <f t="shared" ca="1" si="306"/>
        <v>-1.3765785767379826</v>
      </c>
      <c r="N647" s="304">
        <f t="shared" ca="1" si="307"/>
        <v>-78.872142615212127</v>
      </c>
      <c r="P647" s="310">
        <f t="shared" ca="1" si="308"/>
        <v>23</v>
      </c>
      <c r="Q647" s="304">
        <f t="shared" ca="1" si="309"/>
        <v>0</v>
      </c>
      <c r="R647" s="306">
        <f t="shared" ca="1" si="310"/>
        <v>0</v>
      </c>
      <c r="S647" s="307">
        <f t="shared" ca="1" si="311"/>
        <v>8.2349999999999994</v>
      </c>
      <c r="T647" s="304">
        <f t="shared" ca="1" si="291"/>
        <v>80.785349999999994</v>
      </c>
      <c r="U647" s="311">
        <f t="shared" ca="1" si="292"/>
        <v>0</v>
      </c>
      <c r="V647" s="306">
        <f t="shared" ca="1" si="293"/>
        <v>1.1448717775130235</v>
      </c>
      <c r="W647" s="304">
        <f t="shared" ca="1" si="294"/>
        <v>36.649426778304608</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5.2223229847757757</v>
      </c>
      <c r="AH647" s="304">
        <f t="shared" ca="1" si="318"/>
        <v>-4.3995866286993337</v>
      </c>
    </row>
    <row r="648" spans="1:34" x14ac:dyDescent="0.2">
      <c r="A648" s="347">
        <f t="shared" ca="1" si="296"/>
        <v>0.1</v>
      </c>
      <c r="B648" s="304">
        <f t="shared" ca="1" si="297"/>
        <v>28.400000000000091</v>
      </c>
      <c r="D648" s="306">
        <f t="shared" ca="1" si="298"/>
        <v>-0.85893194874329803</v>
      </c>
      <c r="E648" s="307">
        <f t="shared" ca="1" si="299"/>
        <v>-5.4432266150473581</v>
      </c>
      <c r="F648" s="304">
        <f t="shared" ca="1" si="300"/>
        <v>5.5105789237912095</v>
      </c>
      <c r="G648" s="306">
        <f t="shared" ca="1" si="301"/>
        <v>19.136224639269621</v>
      </c>
      <c r="H648" s="307">
        <f t="shared" ca="1" si="302"/>
        <v>-98.268749705316367</v>
      </c>
      <c r="I648" s="304">
        <f t="shared" ca="1" si="303"/>
        <v>100.11464559239425</v>
      </c>
      <c r="J648" s="306">
        <f t="shared" ca="1" si="304"/>
        <v>767.67939588158856</v>
      </c>
      <c r="K648" s="307">
        <f t="shared" ca="1" si="305"/>
        <v>666.42445798851134</v>
      </c>
      <c r="L648" s="304">
        <f t="shared" ca="1" si="290"/>
        <v>1016.5890089246499</v>
      </c>
      <c r="M648" s="306">
        <f t="shared" ca="1" si="306"/>
        <v>-1.3784697304351741</v>
      </c>
      <c r="N648" s="304">
        <f t="shared" ca="1" si="307"/>
        <v>-78.980497740471762</v>
      </c>
      <c r="P648" s="310">
        <f t="shared" ca="1" si="308"/>
        <v>23</v>
      </c>
      <c r="Q648" s="304">
        <f t="shared" ca="1" si="309"/>
        <v>0</v>
      </c>
      <c r="R648" s="306">
        <f t="shared" ca="1" si="310"/>
        <v>0</v>
      </c>
      <c r="S648" s="307">
        <f t="shared" ca="1" si="311"/>
        <v>8.2349999999999994</v>
      </c>
      <c r="T648" s="304">
        <f t="shared" ca="1" si="291"/>
        <v>80.785349999999994</v>
      </c>
      <c r="U648" s="311">
        <f t="shared" ca="1" si="292"/>
        <v>0</v>
      </c>
      <c r="V648" s="306">
        <f t="shared" ca="1" si="293"/>
        <v>1.1459955294690212</v>
      </c>
      <c r="W648" s="304">
        <f t="shared" ca="1" si="294"/>
        <v>37.067762066300801</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5.1751151512643627</v>
      </c>
      <c r="AH648" s="304">
        <f t="shared" ca="1" si="318"/>
        <v>-4.4504464818827696</v>
      </c>
    </row>
    <row r="649" spans="1:34" x14ac:dyDescent="0.2">
      <c r="A649" s="347">
        <f t="shared" ca="1" si="296"/>
        <v>0.1</v>
      </c>
      <c r="B649" s="304">
        <f t="shared" ca="1" si="297"/>
        <v>28.500000000000092</v>
      </c>
      <c r="D649" s="306">
        <f t="shared" ca="1" si="298"/>
        <v>-0.86038218506672259</v>
      </c>
      <c r="E649" s="307">
        <f t="shared" ca="1" si="299"/>
        <v>-5.3917470170301085</v>
      </c>
      <c r="F649" s="304">
        <f t="shared" ca="1" si="300"/>
        <v>5.4599627654438505</v>
      </c>
      <c r="G649" s="306">
        <f t="shared" ca="1" si="301"/>
        <v>19.050186420762948</v>
      </c>
      <c r="H649" s="307">
        <f t="shared" ca="1" si="302"/>
        <v>-98.807924407019371</v>
      </c>
      <c r="I649" s="304">
        <f t="shared" ca="1" si="303"/>
        <v>100.62760818129921</v>
      </c>
      <c r="J649" s="306">
        <f t="shared" ca="1" si="304"/>
        <v>769.5887164345902</v>
      </c>
      <c r="K649" s="307">
        <f t="shared" ca="1" si="305"/>
        <v>656.57062428289453</v>
      </c>
      <c r="L649" s="304">
        <f t="shared" ca="1" si="290"/>
        <v>1011.6085098172464</v>
      </c>
      <c r="M649" s="306">
        <f t="shared" ca="1" si="306"/>
        <v>-1.3803331504455794</v>
      </c>
      <c r="N649" s="304">
        <f t="shared" ca="1" si="307"/>
        <v>-79.087263842528202</v>
      </c>
      <c r="P649" s="310">
        <f t="shared" ca="1" si="308"/>
        <v>23</v>
      </c>
      <c r="Q649" s="304">
        <f t="shared" ca="1" si="309"/>
        <v>0</v>
      </c>
      <c r="R649" s="306">
        <f t="shared" ca="1" si="310"/>
        <v>0</v>
      </c>
      <c r="S649" s="307">
        <f t="shared" ca="1" si="311"/>
        <v>8.2349999999999994</v>
      </c>
      <c r="T649" s="304">
        <f t="shared" ca="1" si="291"/>
        <v>80.785349999999994</v>
      </c>
      <c r="U649" s="311">
        <f t="shared" ca="1" si="292"/>
        <v>0</v>
      </c>
      <c r="V649" s="306">
        <f t="shared" ca="1" si="293"/>
        <v>1.1471265688893153</v>
      </c>
      <c r="W649" s="304">
        <f t="shared" ca="1" si="294"/>
        <v>37.485547075123108</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5.1278788261610417</v>
      </c>
      <c r="AH649" s="304">
        <f t="shared" ca="1" si="318"/>
        <v>-4.5012461525562601</v>
      </c>
    </row>
    <row r="650" spans="1:34" x14ac:dyDescent="0.2">
      <c r="A650" s="347">
        <f t="shared" ca="1" si="296"/>
        <v>0.1</v>
      </c>
      <c r="B650" s="304">
        <f t="shared" ca="1" si="297"/>
        <v>28.600000000000094</v>
      </c>
      <c r="D650" s="306">
        <f t="shared" ca="1" si="298"/>
        <v>-0.86175205914246822</v>
      </c>
      <c r="E650" s="307">
        <f t="shared" ca="1" si="299"/>
        <v>-5.3403360063427563</v>
      </c>
      <c r="F650" s="304">
        <f t="shared" ca="1" si="300"/>
        <v>5.4094182008860416</v>
      </c>
      <c r="G650" s="306">
        <f t="shared" ca="1" si="301"/>
        <v>18.9640112148487</v>
      </c>
      <c r="H650" s="307">
        <f t="shared" ca="1" si="302"/>
        <v>-99.341958007653645</v>
      </c>
      <c r="I650" s="304">
        <f t="shared" ca="1" si="303"/>
        <v>101.13584103645614</v>
      </c>
      <c r="J650" s="306">
        <f t="shared" ca="1" si="304"/>
        <v>771.48942631637078</v>
      </c>
      <c r="K650" s="307">
        <f t="shared" ca="1" si="305"/>
        <v>646.66313016216088</v>
      </c>
      <c r="L650" s="304">
        <f t="shared" ca="1" si="290"/>
        <v>1006.6623757889666</v>
      </c>
      <c r="M650" s="306">
        <f t="shared" ca="1" si="306"/>
        <v>-1.3821694614675528</v>
      </c>
      <c r="N650" s="304">
        <f t="shared" ca="1" si="307"/>
        <v>-79.192476713960644</v>
      </c>
      <c r="P650" s="310">
        <f t="shared" ca="1" si="308"/>
        <v>23</v>
      </c>
      <c r="Q650" s="304">
        <f t="shared" ca="1" si="309"/>
        <v>0</v>
      </c>
      <c r="R650" s="306">
        <f t="shared" ca="1" si="310"/>
        <v>0</v>
      </c>
      <c r="S650" s="307">
        <f t="shared" ca="1" si="311"/>
        <v>8.2349999999999994</v>
      </c>
      <c r="T650" s="304">
        <f t="shared" ca="1" si="291"/>
        <v>80.785349999999994</v>
      </c>
      <c r="U650" s="311">
        <f t="shared" ca="1" si="292"/>
        <v>0</v>
      </c>
      <c r="V650" s="306">
        <f t="shared" ca="1" si="293"/>
        <v>1.1482648559765189</v>
      </c>
      <c r="W650" s="304">
        <f t="shared" ca="1" si="294"/>
        <v>37.902727949653503</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5.0806233824672198</v>
      </c>
      <c r="AH650" s="304">
        <f t="shared" ca="1" si="318"/>
        <v>-4.5519790012292791</v>
      </c>
    </row>
    <row r="651" spans="1:34" x14ac:dyDescent="0.2">
      <c r="A651" s="347">
        <f t="shared" ca="1" si="296"/>
        <v>0.1</v>
      </c>
      <c r="B651" s="304">
        <f t="shared" ca="1" si="297"/>
        <v>28.700000000000095</v>
      </c>
      <c r="D651" s="306">
        <f t="shared" ca="1" si="298"/>
        <v>-0.86304209281361421</v>
      </c>
      <c r="E651" s="307">
        <f t="shared" ca="1" si="299"/>
        <v>-5.2890001771357005</v>
      </c>
      <c r="F651" s="304">
        <f t="shared" ca="1" si="300"/>
        <v>5.3589518124078674</v>
      </c>
      <c r="G651" s="306">
        <f t="shared" ca="1" si="301"/>
        <v>18.877707005567338</v>
      </c>
      <c r="H651" s="307">
        <f t="shared" ca="1" si="302"/>
        <v>-99.870858025367212</v>
      </c>
      <c r="I651" s="304">
        <f t="shared" ca="1" si="303"/>
        <v>101.63934329043602</v>
      </c>
      <c r="J651" s="306">
        <f t="shared" ca="1" si="304"/>
        <v>773.38151222739157</v>
      </c>
      <c r="K651" s="307">
        <f t="shared" ca="1" si="305"/>
        <v>636.70248936050984</v>
      </c>
      <c r="L651" s="304">
        <f t="shared" ca="1" si="290"/>
        <v>1001.752975245393</v>
      </c>
      <c r="M651" s="306">
        <f t="shared" ca="1" si="306"/>
        <v>-1.3839792694826318</v>
      </c>
      <c r="N651" s="304">
        <f t="shared" ca="1" si="307"/>
        <v>-79.296171074953619</v>
      </c>
      <c r="P651" s="310">
        <f t="shared" ca="1" si="308"/>
        <v>23</v>
      </c>
      <c r="Q651" s="304">
        <f t="shared" ca="1" si="309"/>
        <v>0</v>
      </c>
      <c r="R651" s="306">
        <f t="shared" ca="1" si="310"/>
        <v>0</v>
      </c>
      <c r="S651" s="307">
        <f t="shared" ca="1" si="311"/>
        <v>8.2349999999999994</v>
      </c>
      <c r="T651" s="304">
        <f t="shared" ca="1" si="291"/>
        <v>80.785349999999994</v>
      </c>
      <c r="U651" s="311">
        <f t="shared" ca="1" si="292"/>
        <v>0</v>
      </c>
      <c r="V651" s="306">
        <f t="shared" ca="1" si="293"/>
        <v>1.1494103509396678</v>
      </c>
      <c r="W651" s="304">
        <f t="shared" ca="1" si="294"/>
        <v>38.319251661984879</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5.0333579901608436</v>
      </c>
      <c r="AH651" s="304">
        <f t="shared" ca="1" si="318"/>
        <v>-4.6026384881182159</v>
      </c>
    </row>
    <row r="652" spans="1:34" x14ac:dyDescent="0.2">
      <c r="A652" s="347">
        <f t="shared" ca="1" si="296"/>
        <v>0.1</v>
      </c>
      <c r="B652" s="304">
        <f t="shared" ca="1" si="297"/>
        <v>28.800000000000097</v>
      </c>
      <c r="D652" s="306">
        <f t="shared" ca="1" si="298"/>
        <v>-0.86425282253809999</v>
      </c>
      <c r="E652" s="307">
        <f t="shared" ca="1" si="299"/>
        <v>-5.2377460227415256</v>
      </c>
      <c r="F652" s="304">
        <f t="shared" ca="1" si="300"/>
        <v>5.3085700843079904</v>
      </c>
      <c r="G652" s="306">
        <f t="shared" ca="1" si="301"/>
        <v>18.791281723313528</v>
      </c>
      <c r="H652" s="307">
        <f t="shared" ca="1" si="302"/>
        <v>-100.39463262764137</v>
      </c>
      <c r="I652" s="304">
        <f t="shared" ca="1" si="303"/>
        <v>102.13811496813523</v>
      </c>
      <c r="J652" s="306">
        <f t="shared" ca="1" si="304"/>
        <v>775.26496166383561</v>
      </c>
      <c r="K652" s="307">
        <f t="shared" ca="1" si="305"/>
        <v>626.68921482785936</v>
      </c>
      <c r="L652" s="304">
        <f t="shared" ca="1" si="290"/>
        <v>996.88270762672346</v>
      </c>
      <c r="M652" s="306">
        <f t="shared" ca="1" si="306"/>
        <v>-1.3857631624372417</v>
      </c>
      <c r="N652" s="304">
        <f t="shared" ca="1" si="307"/>
        <v>-79.398380612355879</v>
      </c>
      <c r="P652" s="310">
        <f t="shared" ca="1" si="308"/>
        <v>23</v>
      </c>
      <c r="Q652" s="304">
        <f t="shared" ca="1" si="309"/>
        <v>0</v>
      </c>
      <c r="R652" s="306">
        <f t="shared" ca="1" si="310"/>
        <v>0</v>
      </c>
      <c r="S652" s="307">
        <f t="shared" ca="1" si="311"/>
        <v>8.2349999999999994</v>
      </c>
      <c r="T652" s="304">
        <f t="shared" ca="1" si="291"/>
        <v>80.785349999999994</v>
      </c>
      <c r="U652" s="311">
        <f t="shared" ca="1" si="292"/>
        <v>0</v>
      </c>
      <c r="V652" s="306">
        <f t="shared" ca="1" si="293"/>
        <v>1.150563013999139</v>
      </c>
      <c r="W652" s="304">
        <f t="shared" ca="1" si="294"/>
        <v>38.735066017066067</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4.9860916200471816</v>
      </c>
      <c r="AH652" s="304">
        <f t="shared" ca="1" si="318"/>
        <v>-4.6532181738900888</v>
      </c>
    </row>
    <row r="653" spans="1:34" x14ac:dyDescent="0.2">
      <c r="A653" s="347">
        <f t="shared" ca="1" si="296"/>
        <v>0.1</v>
      </c>
      <c r="B653" s="304">
        <f t="shared" ca="1" si="297"/>
        <v>28.900000000000098</v>
      </c>
      <c r="D653" s="306">
        <f t="shared" ca="1" si="298"/>
        <v>-0.86538479890574582</v>
      </c>
      <c r="E653" s="307">
        <f t="shared" ca="1" si="299"/>
        <v>-5.1865799349440103</v>
      </c>
      <c r="F653" s="304">
        <f t="shared" ca="1" si="300"/>
        <v>5.2582794022133275</v>
      </c>
      <c r="G653" s="306">
        <f t="shared" ca="1" si="301"/>
        <v>18.704743243422953</v>
      </c>
      <c r="H653" s="307">
        <f t="shared" ca="1" si="302"/>
        <v>-100.91329062113577</v>
      </c>
      <c r="I653" s="304">
        <f t="shared" ca="1" si="303"/>
        <v>102.63215696743485</v>
      </c>
      <c r="J653" s="306">
        <f t="shared" ca="1" si="304"/>
        <v>777.13976291217239</v>
      </c>
      <c r="K653" s="307">
        <f t="shared" ca="1" si="305"/>
        <v>616.62381866542046</v>
      </c>
      <c r="L653" s="304">
        <f t="shared" ca="1" si="290"/>
        <v>992.0540029880998</v>
      </c>
      <c r="M653" s="306">
        <f t="shared" ca="1" si="306"/>
        <v>-1.3875217108954203</v>
      </c>
      <c r="N653" s="304">
        <f t="shared" ca="1" si="307"/>
        <v>-79.499138017078764</v>
      </c>
      <c r="P653" s="310">
        <f t="shared" ca="1" si="308"/>
        <v>23</v>
      </c>
      <c r="Q653" s="304">
        <f t="shared" ca="1" si="309"/>
        <v>0</v>
      </c>
      <c r="R653" s="306">
        <f t="shared" ca="1" si="310"/>
        <v>0</v>
      </c>
      <c r="S653" s="307">
        <f t="shared" ca="1" si="311"/>
        <v>8.2349999999999994</v>
      </c>
      <c r="T653" s="304">
        <f t="shared" ca="1" si="291"/>
        <v>80.785349999999994</v>
      </c>
      <c r="U653" s="311">
        <f t="shared" ca="1" si="292"/>
        <v>0</v>
      </c>
      <c r="V653" s="306">
        <f t="shared" ca="1" si="293"/>
        <v>1.1517228053915149</v>
      </c>
      <c r="W653" s="304">
        <f t="shared" ca="1" si="294"/>
        <v>39.150119657873155</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4.9388330474344855</v>
      </c>
      <c r="AH653" s="304">
        <f t="shared" ca="1" si="318"/>
        <v>-4.7037117203480356</v>
      </c>
    </row>
    <row r="654" spans="1:34" x14ac:dyDescent="0.2">
      <c r="A654" s="347">
        <f t="shared" ca="1" si="296"/>
        <v>0.1</v>
      </c>
      <c r="B654" s="304">
        <f t="shared" ca="1" si="297"/>
        <v>29.000000000000099</v>
      </c>
      <c r="D654" s="306">
        <f t="shared" ca="1" si="298"/>
        <v>-0.86643858616093095</v>
      </c>
      <c r="E654" s="307">
        <f t="shared" ca="1" si="299"/>
        <v>-5.135508203307289</v>
      </c>
      <c r="F654" s="304">
        <f t="shared" ca="1" si="300"/>
        <v>5.2080860524596764</v>
      </c>
      <c r="G654" s="306">
        <f t="shared" ca="1" si="301"/>
        <v>18.618099384806861</v>
      </c>
      <c r="H654" s="307">
        <f t="shared" ca="1" si="302"/>
        <v>-101.42684144146651</v>
      </c>
      <c r="I654" s="304">
        <f t="shared" ca="1" si="303"/>
        <v>103.12147104020062</v>
      </c>
      <c r="J654" s="306">
        <f t="shared" ca="1" si="304"/>
        <v>779.00590504358388</v>
      </c>
      <c r="K654" s="307">
        <f t="shared" ca="1" si="305"/>
        <v>606.50681206229035</v>
      </c>
      <c r="L654" s="304">
        <f t="shared" ca="1" si="290"/>
        <v>987.26932149780464</v>
      </c>
      <c r="M654" s="306">
        <f t="shared" ca="1" si="306"/>
        <v>-1.3892554686639613</v>
      </c>
      <c r="N654" s="304">
        <f t="shared" ca="1" si="307"/>
        <v>-79.598475019914176</v>
      </c>
      <c r="P654" s="310">
        <f t="shared" ca="1" si="308"/>
        <v>23</v>
      </c>
      <c r="Q654" s="304">
        <f t="shared" ca="1" si="309"/>
        <v>0</v>
      </c>
      <c r="R654" s="306">
        <f t="shared" ca="1" si="310"/>
        <v>0</v>
      </c>
      <c r="S654" s="307">
        <f t="shared" ca="1" si="311"/>
        <v>8.2349999999999994</v>
      </c>
      <c r="T654" s="304">
        <f t="shared" ca="1" si="291"/>
        <v>80.785349999999994</v>
      </c>
      <c r="U654" s="311">
        <f t="shared" ca="1" si="292"/>
        <v>0</v>
      </c>
      <c r="V654" s="306">
        <f t="shared" ca="1" si="293"/>
        <v>1.1528896853743891</v>
      </c>
      <c r="W654" s="304">
        <f t="shared" ca="1" si="294"/>
        <v>39.564362070112416</v>
      </c>
      <c r="Y654" s="314" t="str">
        <f t="shared" ca="1" si="312"/>
        <v/>
      </c>
      <c r="Z654" s="315" t="str">
        <f t="shared" ca="1" si="313"/>
        <v/>
      </c>
      <c r="AA654" s="316" t="str">
        <f t="shared" ca="1" si="314"/>
        <v/>
      </c>
      <c r="AC654" s="310">
        <f t="shared" ca="1" si="315"/>
        <v>29.000000000000099</v>
      </c>
      <c r="AD654" s="323">
        <f t="shared" ca="1" si="316"/>
        <v>779.00590504358388</v>
      </c>
      <c r="AE654" s="324" t="e">
        <f t="shared" ca="1" si="295"/>
        <v>#N/A</v>
      </c>
      <c r="AG654" s="306">
        <f t="shared" ca="1" si="317"/>
        <v>4.8915908556470837</v>
      </c>
      <c r="AH654" s="304">
        <f t="shared" ca="1" si="318"/>
        <v>-4.754112891059278</v>
      </c>
    </row>
    <row r="655" spans="1:34" x14ac:dyDescent="0.2">
      <c r="A655" s="347">
        <f t="shared" ca="1" si="296"/>
        <v>0.1</v>
      </c>
      <c r="B655" s="304">
        <f t="shared" ca="1" si="297"/>
        <v>29.100000000000101</v>
      </c>
      <c r="D655" s="306">
        <f t="shared" ca="1" si="298"/>
        <v>-0.86741476173088594</v>
      </c>
      <c r="E655" s="307">
        <f t="shared" ca="1" si="299"/>
        <v>-5.0845370145644067</v>
      </c>
      <c r="F655" s="304">
        <f t="shared" ca="1" si="300"/>
        <v>5.157996221532561</v>
      </c>
      <c r="G655" s="306">
        <f t="shared" ca="1" si="301"/>
        <v>18.531357908633773</v>
      </c>
      <c r="H655" s="307">
        <f t="shared" ca="1" si="302"/>
        <v>-101.93529514292295</v>
      </c>
      <c r="I655" s="304">
        <f t="shared" ca="1" si="303"/>
        <v>103.60605977360926</v>
      </c>
      <c r="J655" s="306">
        <f t="shared" ca="1" si="304"/>
        <v>780.86337790825587</v>
      </c>
      <c r="K655" s="307">
        <f t="shared" ca="1" si="305"/>
        <v>596.33870523307087</v>
      </c>
      <c r="L655" s="304">
        <f t="shared" ca="1" si="290"/>
        <v>982.53115284826822</v>
      </c>
      <c r="M655" s="306">
        <f t="shared" ca="1" si="306"/>
        <v>-1.3909649733912963</v>
      </c>
      <c r="N655" s="304">
        <f t="shared" ca="1" si="307"/>
        <v>-79.696422425848141</v>
      </c>
      <c r="P655" s="310">
        <f t="shared" ca="1" si="308"/>
        <v>23</v>
      </c>
      <c r="Q655" s="304">
        <f t="shared" ca="1" si="309"/>
        <v>0</v>
      </c>
      <c r="R655" s="306">
        <f t="shared" ca="1" si="310"/>
        <v>0</v>
      </c>
      <c r="S655" s="307">
        <f t="shared" ca="1" si="311"/>
        <v>8.2349999999999994</v>
      </c>
      <c r="T655" s="304">
        <f t="shared" ca="1" si="291"/>
        <v>80.785349999999994</v>
      </c>
      <c r="U655" s="311">
        <f t="shared" ca="1" si="292"/>
        <v>0</v>
      </c>
      <c r="V655" s="306">
        <f t="shared" ca="1" si="293"/>
        <v>1.1540636142311151</v>
      </c>
      <c r="W655" s="304">
        <f t="shared" ca="1" si="294"/>
        <v>39.97774358646128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4.8443734393877156</v>
      </c>
      <c r="AH655" s="304">
        <f t="shared" ca="1" si="318"/>
        <v>-4.8044155519262199</v>
      </c>
    </row>
    <row r="656" spans="1:34" x14ac:dyDescent="0.2">
      <c r="A656" s="347">
        <f t="shared" ca="1" si="296"/>
        <v>0.1</v>
      </c>
      <c r="B656" s="304">
        <f t="shared" ca="1" si="297"/>
        <v>29.200000000000102</v>
      </c>
      <c r="D656" s="306">
        <f t="shared" ca="1" si="298"/>
        <v>-0.86831391575960093</v>
      </c>
      <c r="E656" s="307">
        <f t="shared" ca="1" si="299"/>
        <v>-5.0336724520643825</v>
      </c>
      <c r="F656" s="304">
        <f t="shared" ca="1" si="300"/>
        <v>5.1080159955675182</v>
      </c>
      <c r="G656" s="306">
        <f t="shared" ca="1" si="301"/>
        <v>18.444526517057813</v>
      </c>
      <c r="H656" s="307">
        <f t="shared" ca="1" si="302"/>
        <v>-102.43866238812939</v>
      </c>
      <c r="I656" s="304">
        <f t="shared" ca="1" si="303"/>
        <v>104.08592657178781</v>
      </c>
      <c r="J656" s="306">
        <f t="shared" ca="1" si="304"/>
        <v>782.71217212954048</v>
      </c>
      <c r="K656" s="307">
        <f t="shared" ca="1" si="305"/>
        <v>586.12000735651827</v>
      </c>
      <c r="L656" s="304">
        <f t="shared" ca="1" si="290"/>
        <v>977.84201557478002</v>
      </c>
      <c r="M656" s="306">
        <f t="shared" ca="1" si="306"/>
        <v>-1.3926507471413703</v>
      </c>
      <c r="N656" s="304">
        <f t="shared" ca="1" si="307"/>
        <v>-79.793010146941313</v>
      </c>
      <c r="P656" s="310">
        <f t="shared" ca="1" si="308"/>
        <v>23</v>
      </c>
      <c r="Q656" s="304">
        <f t="shared" ca="1" si="309"/>
        <v>0</v>
      </c>
      <c r="R656" s="306">
        <f t="shared" ca="1" si="310"/>
        <v>0</v>
      </c>
      <c r="S656" s="307">
        <f t="shared" ca="1" si="311"/>
        <v>8.2349999999999994</v>
      </c>
      <c r="T656" s="304">
        <f t="shared" ca="1" si="291"/>
        <v>80.785349999999994</v>
      </c>
      <c r="U656" s="311">
        <f t="shared" ca="1" si="292"/>
        <v>0</v>
      </c>
      <c r="V656" s="306">
        <f t="shared" ca="1" si="293"/>
        <v>1.1552445522754986</v>
      </c>
      <c r="W656" s="304">
        <f t="shared" ca="1" si="294"/>
        <v>40.390215390353077</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4.7971890079599024</v>
      </c>
      <c r="AH656" s="304">
        <f t="shared" ca="1" si="318"/>
        <v>-4.854613671701431</v>
      </c>
    </row>
    <row r="657" spans="1:34" x14ac:dyDescent="0.2">
      <c r="A657" s="347">
        <f t="shared" ca="1" si="296"/>
        <v>0.1</v>
      </c>
      <c r="B657" s="304">
        <f t="shared" ca="1" si="297"/>
        <v>29.300000000000104</v>
      </c>
      <c r="D657" s="306">
        <f t="shared" ca="1" si="298"/>
        <v>-0.86913665064732204</v>
      </c>
      <c r="E657" s="307">
        <f t="shared" ca="1" si="299"/>
        <v>-4.9829204952769501</v>
      </c>
      <c r="F657" s="304">
        <f t="shared" ca="1" si="300"/>
        <v>5.0581513599090258</v>
      </c>
      <c r="G657" s="306">
        <f t="shared" ca="1" si="301"/>
        <v>18.357612851993082</v>
      </c>
      <c r="H657" s="307">
        <f t="shared" ca="1" si="302"/>
        <v>-102.93695443765708</v>
      </c>
      <c r="I657" s="304">
        <f t="shared" ca="1" si="303"/>
        <v>104.56107563775322</v>
      </c>
      <c r="J657" s="306">
        <f t="shared" ca="1" si="304"/>
        <v>784.55227909799305</v>
      </c>
      <c r="K657" s="307">
        <f t="shared" ca="1" si="305"/>
        <v>575.85122651522897</v>
      </c>
      <c r="L657" s="304">
        <f t="shared" ca="1" si="290"/>
        <v>973.20445627676247</v>
      </c>
      <c r="M657" s="306">
        <f t="shared" ca="1" si="306"/>
        <v>-1.394313296943696</v>
      </c>
      <c r="N657" s="304">
        <f t="shared" ca="1" si="307"/>
        <v>-79.888267233844886</v>
      </c>
      <c r="P657" s="310">
        <f t="shared" ca="1" si="308"/>
        <v>23</v>
      </c>
      <c r="Q657" s="304">
        <f t="shared" ca="1" si="309"/>
        <v>0</v>
      </c>
      <c r="R657" s="306">
        <f t="shared" ca="1" si="310"/>
        <v>0</v>
      </c>
      <c r="S657" s="307">
        <f t="shared" ca="1" si="311"/>
        <v>8.2349999999999994</v>
      </c>
      <c r="T657" s="304">
        <f t="shared" ca="1" si="291"/>
        <v>80.785349999999994</v>
      </c>
      <c r="U657" s="311">
        <f t="shared" ca="1" si="292"/>
        <v>0</v>
      </c>
      <c r="V657" s="306">
        <f t="shared" ca="1" si="293"/>
        <v>1.1564324598564251</v>
      </c>
      <c r="W657" s="304">
        <f t="shared" ca="1" si="294"/>
        <v>40.801729519312026</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4.7500455883606829</v>
      </c>
      <c r="AH657" s="304">
        <f t="shared" ca="1" si="318"/>
        <v>-4.9047013224472469</v>
      </c>
    </row>
    <row r="658" spans="1:34" x14ac:dyDescent="0.2">
      <c r="A658" s="347">
        <f t="shared" ca="1" si="296"/>
        <v>0.1</v>
      </c>
      <c r="B658" s="304">
        <f t="shared" ca="1" si="297"/>
        <v>29.400000000000105</v>
      </c>
      <c r="D658" s="306">
        <f t="shared" ca="1" si="298"/>
        <v>-0.86988358059562942</v>
      </c>
      <c r="E658" s="307">
        <f t="shared" ca="1" si="299"/>
        <v>-4.9322870193541197</v>
      </c>
      <c r="F658" s="304">
        <f t="shared" ca="1" si="300"/>
        <v>5.0084081987273184</v>
      </c>
      <c r="G658" s="306">
        <f t="shared" ca="1" si="301"/>
        <v>18.270624493933518</v>
      </c>
      <c r="H658" s="307">
        <f t="shared" ca="1" si="302"/>
        <v>-103.43018313959249</v>
      </c>
      <c r="I658" s="304">
        <f t="shared" ca="1" si="303"/>
        <v>105.03151195564104</v>
      </c>
      <c r="J658" s="306">
        <f t="shared" ca="1" si="304"/>
        <v>786.38369096528936</v>
      </c>
      <c r="K658" s="307">
        <f t="shared" ca="1" si="305"/>
        <v>565.53286963636651</v>
      </c>
      <c r="L658" s="304">
        <f t="shared" ca="1" si="290"/>
        <v>968.62104873646808</v>
      </c>
      <c r="M658" s="306">
        <f t="shared" ca="1" si="306"/>
        <v>-1.3959531153207112</v>
      </c>
      <c r="N658" s="304">
        <f t="shared" ca="1" si="307"/>
        <v>-79.982221906015852</v>
      </c>
      <c r="P658" s="310">
        <f t="shared" ca="1" si="308"/>
        <v>23</v>
      </c>
      <c r="Q658" s="304">
        <f t="shared" ca="1" si="309"/>
        <v>0</v>
      </c>
      <c r="R658" s="306">
        <f t="shared" ca="1" si="310"/>
        <v>0</v>
      </c>
      <c r="S658" s="307">
        <f t="shared" ca="1" si="311"/>
        <v>8.2349999999999994</v>
      </c>
      <c r="T658" s="304">
        <f t="shared" ca="1" si="291"/>
        <v>80.785349999999994</v>
      </c>
      <c r="U658" s="311">
        <f t="shared" ca="1" si="292"/>
        <v>0</v>
      </c>
      <c r="V658" s="306">
        <f t="shared" ca="1" si="293"/>
        <v>1.1576272973624344</v>
      </c>
      <c r="W658" s="304">
        <f t="shared" ca="1" si="294"/>
        <v>41.2122388678454</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4.7029510282531053</v>
      </c>
      <c r="AH658" s="304">
        <f t="shared" ca="1" si="318"/>
        <v>-4.9546726799407441</v>
      </c>
    </row>
    <row r="659" spans="1:34" x14ac:dyDescent="0.2">
      <c r="A659" s="347">
        <f t="shared" ca="1" si="296"/>
        <v>0.1</v>
      </c>
      <c r="B659" s="304">
        <f t="shared" ca="1" si="297"/>
        <v>29.500000000000107</v>
      </c>
      <c r="D659" s="306">
        <f t="shared" ca="1" si="298"/>
        <v>-0.87055533115810846</v>
      </c>
      <c r="E659" s="307">
        <f t="shared" ca="1" si="299"/>
        <v>-4.8817777947475927</v>
      </c>
      <c r="F659" s="304">
        <f t="shared" ca="1" si="300"/>
        <v>4.9587922946921736</v>
      </c>
      <c r="G659" s="306">
        <f t="shared" ca="1" si="301"/>
        <v>18.183568960817706</v>
      </c>
      <c r="H659" s="307">
        <f t="shared" ca="1" si="302"/>
        <v>-103.91836091906724</v>
      </c>
      <c r="I659" s="304">
        <f t="shared" ca="1" si="303"/>
        <v>105.49724127321213</v>
      </c>
      <c r="J659" s="306">
        <f t="shared" ca="1" si="304"/>
        <v>788.20640063802693</v>
      </c>
      <c r="K659" s="307">
        <f t="shared" ca="1" si="305"/>
        <v>555.16544243343355</v>
      </c>
      <c r="L659" s="304">
        <f t="shared" ca="1" si="290"/>
        <v>964.09439292999923</v>
      </c>
      <c r="M659" s="306">
        <f t="shared" ca="1" si="306"/>
        <v>-1.3975706807935038</v>
      </c>
      <c r="N659" s="304">
        <f t="shared" ca="1" si="307"/>
        <v>-80.074901580692952</v>
      </c>
      <c r="P659" s="310">
        <f t="shared" ca="1" si="308"/>
        <v>23</v>
      </c>
      <c r="Q659" s="304">
        <f t="shared" ca="1" si="309"/>
        <v>0</v>
      </c>
      <c r="R659" s="306">
        <f t="shared" ca="1" si="310"/>
        <v>0</v>
      </c>
      <c r="S659" s="307">
        <f t="shared" ca="1" si="311"/>
        <v>8.2349999999999994</v>
      </c>
      <c r="T659" s="304">
        <f t="shared" ca="1" si="291"/>
        <v>80.785349999999994</v>
      </c>
      <c r="U659" s="311">
        <f t="shared" ca="1" si="292"/>
        <v>0</v>
      </c>
      <c r="V659" s="306">
        <f t="shared" ca="1" si="293"/>
        <v>1.158829025226231</v>
      </c>
      <c r="W659" s="304">
        <f t="shared" ca="1" si="294"/>
        <v>41.621697189899017</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4.6559129988273353</v>
      </c>
      <c r="AH659" s="304">
        <f t="shared" ca="1" si="318"/>
        <v>-5.0045220240249426</v>
      </c>
    </row>
    <row r="660" spans="1:34" x14ac:dyDescent="0.2">
      <c r="A660" s="347">
        <f t="shared" ca="1" si="296"/>
        <v>0.1</v>
      </c>
      <c r="B660" s="304">
        <f t="shared" ca="1" si="297"/>
        <v>29.600000000000108</v>
      </c>
      <c r="D660" s="306">
        <f t="shared" ca="1" si="298"/>
        <v>-0.87115253879660026</v>
      </c>
      <c r="E660" s="307">
        <f t="shared" ca="1" si="299"/>
        <v>-4.831398486881211</v>
      </c>
      <c r="F660" s="304">
        <f t="shared" ca="1" si="300"/>
        <v>4.9093093287029506</v>
      </c>
      <c r="G660" s="306">
        <f t="shared" ca="1" si="301"/>
        <v>18.096453706938046</v>
      </c>
      <c r="H660" s="307">
        <f t="shared" ca="1" si="302"/>
        <v>-104.40150076775537</v>
      </c>
      <c r="I660" s="304">
        <f t="shared" ca="1" si="303"/>
        <v>105.95827008462801</v>
      </c>
      <c r="J660" s="306">
        <f t="shared" ca="1" si="304"/>
        <v>790.02040177141475</v>
      </c>
      <c r="K660" s="307">
        <f t="shared" ca="1" si="305"/>
        <v>544.7494493490924</v>
      </c>
      <c r="L660" s="304">
        <f t="shared" ca="1" si="290"/>
        <v>959.62711392561596</v>
      </c>
      <c r="M660" s="306">
        <f t="shared" ca="1" si="306"/>
        <v>-1.3991664583669123</v>
      </c>
      <c r="N660" s="304">
        <f t="shared" ca="1" si="307"/>
        <v>-80.16633290069089</v>
      </c>
      <c r="P660" s="310">
        <f t="shared" ca="1" si="308"/>
        <v>23</v>
      </c>
      <c r="Q660" s="304">
        <f t="shared" ca="1" si="309"/>
        <v>0</v>
      </c>
      <c r="R660" s="306">
        <f t="shared" ca="1" si="310"/>
        <v>0</v>
      </c>
      <c r="S660" s="307">
        <f t="shared" ca="1" si="311"/>
        <v>8.2349999999999994</v>
      </c>
      <c r="T660" s="304">
        <f t="shared" ca="1" si="291"/>
        <v>80.785349999999994</v>
      </c>
      <c r="U660" s="311">
        <f t="shared" ca="1" si="292"/>
        <v>0</v>
      </c>
      <c r="V660" s="306">
        <f t="shared" ca="1" si="293"/>
        <v>1.1600376039291362</v>
      </c>
      <c r="W660" s="304">
        <f t="shared" ca="1" si="294"/>
        <v>42.03005910088374</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4.6089389975586137</v>
      </c>
      <c r="AH660" s="304">
        <f t="shared" ca="1" si="318"/>
        <v>-5.054243738906985</v>
      </c>
    </row>
    <row r="661" spans="1:34" x14ac:dyDescent="0.2">
      <c r="A661" s="347">
        <f t="shared" ca="1" si="296"/>
        <v>0.1</v>
      </c>
      <c r="B661" s="304">
        <f t="shared" ca="1" si="297"/>
        <v>29.700000000000109</v>
      </c>
      <c r="D661" s="306">
        <f t="shared" ca="1" si="298"/>
        <v>-0.87167585044306384</v>
      </c>
      <c r="E661" s="307">
        <f t="shared" ca="1" si="299"/>
        <v>-4.7811546558774136</v>
      </c>
      <c r="F661" s="304">
        <f t="shared" ca="1" si="300"/>
        <v>4.8599648796739165</v>
      </c>
      <c r="G661" s="306">
        <f t="shared" ca="1" si="301"/>
        <v>18.009286121893741</v>
      </c>
      <c r="H661" s="307">
        <f t="shared" ca="1" si="302"/>
        <v>-104.8796162333431</v>
      </c>
      <c r="I661" s="304">
        <f t="shared" ca="1" si="303"/>
        <v>106.41460561348502</v>
      </c>
      <c r="J661" s="306">
        <f t="shared" ca="1" si="304"/>
        <v>791.82568876285632</v>
      </c>
      <c r="K661" s="307">
        <f t="shared" ca="1" si="305"/>
        <v>534.28539349903747</v>
      </c>
      <c r="L661" s="304">
        <f t="shared" ca="1" si="290"/>
        <v>955.22186066441816</v>
      </c>
      <c r="M661" s="306">
        <f t="shared" ca="1" si="306"/>
        <v>-1.4007408999949642</v>
      </c>
      <c r="N661" s="304">
        <f t="shared" ca="1" si="307"/>
        <v>-80.256541761067965</v>
      </c>
      <c r="P661" s="310">
        <f t="shared" ca="1" si="308"/>
        <v>23</v>
      </c>
      <c r="Q661" s="304">
        <f t="shared" ca="1" si="309"/>
        <v>0</v>
      </c>
      <c r="R661" s="306">
        <f t="shared" ca="1" si="310"/>
        <v>0</v>
      </c>
      <c r="S661" s="307">
        <f t="shared" ca="1" si="311"/>
        <v>8.2349999999999994</v>
      </c>
      <c r="T661" s="304">
        <f t="shared" ca="1" si="291"/>
        <v>80.785349999999994</v>
      </c>
      <c r="U661" s="311">
        <f t="shared" ca="1" si="292"/>
        <v>0</v>
      </c>
      <c r="V661" s="306">
        <f t="shared" ca="1" si="293"/>
        <v>1.1612529940054763</v>
      </c>
      <c r="W661" s="304">
        <f t="shared" ca="1" si="294"/>
        <v>42.437280079279368</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4.5620363508697146</v>
      </c>
      <c r="AH661" s="304">
        <f t="shared" ca="1" si="318"/>
        <v>-5.1038323134042187</v>
      </c>
    </row>
    <row r="662" spans="1:34" x14ac:dyDescent="0.2">
      <c r="A662" s="347">
        <f t="shared" ca="1" si="296"/>
        <v>0.1</v>
      </c>
      <c r="B662" s="304">
        <f t="shared" ca="1" si="297"/>
        <v>29.800000000000111</v>
      </c>
      <c r="D662" s="306">
        <f t="shared" ca="1" si="298"/>
        <v>-0.8721259230670253</v>
      </c>
      <c r="E662" s="307">
        <f t="shared" ca="1" si="299"/>
        <v>-4.7310517563368331</v>
      </c>
      <c r="F662" s="304">
        <f t="shared" ca="1" si="300"/>
        <v>4.8107644243740877</v>
      </c>
      <c r="G662" s="306">
        <f t="shared" ca="1" si="301"/>
        <v>17.922073529587038</v>
      </c>
      <c r="H662" s="307">
        <f t="shared" ca="1" si="302"/>
        <v>-105.35272140897678</v>
      </c>
      <c r="I662" s="304">
        <f t="shared" ca="1" si="303"/>
        <v>106.86625579609964</v>
      </c>
      <c r="J662" s="306">
        <f t="shared" ca="1" si="304"/>
        <v>793.62225674543038</v>
      </c>
      <c r="K662" s="307">
        <f t="shared" ca="1" si="305"/>
        <v>523.77377661692151</v>
      </c>
      <c r="L662" s="304">
        <f t="shared" ca="1" si="290"/>
        <v>950.8813046186483</v>
      </c>
      <c r="M662" s="306">
        <f t="shared" ca="1" si="306"/>
        <v>-1.4022944450275521</v>
      </c>
      <c r="N662" s="304">
        <f t="shared" ca="1" si="307"/>
        <v>-80.345553334718758</v>
      </c>
      <c r="P662" s="310">
        <f t="shared" ca="1" si="308"/>
        <v>23</v>
      </c>
      <c r="Q662" s="304">
        <f t="shared" ca="1" si="309"/>
        <v>0</v>
      </c>
      <c r="R662" s="306">
        <f t="shared" ca="1" si="310"/>
        <v>0</v>
      </c>
      <c r="S662" s="307">
        <f t="shared" ca="1" si="311"/>
        <v>8.2349999999999994</v>
      </c>
      <c r="T662" s="304">
        <f t="shared" ca="1" si="291"/>
        <v>80.785349999999994</v>
      </c>
      <c r="U662" s="311">
        <f t="shared" ca="1" si="292"/>
        <v>0</v>
      </c>
      <c r="V662" s="306">
        <f t="shared" ca="1" si="293"/>
        <v>1.1624751560469115</v>
      </c>
      <c r="W662" s="304">
        <f t="shared" ca="1" si="294"/>
        <v>42.843316467823925</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4.515212216705037</v>
      </c>
      <c r="AH662" s="304">
        <f t="shared" ca="1" si="318"/>
        <v>-5.1532823411389641</v>
      </c>
    </row>
    <row r="663" spans="1:34" x14ac:dyDescent="0.2">
      <c r="A663" s="347">
        <f t="shared" ca="1" si="296"/>
        <v>0.1</v>
      </c>
      <c r="B663" s="304">
        <f t="shared" ca="1" si="297"/>
        <v>29.900000000000112</v>
      </c>
      <c r="D663" s="306">
        <f t="shared" ca="1" si="298"/>
        <v>-0.8725034232486697</v>
      </c>
      <c r="E663" s="307">
        <f t="shared" ca="1" si="299"/>
        <v>-4.6810951371700069</v>
      </c>
      <c r="F663" s="304">
        <f t="shared" ca="1" si="300"/>
        <v>4.7617133373206473</v>
      </c>
      <c r="G663" s="306">
        <f t="shared" ca="1" si="301"/>
        <v>17.83482318726217</v>
      </c>
      <c r="H663" s="307">
        <f t="shared" ca="1" si="302"/>
        <v>-105.82083092269377</v>
      </c>
      <c r="I663" s="304">
        <f t="shared" ca="1" si="303"/>
        <v>107.31322926503631</v>
      </c>
      <c r="J663" s="306">
        <f t="shared" ca="1" si="304"/>
        <v>795.41010158127278</v>
      </c>
      <c r="K663" s="307">
        <f t="shared" ca="1" si="305"/>
        <v>513.215099000338</v>
      </c>
      <c r="L663" s="304">
        <f t="shared" ca="1" si="290"/>
        <v>946.60813832306417</v>
      </c>
      <c r="M663" s="306">
        <f t="shared" ca="1" si="306"/>
        <v>-1.4038275206392141</v>
      </c>
      <c r="N663" s="304">
        <f t="shared" ca="1" si="307"/>
        <v>-80.433392096941432</v>
      </c>
      <c r="P663" s="310">
        <f t="shared" ca="1" si="308"/>
        <v>23</v>
      </c>
      <c r="Q663" s="304">
        <f t="shared" ca="1" si="309"/>
        <v>0</v>
      </c>
      <c r="R663" s="306">
        <f t="shared" ca="1" si="310"/>
        <v>0</v>
      </c>
      <c r="S663" s="307">
        <f t="shared" ca="1" si="311"/>
        <v>8.2349999999999994</v>
      </c>
      <c r="T663" s="304">
        <f t="shared" ca="1" si="291"/>
        <v>80.785349999999994</v>
      </c>
      <c r="U663" s="311">
        <f t="shared" ca="1" si="292"/>
        <v>0</v>
      </c>
      <c r="V663" s="306">
        <f t="shared" ca="1" si="293"/>
        <v>1.1637040507067027</v>
      </c>
      <c r="W663" s="304">
        <f t="shared" ca="1" si="294"/>
        <v>43.24812547429525</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4.4684735870229435</v>
      </c>
      <c r="AH663" s="304">
        <f t="shared" ca="1" si="318"/>
        <v>-5.2025885206829301</v>
      </c>
    </row>
    <row r="664" spans="1:34" x14ac:dyDescent="0.2">
      <c r="A664" s="347">
        <f t="shared" ca="1" si="296"/>
        <v>0.1</v>
      </c>
      <c r="B664" s="304">
        <f t="shared" ca="1" si="297"/>
        <v>30.000000000000114</v>
      </c>
      <c r="D664" s="306">
        <f t="shared" ca="1" si="298"/>
        <v>-0.872809026757566</v>
      </c>
      <c r="E664" s="307">
        <f t="shared" ca="1" si="299"/>
        <v>-4.6312900414802654</v>
      </c>
      <c r="F664" s="304">
        <f t="shared" ca="1" si="300"/>
        <v>4.7128168907250965</v>
      </c>
      <c r="G664" s="306">
        <f t="shared" ca="1" si="301"/>
        <v>17.747542284586412</v>
      </c>
      <c r="H664" s="307">
        <f t="shared" ca="1" si="302"/>
        <v>-106.2839599268418</v>
      </c>
      <c r="I664" s="304">
        <f t="shared" ca="1" si="303"/>
        <v>107.7555353328714</v>
      </c>
      <c r="J664" s="306">
        <f t="shared" ca="1" si="304"/>
        <v>797.1892198548652</v>
      </c>
      <c r="K664" s="307">
        <f t="shared" ca="1" si="305"/>
        <v>502.60985945786121</v>
      </c>
      <c r="L664" s="304">
        <f t="shared" ca="1" si="290"/>
        <v>942.40507377510414</v>
      </c>
      <c r="M664" s="306">
        <f t="shared" ca="1" si="306"/>
        <v>-1.4053405422408354</v>
      </c>
      <c r="N664" s="304">
        <f t="shared" ca="1" si="307"/>
        <v>-80.520081849026454</v>
      </c>
      <c r="P664" s="310">
        <f t="shared" ca="1" si="308"/>
        <v>23</v>
      </c>
      <c r="Q664" s="304">
        <f t="shared" ca="1" si="309"/>
        <v>0</v>
      </c>
      <c r="R664" s="306">
        <f t="shared" ca="1" si="310"/>
        <v>0</v>
      </c>
      <c r="S664" s="307">
        <f t="shared" ca="1" si="311"/>
        <v>8.2349999999999994</v>
      </c>
      <c r="T664" s="304">
        <f t="shared" ca="1" si="291"/>
        <v>80.785349999999994</v>
      </c>
      <c r="U664" s="311">
        <f t="shared" ca="1" si="292"/>
        <v>0</v>
      </c>
      <c r="V664" s="306">
        <f t="shared" ca="1" si="293"/>
        <v>1.1649396387039128</v>
      </c>
      <c r="W664" s="304">
        <f t="shared" ca="1" si="294"/>
        <v>43.651665171892752</v>
      </c>
      <c r="Y664" s="314" t="str">
        <f t="shared" ca="1" si="312"/>
        <v/>
      </c>
      <c r="Z664" s="315" t="str">
        <f t="shared" ca="1" si="313"/>
        <v/>
      </c>
      <c r="AA664" s="316" t="str">
        <f t="shared" ca="1" si="314"/>
        <v/>
      </c>
      <c r="AC664" s="310">
        <f t="shared" ca="1" si="315"/>
        <v>30.000000000000114</v>
      </c>
      <c r="AD664" s="323">
        <f t="shared" ca="1" si="316"/>
        <v>797.1892198548652</v>
      </c>
      <c r="AE664" s="324" t="e">
        <f t="shared" ca="1" si="295"/>
        <v>#N/A</v>
      </c>
      <c r="AG664" s="306">
        <f t="shared" ca="1" si="317"/>
        <v>4.4218272902125237</v>
      </c>
      <c r="AH664" s="304">
        <f t="shared" ca="1" si="318"/>
        <v>-5.2517456556521251</v>
      </c>
    </row>
    <row r="665" spans="1:34" x14ac:dyDescent="0.2">
      <c r="A665" s="347">
        <f t="shared" ca="1" si="296"/>
        <v>0.1</v>
      </c>
      <c r="B665" s="304">
        <f t="shared" ca="1" si="297"/>
        <v>30.100000000000115</v>
      </c>
      <c r="D665" s="306">
        <f t="shared" ca="1" si="298"/>
        <v>-0.87304341813704622</v>
      </c>
      <c r="E665" s="307">
        <f t="shared" ca="1" si="299"/>
        <v>-4.581641606496774</v>
      </c>
      <c r="F665" s="304">
        <f t="shared" ca="1" si="300"/>
        <v>4.6640802544912061</v>
      </c>
      <c r="G665" s="306">
        <f t="shared" ca="1" si="301"/>
        <v>17.660237942772707</v>
      </c>
      <c r="H665" s="307">
        <f t="shared" ca="1" si="302"/>
        <v>-106.74212408749148</v>
      </c>
      <c r="I665" s="304">
        <f t="shared" ca="1" si="303"/>
        <v>108.19318397618574</v>
      </c>
      <c r="J665" s="306">
        <f t="shared" ca="1" si="304"/>
        <v>798.95960886623311</v>
      </c>
      <c r="K665" s="307">
        <f t="shared" ca="1" si="305"/>
        <v>491.95855525714455</v>
      </c>
      <c r="L665" s="304">
        <f t="shared" ca="1" si="290"/>
        <v>938.27484069987781</v>
      </c>
      <c r="M665" s="306">
        <f t="shared" ca="1" si="306"/>
        <v>-1.4068339138750425</v>
      </c>
      <c r="N665" s="304">
        <f t="shared" ca="1" si="307"/>
        <v>-80.605645740911086</v>
      </c>
      <c r="P665" s="310">
        <f t="shared" ca="1" si="308"/>
        <v>23</v>
      </c>
      <c r="Q665" s="304">
        <f t="shared" ca="1" si="309"/>
        <v>0</v>
      </c>
      <c r="R665" s="306">
        <f t="shared" ca="1" si="310"/>
        <v>0</v>
      </c>
      <c r="S665" s="307">
        <f t="shared" ca="1" si="311"/>
        <v>8.2349999999999994</v>
      </c>
      <c r="T665" s="304">
        <f t="shared" ca="1" si="291"/>
        <v>80.785349999999994</v>
      </c>
      <c r="U665" s="311">
        <f t="shared" ca="1" si="292"/>
        <v>0</v>
      </c>
      <c r="V665" s="306">
        <f t="shared" ca="1" si="293"/>
        <v>1.166181880827551</v>
      </c>
      <c r="W665" s="304">
        <f t="shared" ca="1" si="294"/>
        <v>44.053894499226921</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4.3752799934405369</v>
      </c>
      <c r="AH665" s="304">
        <f t="shared" ca="1" si="318"/>
        <v>-5.3007486547532183</v>
      </c>
    </row>
    <row r="666" spans="1:34" x14ac:dyDescent="0.2">
      <c r="A666" s="347">
        <f t="shared" ca="1" si="296"/>
        <v>0.1</v>
      </c>
      <c r="B666" s="304">
        <f t="shared" ca="1" si="297"/>
        <v>30.200000000000117</v>
      </c>
      <c r="D666" s="306">
        <f t="shared" ca="1" si="298"/>
        <v>-0.8732072902942698</v>
      </c>
      <c r="E666" s="307">
        <f t="shared" ca="1" si="299"/>
        <v>-4.5321548635567686</v>
      </c>
      <c r="F666" s="304">
        <f t="shared" ca="1" si="300"/>
        <v>4.6155084962639092</v>
      </c>
      <c r="G666" s="306">
        <f t="shared" ca="1" si="301"/>
        <v>17.572917213743281</v>
      </c>
      <c r="H666" s="307">
        <f t="shared" ca="1" si="302"/>
        <v>-107.19533957384715</v>
      </c>
      <c r="I666" s="304">
        <f t="shared" ca="1" si="303"/>
        <v>108.62618581978047</v>
      </c>
      <c r="J666" s="306">
        <f t="shared" ca="1" si="304"/>
        <v>800.7212666240589</v>
      </c>
      <c r="K666" s="307">
        <f t="shared" ca="1" si="305"/>
        <v>481.26168207407761</v>
      </c>
      <c r="L666" s="304">
        <f t="shared" ca="1" si="290"/>
        <v>934.22018467640044</v>
      </c>
      <c r="M666" s="306">
        <f t="shared" ca="1" si="306"/>
        <v>-1.4083080285960305</v>
      </c>
      <c r="N666" s="304">
        <f t="shared" ca="1" si="307"/>
        <v>-80.690106292941806</v>
      </c>
      <c r="P666" s="310">
        <f t="shared" ca="1" si="308"/>
        <v>23</v>
      </c>
      <c r="Q666" s="304">
        <f t="shared" ca="1" si="309"/>
        <v>0</v>
      </c>
      <c r="R666" s="306">
        <f t="shared" ca="1" si="310"/>
        <v>0</v>
      </c>
      <c r="S666" s="307">
        <f t="shared" ca="1" si="311"/>
        <v>8.2349999999999994</v>
      </c>
      <c r="T666" s="304">
        <f t="shared" ca="1" si="291"/>
        <v>80.785349999999994</v>
      </c>
      <c r="U666" s="311">
        <f t="shared" ca="1" si="292"/>
        <v>0</v>
      </c>
      <c r="V666" s="306">
        <f t="shared" ca="1" si="293"/>
        <v>1.1674307379406481</v>
      </c>
      <c r="W666" s="304">
        <f t="shared" ca="1" si="294"/>
        <v>44.454773259924629</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4.3288382049337946</v>
      </c>
      <c r="AH666" s="304">
        <f t="shared" ca="1" si="318"/>
        <v>-5.3495925317822612</v>
      </c>
    </row>
    <row r="667" spans="1:34" x14ac:dyDescent="0.2">
      <c r="A667" s="347">
        <f t="shared" ca="1" si="296"/>
        <v>0.1</v>
      </c>
      <c r="B667" s="304">
        <f t="shared" ca="1" si="297"/>
        <v>30.300000000000118</v>
      </c>
      <c r="D667" s="306">
        <f t="shared" ca="1" si="298"/>
        <v>-0.87330134409599181</v>
      </c>
      <c r="E667" s="307">
        <f t="shared" ca="1" si="299"/>
        <v>-4.4828347381358959</v>
      </c>
      <c r="F667" s="304">
        <f t="shared" ca="1" si="300"/>
        <v>4.5671065815281553</v>
      </c>
      <c r="G667" s="306">
        <f t="shared" ca="1" si="301"/>
        <v>17.485587079333683</v>
      </c>
      <c r="H667" s="307">
        <f t="shared" ca="1" si="302"/>
        <v>-107.64362304766074</v>
      </c>
      <c r="I667" s="304">
        <f t="shared" ca="1" si="303"/>
        <v>109.05455212110972</v>
      </c>
      <c r="J667" s="306">
        <f t="shared" ca="1" si="304"/>
        <v>802.47419183871273</v>
      </c>
      <c r="K667" s="307">
        <f t="shared" ca="1" si="305"/>
        <v>470.51973394300222</v>
      </c>
      <c r="L667" s="304">
        <f t="shared" ca="1" si="290"/>
        <v>930.24386512193064</v>
      </c>
      <c r="M667" s="306">
        <f t="shared" ca="1" si="306"/>
        <v>-1.4097632688345212</v>
      </c>
      <c r="N667" s="304">
        <f t="shared" ca="1" si="307"/>
        <v>-80.773485416784922</v>
      </c>
      <c r="P667" s="310">
        <f t="shared" ca="1" si="308"/>
        <v>23</v>
      </c>
      <c r="Q667" s="304">
        <f t="shared" ca="1" si="309"/>
        <v>0</v>
      </c>
      <c r="R667" s="306">
        <f t="shared" ca="1" si="310"/>
        <v>0</v>
      </c>
      <c r="S667" s="307">
        <f t="shared" ca="1" si="311"/>
        <v>8.2349999999999994</v>
      </c>
      <c r="T667" s="304">
        <f t="shared" ca="1" si="291"/>
        <v>80.785349999999994</v>
      </c>
      <c r="U667" s="311">
        <f t="shared" ca="1" si="292"/>
        <v>0</v>
      </c>
      <c r="V667" s="306">
        <f t="shared" ca="1" si="293"/>
        <v>1.168686170984272</v>
      </c>
      <c r="W667" s="304">
        <f t="shared" ca="1" si="294"/>
        <v>44.854262121857701</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4.2825082762019981</v>
      </c>
      <c r="AH667" s="304">
        <f t="shared" ca="1" si="318"/>
        <v>-5.3982724055767619</v>
      </c>
    </row>
    <row r="668" spans="1:34" x14ac:dyDescent="0.2">
      <c r="A668" s="347">
        <f t="shared" ca="1" si="296"/>
        <v>0.1</v>
      </c>
      <c r="B668" s="304">
        <f t="shared" ca="1" si="297"/>
        <v>30.400000000000119</v>
      </c>
      <c r="D668" s="306">
        <f t="shared" ca="1" si="298"/>
        <v>-0.8733262879700403</v>
      </c>
      <c r="E668" s="307">
        <f t="shared" ca="1" si="299"/>
        <v>-4.4336860499257433</v>
      </c>
      <c r="F668" s="304">
        <f t="shared" ca="1" si="300"/>
        <v>4.5188793737569126</v>
      </c>
      <c r="G668" s="306">
        <f t="shared" ca="1" si="301"/>
        <v>17.39825445053668</v>
      </c>
      <c r="H668" s="307">
        <f t="shared" ca="1" si="302"/>
        <v>-108.08699165265331</v>
      </c>
      <c r="I668" s="304">
        <f t="shared" ca="1" si="303"/>
        <v>109.47829475492559</v>
      </c>
      <c r="J668" s="306">
        <f t="shared" ca="1" si="304"/>
        <v>804.21838391520623</v>
      </c>
      <c r="K668" s="307">
        <f t="shared" ca="1" si="305"/>
        <v>459.73320320798655</v>
      </c>
      <c r="L668" s="304">
        <f t="shared" ca="1" si="290"/>
        <v>926.34865313177954</v>
      </c>
      <c r="M668" s="306">
        <f t="shared" ca="1" si="306"/>
        <v>-1.4112000067485138</v>
      </c>
      <c r="N668" s="304">
        <f t="shared" ca="1" si="307"/>
        <v>-80.855804435523126</v>
      </c>
      <c r="P668" s="310">
        <f t="shared" ca="1" si="308"/>
        <v>23</v>
      </c>
      <c r="Q668" s="304">
        <f t="shared" ca="1" si="309"/>
        <v>0</v>
      </c>
      <c r="R668" s="306">
        <f t="shared" ca="1" si="310"/>
        <v>0</v>
      </c>
      <c r="S668" s="307">
        <f t="shared" ca="1" si="311"/>
        <v>8.2349999999999994</v>
      </c>
      <c r="T668" s="304">
        <f t="shared" ca="1" si="291"/>
        <v>80.785349999999994</v>
      </c>
      <c r="U668" s="311">
        <f t="shared" ca="1" si="292"/>
        <v>0</v>
      </c>
      <c r="V668" s="306">
        <f t="shared" ca="1" si="293"/>
        <v>1.1699481409814787</v>
      </c>
      <c r="W668" s="304">
        <f t="shared" ca="1" si="294"/>
        <v>45.252322616003532</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4.2362964042055804</v>
      </c>
      <c r="AH668" s="304">
        <f t="shared" ca="1" si="318"/>
        <v>-5.4467834999220042</v>
      </c>
    </row>
    <row r="669" spans="1:34" x14ac:dyDescent="0.2">
      <c r="A669" s="347">
        <f t="shared" ca="1" si="296"/>
        <v>0.1</v>
      </c>
      <c r="B669" s="304">
        <f t="shared" ca="1" si="297"/>
        <v>30.500000000000121</v>
      </c>
      <c r="D669" s="306">
        <f t="shared" ca="1" si="298"/>
        <v>-0.87328283751256286</v>
      </c>
      <c r="E669" s="307">
        <f t="shared" ca="1" si="299"/>
        <v>-4.3847135129573811</v>
      </c>
      <c r="F669" s="304">
        <f t="shared" ca="1" si="300"/>
        <v>4.4708316346072632</v>
      </c>
      <c r="G669" s="306">
        <f t="shared" ca="1" si="301"/>
        <v>17.310926166785425</v>
      </c>
      <c r="H669" s="307">
        <f t="shared" ca="1" si="302"/>
        <v>-108.52546300394904</v>
      </c>
      <c r="I669" s="304">
        <f t="shared" ca="1" si="303"/>
        <v>109.89742619812989</v>
      </c>
      <c r="J669" s="306">
        <f t="shared" ca="1" si="304"/>
        <v>805.95384294607231</v>
      </c>
      <c r="K669" s="307">
        <f t="shared" ca="1" si="305"/>
        <v>448.90258047515641</v>
      </c>
      <c r="L669" s="304">
        <f t="shared" ca="1" si="290"/>
        <v>922.53732917253626</v>
      </c>
      <c r="M669" s="306">
        <f t="shared" ca="1" si="306"/>
        <v>-1.4126186045604645</v>
      </c>
      <c r="N669" s="304">
        <f t="shared" ca="1" si="307"/>
        <v>-80.937084102974396</v>
      </c>
      <c r="P669" s="310">
        <f t="shared" ca="1" si="308"/>
        <v>23</v>
      </c>
      <c r="Q669" s="304">
        <f t="shared" ca="1" si="309"/>
        <v>0</v>
      </c>
      <c r="R669" s="306">
        <f t="shared" ca="1" si="310"/>
        <v>0</v>
      </c>
      <c r="S669" s="307">
        <f t="shared" ca="1" si="311"/>
        <v>8.2349999999999994</v>
      </c>
      <c r="T669" s="304">
        <f t="shared" ca="1" si="291"/>
        <v>80.785349999999994</v>
      </c>
      <c r="U669" s="311">
        <f t="shared" ca="1" si="292"/>
        <v>0</v>
      </c>
      <c r="V669" s="306">
        <f t="shared" ca="1" si="293"/>
        <v>1.1712166090411988</v>
      </c>
      <c r="W669" s="304">
        <f t="shared" ca="1" si="294"/>
        <v>45.648917134945037</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4.1902086334728104</v>
      </c>
      <c r="AH669" s="304">
        <f t="shared" ca="1" si="318"/>
        <v>-5.4951211434126943</v>
      </c>
    </row>
    <row r="670" spans="1:34" x14ac:dyDescent="0.2">
      <c r="A670" s="347">
        <f t="shared" ca="1" si="296"/>
        <v>0.1</v>
      </c>
      <c r="B670" s="304">
        <f t="shared" ca="1" si="297"/>
        <v>30.600000000000122</v>
      </c>
      <c r="D670" s="306">
        <f t="shared" ca="1" si="298"/>
        <v>-0.87317171510101554</v>
      </c>
      <c r="E670" s="307">
        <f t="shared" ca="1" si="299"/>
        <v>-4.3359217357700279</v>
      </c>
      <c r="F670" s="304">
        <f t="shared" ca="1" si="300"/>
        <v>4.422968024163799</v>
      </c>
      <c r="G670" s="306">
        <f t="shared" ca="1" si="301"/>
        <v>17.223608995275324</v>
      </c>
      <c r="H670" s="307">
        <f t="shared" ca="1" si="302"/>
        <v>-108.95905517752604</v>
      </c>
      <c r="I670" s="304">
        <f t="shared" ca="1" si="303"/>
        <v>110.3119595148291</v>
      </c>
      <c r="J670" s="306">
        <f t="shared" ca="1" si="304"/>
        <v>807.68056970417535</v>
      </c>
      <c r="K670" s="307">
        <f t="shared" ca="1" si="305"/>
        <v>438.02835456608267</v>
      </c>
      <c r="L670" s="304">
        <f t="shared" ca="1" si="290"/>
        <v>918.81268062730339</v>
      </c>
      <c r="M670" s="306">
        <f t="shared" ca="1" si="306"/>
        <v>-1.4140194148814891</v>
      </c>
      <c r="N670" s="304">
        <f t="shared" ca="1" si="307"/>
        <v>-81.017344622267473</v>
      </c>
      <c r="P670" s="310">
        <f t="shared" ca="1" si="308"/>
        <v>23</v>
      </c>
      <c r="Q670" s="304">
        <f t="shared" ca="1" si="309"/>
        <v>0</v>
      </c>
      <c r="R670" s="306">
        <f t="shared" ca="1" si="310"/>
        <v>0</v>
      </c>
      <c r="S670" s="307">
        <f t="shared" ca="1" si="311"/>
        <v>8.2349999999999994</v>
      </c>
      <c r="T670" s="304">
        <f t="shared" ca="1" si="291"/>
        <v>80.785349999999994</v>
      </c>
      <c r="U670" s="311">
        <f t="shared" ca="1" si="292"/>
        <v>0</v>
      </c>
      <c r="V670" s="306">
        <f t="shared" ca="1" si="293"/>
        <v>1.1724915363620609</v>
      </c>
      <c r="W670" s="304">
        <f t="shared" ca="1" si="294"/>
        <v>46.044008931018901</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4.1442508581701416</v>
      </c>
      <c r="AH670" s="304">
        <f t="shared" ca="1" si="318"/>
        <v>-5.5432807692708002</v>
      </c>
    </row>
    <row r="671" spans="1:34" x14ac:dyDescent="0.2">
      <c r="A671" s="347">
        <f t="shared" ca="1" si="296"/>
        <v>0.1</v>
      </c>
      <c r="B671" s="304">
        <f t="shared" ca="1" si="297"/>
        <v>30.700000000000124</v>
      </c>
      <c r="D671" s="306">
        <f t="shared" ca="1" si="298"/>
        <v>-0.87299364951296488</v>
      </c>
      <c r="E671" s="307">
        <f t="shared" ca="1" si="299"/>
        <v>-4.2873152216236514</v>
      </c>
      <c r="F671" s="304">
        <f t="shared" ca="1" si="300"/>
        <v>4.3752931012282854</v>
      </c>
      <c r="G671" s="306">
        <f t="shared" ca="1" si="301"/>
        <v>17.136309630324028</v>
      </c>
      <c r="H671" s="307">
        <f t="shared" ca="1" si="302"/>
        <v>-109.38778669968841</v>
      </c>
      <c r="I671" s="304">
        <f t="shared" ca="1" si="303"/>
        <v>110.72190834158732</v>
      </c>
      <c r="J671" s="306">
        <f t="shared" ca="1" si="304"/>
        <v>809.39856563545527</v>
      </c>
      <c r="K671" s="307">
        <f t="shared" ca="1" si="305"/>
        <v>427.11101247222194</v>
      </c>
      <c r="L671" s="304">
        <f t="shared" ca="1" si="290"/>
        <v>915.177499192249</v>
      </c>
      <c r="M671" s="306">
        <f t="shared" ca="1" si="306"/>
        <v>-1.4154027810231617</v>
      </c>
      <c r="N671" s="304">
        <f t="shared" ca="1" si="307"/>
        <v>-81.096605663706612</v>
      </c>
      <c r="P671" s="310">
        <f t="shared" ca="1" si="308"/>
        <v>23</v>
      </c>
      <c r="Q671" s="304">
        <f t="shared" ca="1" si="309"/>
        <v>0</v>
      </c>
      <c r="R671" s="306">
        <f t="shared" ca="1" si="310"/>
        <v>0</v>
      </c>
      <c r="S671" s="307">
        <f t="shared" ca="1" si="311"/>
        <v>8.2349999999999994</v>
      </c>
      <c r="T671" s="304">
        <f t="shared" ca="1" si="291"/>
        <v>80.785349999999994</v>
      </c>
      <c r="U671" s="311">
        <f t="shared" ca="1" si="292"/>
        <v>0</v>
      </c>
      <c r="V671" s="306">
        <f t="shared" ca="1" si="293"/>
        <v>1.1737728842361494</v>
      </c>
      <c r="W671" s="304">
        <f t="shared" ca="1" si="294"/>
        <v>46.437562114119842</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4.09842882412938</v>
      </c>
      <c r="AH671" s="304">
        <f t="shared" ca="1" si="318"/>
        <v>-5.5912579151206927</v>
      </c>
    </row>
    <row r="672" spans="1:34" x14ac:dyDescent="0.2">
      <c r="A672" s="347">
        <f t="shared" ca="1" si="296"/>
        <v>0.1</v>
      </c>
      <c r="B672" s="304">
        <f t="shared" ca="1" si="297"/>
        <v>30.800000000000125</v>
      </c>
      <c r="D672" s="306">
        <f t="shared" ca="1" si="298"/>
        <v>-0.87274937555069143</v>
      </c>
      <c r="E672" s="307">
        <f t="shared" ca="1" si="299"/>
        <v>-4.2388983687545476</v>
      </c>
      <c r="F672" s="304">
        <f t="shared" ca="1" si="300"/>
        <v>4.3278113236547275</v>
      </c>
      <c r="G672" s="306">
        <f t="shared" ca="1" si="301"/>
        <v>17.049034692768959</v>
      </c>
      <c r="H672" s="307">
        <f t="shared" ca="1" si="302"/>
        <v>-109.81167653656387</v>
      </c>
      <c r="I672" s="304">
        <f t="shared" ca="1" si="303"/>
        <v>111.12728687287462</v>
      </c>
      <c r="J672" s="306">
        <f t="shared" ca="1" si="304"/>
        <v>811.10783285160994</v>
      </c>
      <c r="K672" s="307">
        <f t="shared" ca="1" si="305"/>
        <v>416.15103931040932</v>
      </c>
      <c r="L672" s="304">
        <f t="shared" ca="1" si="290"/>
        <v>911.63457812457352</v>
      </c>
      <c r="M672" s="306">
        <f t="shared" ca="1" si="306"/>
        <v>-1.4167690372974524</v>
      </c>
      <c r="N672" s="304">
        <f t="shared" ca="1" si="307"/>
        <v>-81.174886381956739</v>
      </c>
      <c r="P672" s="310">
        <f t="shared" ca="1" si="308"/>
        <v>23</v>
      </c>
      <c r="Q672" s="304">
        <f t="shared" ca="1" si="309"/>
        <v>0</v>
      </c>
      <c r="R672" s="306">
        <f t="shared" ca="1" si="310"/>
        <v>0</v>
      </c>
      <c r="S672" s="307">
        <f t="shared" ca="1" si="311"/>
        <v>8.2349999999999994</v>
      </c>
      <c r="T672" s="304">
        <f t="shared" ca="1" si="291"/>
        <v>80.785349999999994</v>
      </c>
      <c r="U672" s="311">
        <f t="shared" ca="1" si="292"/>
        <v>0</v>
      </c>
      <c r="V672" s="306">
        <f t="shared" ca="1" si="293"/>
        <v>1.1750606140526993</v>
      </c>
      <c r="W672" s="304">
        <f t="shared" ca="1" si="294"/>
        <v>46.829541649169585</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4.0527481308351705</v>
      </c>
      <c r="AH672" s="304">
        <f t="shared" ca="1" si="318"/>
        <v>-5.6390482227225069</v>
      </c>
    </row>
    <row r="673" spans="1:34" x14ac:dyDescent="0.2">
      <c r="A673" s="347">
        <f t="shared" ca="1" si="296"/>
        <v>0.1</v>
      </c>
      <c r="B673" s="304">
        <f t="shared" ca="1" si="297"/>
        <v>30.900000000000126</v>
      </c>
      <c r="D673" s="306">
        <f t="shared" ca="1" si="298"/>
        <v>-0.8724396336716298</v>
      </c>
      <c r="E673" s="307">
        <f t="shared" ca="1" si="299"/>
        <v>-4.1906754706727884</v>
      </c>
      <c r="F673" s="304">
        <f t="shared" ca="1" si="300"/>
        <v>4.2805270487288931</v>
      </c>
      <c r="G673" s="306">
        <f t="shared" ca="1" si="301"/>
        <v>16.961790729401795</v>
      </c>
      <c r="H673" s="307">
        <f t="shared" ca="1" si="302"/>
        <v>-110.23074408363115</v>
      </c>
      <c r="I673" s="304">
        <f t="shared" ca="1" si="303"/>
        <v>111.52810984670637</v>
      </c>
      <c r="J673" s="306">
        <f t="shared" ca="1" si="304"/>
        <v>812.80837412271853</v>
      </c>
      <c r="K673" s="307">
        <f t="shared" ca="1" si="305"/>
        <v>405.1489182793996</v>
      </c>
      <c r="L673" s="304">
        <f t="shared" ca="1" si="290"/>
        <v>908.18670934284478</v>
      </c>
      <c r="M673" s="306">
        <f t="shared" ca="1" si="306"/>
        <v>-1.4181185093053177</v>
      </c>
      <c r="N673" s="304">
        <f t="shared" ca="1" si="307"/>
        <v>-81.252205432578464</v>
      </c>
      <c r="P673" s="310">
        <f t="shared" ca="1" si="308"/>
        <v>23</v>
      </c>
      <c r="Q673" s="304">
        <f t="shared" ca="1" si="309"/>
        <v>0</v>
      </c>
      <c r="R673" s="306">
        <f t="shared" ca="1" si="310"/>
        <v>0</v>
      </c>
      <c r="S673" s="307">
        <f t="shared" ca="1" si="311"/>
        <v>8.2349999999999994</v>
      </c>
      <c r="T673" s="304">
        <f t="shared" ca="1" si="291"/>
        <v>80.785349999999994</v>
      </c>
      <c r="U673" s="311">
        <f t="shared" ca="1" si="292"/>
        <v>0</v>
      </c>
      <c r="V673" s="306">
        <f t="shared" ca="1" si="293"/>
        <v>1.176354687301727</v>
      </c>
      <c r="W673" s="304">
        <f t="shared" ca="1" si="294"/>
        <v>47.21991335325886</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4.0072142333757972</v>
      </c>
      <c r="AH673" s="304">
        <f t="shared" ca="1" si="318"/>
        <v>-5.6866474376647949</v>
      </c>
    </row>
    <row r="674" spans="1:34" x14ac:dyDescent="0.2">
      <c r="A674" s="347">
        <f t="shared" ca="1" si="296"/>
        <v>0.1</v>
      </c>
      <c r="B674" s="304">
        <f t="shared" ca="1" si="297"/>
        <v>31.000000000000128</v>
      </c>
      <c r="D674" s="306">
        <f t="shared" ca="1" si="298"/>
        <v>-0.8720651696246613</v>
      </c>
      <c r="E674" s="307">
        <f t="shared" ca="1" si="299"/>
        <v>-4.1426507165004613</v>
      </c>
      <c r="F674" s="304">
        <f t="shared" ca="1" si="300"/>
        <v>4.2334445335913253</v>
      </c>
      <c r="G674" s="306">
        <f t="shared" ca="1" si="301"/>
        <v>16.874584212439327</v>
      </c>
      <c r="H674" s="307">
        <f t="shared" ca="1" si="302"/>
        <v>-110.6450091552812</v>
      </c>
      <c r="I674" s="304">
        <f t="shared" ca="1" si="303"/>
        <v>111.92439253047107</v>
      </c>
      <c r="J674" s="306">
        <f t="shared" ca="1" si="304"/>
        <v>814.50019286981058</v>
      </c>
      <c r="K674" s="307">
        <f t="shared" ca="1" si="305"/>
        <v>394.10513061745399</v>
      </c>
      <c r="L674" s="304">
        <f t="shared" ca="1" si="290"/>
        <v>904.83668038158078</v>
      </c>
      <c r="M674" s="306">
        <f t="shared" ca="1" si="306"/>
        <v>-1.4194515142144342</v>
      </c>
      <c r="N674" s="304">
        <f t="shared" ca="1" si="307"/>
        <v>-81.328580987941052</v>
      </c>
      <c r="P674" s="310">
        <f t="shared" ca="1" si="308"/>
        <v>23</v>
      </c>
      <c r="Q674" s="304">
        <f t="shared" ca="1" si="309"/>
        <v>0</v>
      </c>
      <c r="R674" s="306">
        <f t="shared" ca="1" si="310"/>
        <v>0</v>
      </c>
      <c r="S674" s="307">
        <f t="shared" ca="1" si="311"/>
        <v>8.2349999999999994</v>
      </c>
      <c r="T674" s="304">
        <f t="shared" ca="1" si="291"/>
        <v>80.785349999999994</v>
      </c>
      <c r="U674" s="311">
        <f t="shared" ca="1" si="292"/>
        <v>0</v>
      </c>
      <c r="V674" s="306">
        <f t="shared" ca="1" si="293"/>
        <v>1.177655065577593</v>
      </c>
      <c r="W674" s="304">
        <f t="shared" ca="1" si="294"/>
        <v>47.608643892470766</v>
      </c>
      <c r="Y674" s="314" t="str">
        <f t="shared" ca="1" si="312"/>
        <v/>
      </c>
      <c r="Z674" s="315" t="str">
        <f t="shared" ca="1" si="313"/>
        <v/>
      </c>
      <c r="AA674" s="316" t="str">
        <f t="shared" ca="1" si="314"/>
        <v/>
      </c>
      <c r="AC674" s="310">
        <f t="shared" ca="1" si="315"/>
        <v>31.000000000000128</v>
      </c>
      <c r="AD674" s="323">
        <f t="shared" ca="1" si="316"/>
        <v>814.50019286981058</v>
      </c>
      <c r="AE674" s="324" t="e">
        <f t="shared" ca="1" si="295"/>
        <v>#N/A</v>
      </c>
      <c r="AG674" s="306">
        <f t="shared" ca="1" si="317"/>
        <v>3.9618324443602901</v>
      </c>
      <c r="AH674" s="304">
        <f t="shared" ca="1" si="318"/>
        <v>-5.7340514090174697</v>
      </c>
    </row>
    <row r="675" spans="1:34" x14ac:dyDescent="0.2">
      <c r="A675" s="347">
        <f t="shared" ca="1" si="296"/>
        <v>0.1</v>
      </c>
      <c r="B675" s="304">
        <f t="shared" ca="1" si="297"/>
        <v>31.100000000000129</v>
      </c>
      <c r="D675" s="306">
        <f t="shared" ca="1" si="298"/>
        <v>-0.87162673409228864</v>
      </c>
      <c r="E675" s="307">
        <f t="shared" ca="1" si="299"/>
        <v>-4.0948281913496727</v>
      </c>
      <c r="F675" s="304">
        <f t="shared" ca="1" si="300"/>
        <v>4.1865679357029926</v>
      </c>
      <c r="G675" s="306">
        <f t="shared" ca="1" si="301"/>
        <v>16.787421539030099</v>
      </c>
      <c r="H675" s="307">
        <f t="shared" ca="1" si="302"/>
        <v>-111.05449197441617</v>
      </c>
      <c r="I675" s="304">
        <f t="shared" ca="1" si="303"/>
        <v>112.31615070694311</v>
      </c>
      <c r="J675" s="306">
        <f t="shared" ca="1" si="304"/>
        <v>816.18329315738401</v>
      </c>
      <c r="K675" s="307">
        <f t="shared" ca="1" si="305"/>
        <v>383.0201555609691</v>
      </c>
      <c r="L675" s="304">
        <f t="shared" ca="1" si="290"/>
        <v>901.58727120294975</v>
      </c>
      <c r="M675" s="306">
        <f t="shared" ca="1" si="306"/>
        <v>-1.4207683610265445</v>
      </c>
      <c r="N675" s="304">
        <f t="shared" ca="1" si="307"/>
        <v>-81.404030752540237</v>
      </c>
      <c r="P675" s="310">
        <f t="shared" ca="1" si="308"/>
        <v>23</v>
      </c>
      <c r="Q675" s="304">
        <f t="shared" ca="1" si="309"/>
        <v>0</v>
      </c>
      <c r="R675" s="306">
        <f t="shared" ca="1" si="310"/>
        <v>0</v>
      </c>
      <c r="S675" s="307">
        <f t="shared" ca="1" si="311"/>
        <v>8.2349999999999994</v>
      </c>
      <c r="T675" s="304">
        <f t="shared" ca="1" si="291"/>
        <v>80.785349999999994</v>
      </c>
      <c r="U675" s="311">
        <f t="shared" ca="1" si="292"/>
        <v>0</v>
      </c>
      <c r="V675" s="306">
        <f t="shared" ca="1" si="293"/>
        <v>1.1789617105825041</v>
      </c>
      <c r="W675" s="304">
        <f t="shared" ca="1" si="294"/>
        <v>47.995700778393953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3.9166079358044401</v>
      </c>
      <c r="AH675" s="304">
        <f t="shared" ca="1" si="318"/>
        <v>-5.7812560889460558</v>
      </c>
    </row>
    <row r="676" spans="1:34" x14ac:dyDescent="0.2">
      <c r="A676" s="347">
        <f t="shared" ca="1" si="296"/>
        <v>0.1</v>
      </c>
      <c r="B676" s="304">
        <f t="shared" ca="1" si="297"/>
        <v>31.200000000000131</v>
      </c>
      <c r="D676" s="306">
        <f t="shared" ca="1" si="298"/>
        <v>-0.87112508233869113</v>
      </c>
      <c r="E676" s="307">
        <f t="shared" ca="1" si="299"/>
        <v>-4.047211876739226</v>
      </c>
      <c r="F676" s="304">
        <f t="shared" ca="1" si="300"/>
        <v>4.139901313352607</v>
      </c>
      <c r="G676" s="306">
        <f t="shared" ca="1" si="301"/>
        <v>16.70030903079623</v>
      </c>
      <c r="H676" s="307">
        <f t="shared" ca="1" si="302"/>
        <v>-111.45921316209009</v>
      </c>
      <c r="I676" s="304">
        <f t="shared" ca="1" si="303"/>
        <v>112.70340066047844</v>
      </c>
      <c r="J676" s="306">
        <f t="shared" ca="1" si="304"/>
        <v>817.85767968587538</v>
      </c>
      <c r="K676" s="307">
        <f t="shared" ca="1" si="305"/>
        <v>371.89447030414379</v>
      </c>
      <c r="L676" s="304">
        <f t="shared" ca="1" si="290"/>
        <v>898.44125086950658</v>
      </c>
      <c r="M676" s="306">
        <f t="shared" ca="1" si="306"/>
        <v>-1.4220693508348587</v>
      </c>
      <c r="N676" s="304">
        <f t="shared" ca="1" si="307"/>
        <v>-81.478571977746185</v>
      </c>
      <c r="P676" s="310">
        <f t="shared" ca="1" si="308"/>
        <v>23</v>
      </c>
      <c r="Q676" s="304">
        <f t="shared" ca="1" si="309"/>
        <v>0</v>
      </c>
      <c r="R676" s="306">
        <f t="shared" ca="1" si="310"/>
        <v>0</v>
      </c>
      <c r="S676" s="307">
        <f t="shared" ca="1" si="311"/>
        <v>8.2349999999999994</v>
      </c>
      <c r="T676" s="304">
        <f t="shared" ca="1" si="291"/>
        <v>80.785349999999994</v>
      </c>
      <c r="U676" s="311">
        <f t="shared" ca="1" si="292"/>
        <v>0</v>
      </c>
      <c r="V676" s="306">
        <f t="shared" ca="1" si="293"/>
        <v>1.1802745841299485</v>
      </c>
      <c r="W676" s="304">
        <f t="shared" ca="1" si="294"/>
        <v>48.381052364334479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3.8715457409882159</v>
      </c>
      <c r="AH676" s="304">
        <f t="shared" ca="1" si="318"/>
        <v>-5.8282575322882764</v>
      </c>
    </row>
    <row r="677" spans="1:34" x14ac:dyDescent="0.2">
      <c r="A677" s="347">
        <f t="shared" ca="1" si="296"/>
        <v>0.1</v>
      </c>
      <c r="B677" s="304">
        <f t="shared" ca="1" si="297"/>
        <v>31.300000000000132</v>
      </c>
      <c r="D677" s="306">
        <f t="shared" ca="1" si="298"/>
        <v>-0.87056097386369169</v>
      </c>
      <c r="E677" s="307">
        <f t="shared" ca="1" si="299"/>
        <v>-3.9998056510488595</v>
      </c>
      <c r="F677" s="304">
        <f t="shared" ca="1" si="300"/>
        <v>4.093448626204669</v>
      </c>
      <c r="G677" s="306">
        <f t="shared" ca="1" si="301"/>
        <v>16.613252933409861</v>
      </c>
      <c r="H677" s="307">
        <f t="shared" ca="1" si="302"/>
        <v>-111.85919372719498</v>
      </c>
      <c r="I677" s="304">
        <f t="shared" ca="1" si="303"/>
        <v>113.08615916339005</v>
      </c>
      <c r="J677" s="306">
        <f t="shared" ca="1" si="304"/>
        <v>819.52335778408565</v>
      </c>
      <c r="K677" s="307">
        <f t="shared" ca="1" si="305"/>
        <v>360.72854995967953</v>
      </c>
      <c r="L677" s="304">
        <f t="shared" ca="1" si="290"/>
        <v>895.40137408299495</v>
      </c>
      <c r="M677" s="306">
        <f t="shared" ca="1" si="306"/>
        <v>-1.4233547770719333</v>
      </c>
      <c r="N677" s="304">
        <f t="shared" ca="1" si="307"/>
        <v>-81.552221476005926</v>
      </c>
      <c r="P677" s="310">
        <f t="shared" ca="1" si="308"/>
        <v>23</v>
      </c>
      <c r="Q677" s="304">
        <f t="shared" ca="1" si="309"/>
        <v>0</v>
      </c>
      <c r="R677" s="306">
        <f t="shared" ca="1" si="310"/>
        <v>0</v>
      </c>
      <c r="S677" s="307">
        <f t="shared" ca="1" si="311"/>
        <v>8.2349999999999994</v>
      </c>
      <c r="T677" s="304">
        <f t="shared" ca="1" si="291"/>
        <v>80.785349999999994</v>
      </c>
      <c r="U677" s="311">
        <f t="shared" ca="1" si="292"/>
        <v>0</v>
      </c>
      <c r="V677" s="306">
        <f t="shared" ca="1" si="293"/>
        <v>1.1815936481480687</v>
      </c>
      <c r="W677" s="304">
        <f t="shared" ca="1" si="294"/>
        <v>48.764667841234385</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3.8266507562867886</v>
      </c>
      <c r="AH677" s="304">
        <f t="shared" ca="1" si="318"/>
        <v>-5.8750518960940479</v>
      </c>
    </row>
    <row r="678" spans="1:34" x14ac:dyDescent="0.2">
      <c r="A678" s="347">
        <f t="shared" ca="1" si="296"/>
        <v>0.1</v>
      </c>
      <c r="B678" s="304">
        <f t="shared" ca="1" si="297"/>
        <v>31.400000000000134</v>
      </c>
      <c r="D678" s="306">
        <f t="shared" ca="1" si="298"/>
        <v>-0.86993517206264925</v>
      </c>
      <c r="E678" s="307">
        <f t="shared" ca="1" si="299"/>
        <v>-3.9526132900100404</v>
      </c>
      <c r="F678" s="304">
        <f t="shared" ca="1" si="300"/>
        <v>4.0472137358874027</v>
      </c>
      <c r="G678" s="306">
        <f t="shared" ca="1" si="301"/>
        <v>16.526259416203597</v>
      </c>
      <c r="H678" s="307">
        <f t="shared" ca="1" si="302"/>
        <v>-112.25445505619598</v>
      </c>
      <c r="I678" s="304">
        <f t="shared" ca="1" si="303"/>
        <v>113.46444346250142</v>
      </c>
      <c r="J678" s="306">
        <f t="shared" ca="1" si="304"/>
        <v>821.18033340156637</v>
      </c>
      <c r="K678" s="307">
        <f t="shared" ca="1" si="305"/>
        <v>349.52286752050998</v>
      </c>
      <c r="L678" s="304">
        <f t="shared" ca="1" si="290"/>
        <v>892.47037759539535</v>
      </c>
      <c r="M678" s="306">
        <f t="shared" ca="1" si="306"/>
        <v>-1.4246249257484318</v>
      </c>
      <c r="N678" s="304">
        <f t="shared" ca="1" si="307"/>
        <v>-81.62499563452343</v>
      </c>
      <c r="P678" s="310">
        <f t="shared" ca="1" si="308"/>
        <v>23</v>
      </c>
      <c r="Q678" s="304">
        <f t="shared" ca="1" si="309"/>
        <v>0</v>
      </c>
      <c r="R678" s="306">
        <f t="shared" ca="1" si="310"/>
        <v>0</v>
      </c>
      <c r="S678" s="307">
        <f t="shared" ca="1" si="311"/>
        <v>8.2349999999999994</v>
      </c>
      <c r="T678" s="304">
        <f t="shared" ca="1" si="291"/>
        <v>80.785349999999994</v>
      </c>
      <c r="U678" s="311">
        <f t="shared" ca="1" si="292"/>
        <v>0</v>
      </c>
      <c r="V678" s="306">
        <f t="shared" ca="1" si="293"/>
        <v>1.1829188646829638</v>
      </c>
      <c r="W678" s="304">
        <f t="shared" ca="1" si="294"/>
        <v>49.146517233305715</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3.7819277429773068</v>
      </c>
      <c r="AH678" s="304">
        <f t="shared" ca="1" si="318"/>
        <v>-5.9216354391298589</v>
      </c>
    </row>
    <row r="679" spans="1:34" x14ac:dyDescent="0.2">
      <c r="A679" s="347">
        <f t="shared" ca="1" si="296"/>
        <v>0.1</v>
      </c>
      <c r="B679" s="304">
        <f t="shared" ca="1" si="297"/>
        <v>31.500000000000135</v>
      </c>
      <c r="D679" s="306">
        <f t="shared" ca="1" si="298"/>
        <v>-0.86924844389228029</v>
      </c>
      <c r="E679" s="307">
        <f t="shared" ca="1" si="299"/>
        <v>-3.9056384672321967</v>
      </c>
      <c r="F679" s="304">
        <f t="shared" ca="1" si="300"/>
        <v>4.0012004066196205</v>
      </c>
      <c r="G679" s="306">
        <f t="shared" ca="1" si="301"/>
        <v>16.439334571814371</v>
      </c>
      <c r="H679" s="307">
        <f t="shared" ca="1" si="302"/>
        <v>-112.6450189029192</v>
      </c>
      <c r="I679" s="304">
        <f t="shared" ca="1" si="303"/>
        <v>113.83827126587559</v>
      </c>
      <c r="J679" s="306">
        <f t="shared" ca="1" si="304"/>
        <v>822.82861310096723</v>
      </c>
      <c r="K679" s="307">
        <f t="shared" ca="1" si="305"/>
        <v>338.27789382255423</v>
      </c>
      <c r="L679" s="304">
        <f t="shared" ca="1" si="290"/>
        <v>889.65097649959591</v>
      </c>
      <c r="M679" s="306">
        <f t="shared" ca="1" si="306"/>
        <v>-1.4258800756831531</v>
      </c>
      <c r="N679" s="304">
        <f t="shared" ca="1" si="307"/>
        <v>-81.696910428439082</v>
      </c>
      <c r="P679" s="310">
        <f t="shared" ca="1" si="308"/>
        <v>23</v>
      </c>
      <c r="Q679" s="304">
        <f t="shared" ca="1" si="309"/>
        <v>0</v>
      </c>
      <c r="R679" s="306">
        <f t="shared" ca="1" si="310"/>
        <v>0</v>
      </c>
      <c r="S679" s="307">
        <f t="shared" ca="1" si="311"/>
        <v>8.2349999999999994</v>
      </c>
      <c r="T679" s="304">
        <f t="shared" ca="1" si="291"/>
        <v>80.785349999999994</v>
      </c>
      <c r="U679" s="311">
        <f t="shared" ca="1" si="292"/>
        <v>0</v>
      </c>
      <c r="V679" s="306">
        <f t="shared" ca="1" si="293"/>
        <v>1.1842501959019363</v>
      </c>
      <c r="W679" s="304">
        <f t="shared" ca="1" si="294"/>
        <v>49.526571393388757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3.7373813290232905</v>
      </c>
      <c r="AH679" s="304">
        <f t="shared" ca="1" si="318"/>
        <v>-5.9680045213485995</v>
      </c>
    </row>
    <row r="680" spans="1:34" x14ac:dyDescent="0.2">
      <c r="A680" s="347">
        <f t="shared" ca="1" si="296"/>
        <v>0.1</v>
      </c>
      <c r="B680" s="304">
        <f t="shared" ca="1" si="297"/>
        <v>31.600000000000136</v>
      </c>
      <c r="D680" s="306">
        <f t="shared" ca="1" si="298"/>
        <v>-0.86850155954242458</v>
      </c>
      <c r="E680" s="307">
        <f t="shared" ca="1" si="299"/>
        <v>-3.8588847547633014</v>
      </c>
      <c r="F680" s="304">
        <f t="shared" ca="1" si="300"/>
        <v>3.955412305875615</v>
      </c>
      <c r="G680" s="306">
        <f t="shared" ca="1" si="301"/>
        <v>16.352484415860129</v>
      </c>
      <c r="H680" s="307">
        <f t="shared" ca="1" si="302"/>
        <v>-113.03090737839554</v>
      </c>
      <c r="I680" s="304">
        <f t="shared" ca="1" si="303"/>
        <v>114.20766072971803</v>
      </c>
      <c r="J680" s="306">
        <f t="shared" ca="1" si="304"/>
        <v>824.46820405035101</v>
      </c>
      <c r="K680" s="307">
        <f t="shared" ca="1" si="305"/>
        <v>326.99409750848849</v>
      </c>
      <c r="L680" s="304">
        <f t="shared" ca="1" si="290"/>
        <v>886.94586040829006</v>
      </c>
      <c r="M680" s="306">
        <f t="shared" ca="1" si="306"/>
        <v>-1.4271204987246873</v>
      </c>
      <c r="N680" s="304">
        <f t="shared" ca="1" si="307"/>
        <v>-81.767981433529769</v>
      </c>
      <c r="P680" s="310">
        <f t="shared" ca="1" si="308"/>
        <v>23</v>
      </c>
      <c r="Q680" s="304">
        <f t="shared" ca="1" si="309"/>
        <v>0</v>
      </c>
      <c r="R680" s="306">
        <f t="shared" ca="1" si="310"/>
        <v>0</v>
      </c>
      <c r="S680" s="307">
        <f t="shared" ca="1" si="311"/>
        <v>8.2349999999999994</v>
      </c>
      <c r="T680" s="304">
        <f t="shared" ca="1" si="291"/>
        <v>80.785349999999994</v>
      </c>
      <c r="U680" s="311">
        <f t="shared" ca="1" si="292"/>
        <v>0</v>
      </c>
      <c r="V680" s="306">
        <f t="shared" ca="1" si="293"/>
        <v>1.1855876040966631</v>
      </c>
      <c r="W680" s="304">
        <f t="shared" ca="1" si="294"/>
        <v>49.904801998042423</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3.6930160108383543</v>
      </c>
      <c r="AH680" s="304">
        <f t="shared" ca="1" si="318"/>
        <v>-6.0141556033258965</v>
      </c>
    </row>
    <row r="681" spans="1:34" x14ac:dyDescent="0.2">
      <c r="A681" s="347">
        <f t="shared" ca="1" si="296"/>
        <v>0.1</v>
      </c>
      <c r="B681" s="304">
        <f t="shared" ca="1" si="297"/>
        <v>31.700000000000138</v>
      </c>
      <c r="D681" s="306">
        <f t="shared" ca="1" si="298"/>
        <v>-0.86769529211377172</v>
      </c>
      <c r="E681" s="307">
        <f t="shared" ca="1" si="299"/>
        <v>-3.8123556236838123</v>
      </c>
      <c r="F681" s="304">
        <f t="shared" ca="1" si="300"/>
        <v>3.9098530050872746</v>
      </c>
      <c r="G681" s="306">
        <f t="shared" ca="1" si="301"/>
        <v>16.265714886648752</v>
      </c>
      <c r="H681" s="307">
        <f t="shared" ca="1" si="302"/>
        <v>-113.41214294076391</v>
      </c>
      <c r="I681" s="304">
        <f t="shared" ca="1" si="303"/>
        <v>114.57263044545155</v>
      </c>
      <c r="J681" s="306">
        <f t="shared" ca="1" si="304"/>
        <v>826.0991140154764</v>
      </c>
      <c r="K681" s="307">
        <f t="shared" ca="1" si="305"/>
        <v>315.67194499253054</v>
      </c>
      <c r="L681" s="304">
        <f t="shared" ca="1" si="290"/>
        <v>884.35768953095123</v>
      </c>
      <c r="M681" s="306">
        <f t="shared" ca="1" si="306"/>
        <v>-1.4283464599650544</v>
      </c>
      <c r="N681" s="304">
        <f t="shared" ca="1" si="307"/>
        <v>-81.838223838449423</v>
      </c>
      <c r="P681" s="310">
        <f t="shared" ca="1" si="308"/>
        <v>23</v>
      </c>
      <c r="Q681" s="304">
        <f t="shared" ca="1" si="309"/>
        <v>0</v>
      </c>
      <c r="R681" s="306">
        <f t="shared" ca="1" si="310"/>
        <v>0</v>
      </c>
      <c r="S681" s="307">
        <f t="shared" ca="1" si="311"/>
        <v>8.2349999999999994</v>
      </c>
      <c r="T681" s="304">
        <f t="shared" ca="1" si="291"/>
        <v>80.785349999999994</v>
      </c>
      <c r="U681" s="311">
        <f t="shared" ca="1" si="292"/>
        <v>0</v>
      </c>
      <c r="V681" s="306">
        <f t="shared" ca="1" si="293"/>
        <v>1.1869310516863154</v>
      </c>
      <c r="W681" s="304">
        <f t="shared" ca="1" si="294"/>
        <v>50.281181542376288</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3.648836155030958</v>
      </c>
      <c r="AH681" s="304">
        <f t="shared" ca="1" si="318"/>
        <v>-6.0600852456639256</v>
      </c>
    </row>
    <row r="682" spans="1:34" x14ac:dyDescent="0.2">
      <c r="A682" s="347">
        <f t="shared" ca="1" si="296"/>
        <v>0.1</v>
      </c>
      <c r="B682" s="304">
        <f t="shared" ca="1" si="297"/>
        <v>31.800000000000139</v>
      </c>
      <c r="D682" s="306">
        <f t="shared" ca="1" si="298"/>
        <v>-0.8668304173015452</v>
      </c>
      <c r="E682" s="307">
        <f t="shared" ca="1" si="299"/>
        <v>-3.7660544447327586</v>
      </c>
      <c r="F682" s="304">
        <f t="shared" ca="1" si="300"/>
        <v>3.8645259803823984</v>
      </c>
      <c r="G682" s="306">
        <f t="shared" ca="1" si="301"/>
        <v>16.179031844918597</v>
      </c>
      <c r="H682" s="307">
        <f t="shared" ca="1" si="302"/>
        <v>-113.78874838523718</v>
      </c>
      <c r="I682" s="304">
        <f t="shared" ca="1" si="303"/>
        <v>114.93319942696152</v>
      </c>
      <c r="J682" s="306">
        <f t="shared" ca="1" si="304"/>
        <v>827.72135135205474</v>
      </c>
      <c r="K682" s="307">
        <f t="shared" ca="1" si="305"/>
        <v>304.31190042623047</v>
      </c>
      <c r="L682" s="304">
        <f t="shared" ca="1" si="290"/>
        <v>881.8890906599853</v>
      </c>
      <c r="M682" s="306">
        <f t="shared" ca="1" si="306"/>
        <v>-1.4295582179456541</v>
      </c>
      <c r="N682" s="304">
        <f t="shared" ca="1" si="307"/>
        <v>-81.907652456529078</v>
      </c>
      <c r="P682" s="310">
        <f t="shared" ca="1" si="308"/>
        <v>23</v>
      </c>
      <c r="Q682" s="304">
        <f t="shared" ca="1" si="309"/>
        <v>0</v>
      </c>
      <c r="R682" s="306">
        <f t="shared" ca="1" si="310"/>
        <v>0</v>
      </c>
      <c r="S682" s="307">
        <f t="shared" ca="1" si="311"/>
        <v>8.2349999999999994</v>
      </c>
      <c r="T682" s="304">
        <f t="shared" ca="1" si="291"/>
        <v>80.785349999999994</v>
      </c>
      <c r="U682" s="311">
        <f t="shared" ca="1" si="292"/>
        <v>0</v>
      </c>
      <c r="V682" s="306">
        <f t="shared" ca="1" si="293"/>
        <v>1.1882805012205999</v>
      </c>
      <c r="W682" s="304">
        <f t="shared" ca="1" si="294"/>
        <v>50.65568333463137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3.6048460001314879</v>
      </c>
      <c r="AH682" s="304">
        <f t="shared" ca="1" si="318"/>
        <v>-6.1057901083638484</v>
      </c>
    </row>
    <row r="683" spans="1:34" x14ac:dyDescent="0.2">
      <c r="A683" s="347">
        <f t="shared" ca="1" si="296"/>
        <v>0.1</v>
      </c>
      <c r="B683" s="304">
        <f t="shared" ca="1" si="297"/>
        <v>31.900000000000141</v>
      </c>
      <c r="D683" s="306">
        <f t="shared" ca="1" si="298"/>
        <v>-0.86590771308514636</v>
      </c>
      <c r="E683" s="307">
        <f t="shared" ca="1" si="299"/>
        <v>-3.7199844889651041</v>
      </c>
      <c r="F683" s="304">
        <f t="shared" ca="1" si="300"/>
        <v>3.819434613358542</v>
      </c>
      <c r="G683" s="306">
        <f t="shared" ca="1" si="301"/>
        <v>16.092441073610082</v>
      </c>
      <c r="H683" s="307">
        <f t="shared" ca="1" si="302"/>
        <v>-114.16074683413369</v>
      </c>
      <c r="I683" s="304">
        <f t="shared" ca="1" si="303"/>
        <v>115.28938709800993</v>
      </c>
      <c r="J683" s="306">
        <f t="shared" ca="1" si="304"/>
        <v>829.33492499798115</v>
      </c>
      <c r="K683" s="307">
        <f t="shared" ca="1" si="305"/>
        <v>292.91442566526194</v>
      </c>
      <c r="L683" s="304">
        <f t="shared" ca="1" si="290"/>
        <v>879.54265307841501</v>
      </c>
      <c r="M683" s="306">
        <f t="shared" ca="1" si="306"/>
        <v>-1.4307560248558455</v>
      </c>
      <c r="N683" s="304">
        <f t="shared" ca="1" si="307"/>
        <v>-81.97628173715465</v>
      </c>
      <c r="P683" s="310">
        <f t="shared" ca="1" si="308"/>
        <v>23</v>
      </c>
      <c r="Q683" s="304">
        <f t="shared" ca="1" si="309"/>
        <v>0</v>
      </c>
      <c r="R683" s="306">
        <f t="shared" ca="1" si="310"/>
        <v>0</v>
      </c>
      <c r="S683" s="307">
        <f t="shared" ca="1" si="311"/>
        <v>8.2349999999999994</v>
      </c>
      <c r="T683" s="304">
        <f t="shared" ca="1" si="291"/>
        <v>80.785349999999994</v>
      </c>
      <c r="U683" s="311">
        <f t="shared" ca="1" si="292"/>
        <v>0</v>
      </c>
      <c r="V683" s="306">
        <f t="shared" ca="1" si="293"/>
        <v>1.1896359153827476</v>
      </c>
      <c r="W683" s="304">
        <f t="shared" ca="1" si="294"/>
        <v>51.028281490519646</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3.5610496583031575</v>
      </c>
      <c r="AH683" s="304">
        <f t="shared" ca="1" si="318"/>
        <v>-6.1512669501677442</v>
      </c>
    </row>
    <row r="684" spans="1:34" x14ac:dyDescent="0.2">
      <c r="A684" s="347">
        <f t="shared" ca="1" si="296"/>
        <v>0.1</v>
      </c>
      <c r="B684" s="304">
        <f t="shared" ca="1" si="297"/>
        <v>32.000000000000142</v>
      </c>
      <c r="D684" s="306">
        <f t="shared" ca="1" si="298"/>
        <v>-0.86492795942376899</v>
      </c>
      <c r="E684" s="307">
        <f t="shared" ca="1" si="299"/>
        <v>-3.6741489284391236</v>
      </c>
      <c r="F684" s="304">
        <f t="shared" ca="1" si="300"/>
        <v>3.7745821918913522</v>
      </c>
      <c r="G684" s="306">
        <f t="shared" ca="1" si="301"/>
        <v>16.005948277667706</v>
      </c>
      <c r="H684" s="307">
        <f t="shared" ca="1" si="302"/>
        <v>-114.5281617269776</v>
      </c>
      <c r="I684" s="304">
        <f t="shared" ca="1" si="303"/>
        <v>115.64121327981694</v>
      </c>
      <c r="J684" s="306">
        <f t="shared" ca="1" si="304"/>
        <v>830.93984446554509</v>
      </c>
      <c r="K684" s="307">
        <f t="shared" ca="1" si="305"/>
        <v>281.47998023720641</v>
      </c>
      <c r="L684" s="304">
        <f t="shared" ca="1" si="290"/>
        <v>877.320924402674</v>
      </c>
      <c r="M684" s="306">
        <f t="shared" ca="1" si="306"/>
        <v>-1.4319401267244567</v>
      </c>
      <c r="N684" s="304">
        <f t="shared" ca="1" si="307"/>
        <v>-82.044125776739634</v>
      </c>
      <c r="P684" s="310">
        <f t="shared" ca="1" si="308"/>
        <v>23</v>
      </c>
      <c r="Q684" s="304">
        <f t="shared" ca="1" si="309"/>
        <v>0</v>
      </c>
      <c r="R684" s="306">
        <f t="shared" ca="1" si="310"/>
        <v>0</v>
      </c>
      <c r="S684" s="307">
        <f t="shared" ca="1" si="311"/>
        <v>8.2349999999999994</v>
      </c>
      <c r="T684" s="304">
        <f t="shared" ca="1" si="291"/>
        <v>80.785349999999994</v>
      </c>
      <c r="U684" s="311">
        <f t="shared" ca="1" si="292"/>
        <v>0</v>
      </c>
      <c r="V684" s="306">
        <f t="shared" ca="1" si="293"/>
        <v>1.1909972569924312</v>
      </c>
      <c r="W684" s="304">
        <f t="shared" ca="1" si="294"/>
        <v>51.398950927329587</v>
      </c>
      <c r="Y684" s="314" t="str">
        <f t="shared" ca="1" si="312"/>
        <v/>
      </c>
      <c r="Z684" s="315" t="str">
        <f t="shared" ca="1" si="313"/>
        <v/>
      </c>
      <c r="AA684" s="316" t="str">
        <f t="shared" ca="1" si="314"/>
        <v/>
      </c>
      <c r="AC684" s="310">
        <f t="shared" ca="1" si="315"/>
        <v>32.000000000000142</v>
      </c>
      <c r="AD684" s="323">
        <f t="shared" ca="1" si="316"/>
        <v>830.93984446554509</v>
      </c>
      <c r="AE684" s="324" t="e">
        <f t="shared" ca="1" si="295"/>
        <v>#N/A</v>
      </c>
      <c r="AG684" s="306">
        <f t="shared" ca="1" si="317"/>
        <v>3.5174511170377931</v>
      </c>
      <c r="AH684" s="304">
        <f t="shared" ca="1" si="318"/>
        <v>-6.1965126278712388</v>
      </c>
    </row>
    <row r="685" spans="1:34" x14ac:dyDescent="0.2">
      <c r="A685" s="347">
        <f t="shared" ca="1" si="296"/>
        <v>0.1</v>
      </c>
      <c r="B685" s="304">
        <f t="shared" ca="1" si="297"/>
        <v>32.100000000000144</v>
      </c>
      <c r="D685" s="306">
        <f t="shared" ca="1" si="298"/>
        <v>-0.86389193795798691</v>
      </c>
      <c r="E685" s="307">
        <f t="shared" ca="1" si="299"/>
        <v>-3.6285508369328978</v>
      </c>
      <c r="F685" s="304">
        <f t="shared" ca="1" si="300"/>
        <v>3.7299719109767087</v>
      </c>
      <c r="G685" s="306">
        <f t="shared" ca="1" si="301"/>
        <v>15.919559083871906</v>
      </c>
      <c r="H685" s="307">
        <f t="shared" ca="1" si="302"/>
        <v>-114.89101681067089</v>
      </c>
      <c r="I685" s="304">
        <f t="shared" ca="1" si="303"/>
        <v>115.98869817880856</v>
      </c>
      <c r="J685" s="306">
        <f t="shared" ca="1" si="304"/>
        <v>832.53611983362202</v>
      </c>
      <c r="K685" s="307">
        <f t="shared" ca="1" si="305"/>
        <v>270.00902131032399</v>
      </c>
      <c r="L685" s="304">
        <f t="shared" ca="1" si="290"/>
        <v>875.22640637527729</v>
      </c>
      <c r="M685" s="306">
        <f t="shared" ca="1" si="306"/>
        <v>-1.4331107636045155</v>
      </c>
      <c r="N685" s="304">
        <f t="shared" ca="1" si="307"/>
        <v>-82.11119832930936</v>
      </c>
      <c r="P685" s="310">
        <f t="shared" ca="1" si="308"/>
        <v>23</v>
      </c>
      <c r="Q685" s="304">
        <f t="shared" ca="1" si="309"/>
        <v>0</v>
      </c>
      <c r="R685" s="306">
        <f t="shared" ca="1" si="310"/>
        <v>0</v>
      </c>
      <c r="S685" s="307">
        <f t="shared" ca="1" si="311"/>
        <v>8.2349999999999994</v>
      </c>
      <c r="T685" s="304">
        <f t="shared" ca="1" si="291"/>
        <v>80.785349999999994</v>
      </c>
      <c r="U685" s="311">
        <f t="shared" ca="1" si="292"/>
        <v>0</v>
      </c>
      <c r="V685" s="306">
        <f t="shared" ca="1" si="293"/>
        <v>1.1923644890086225</v>
      </c>
      <c r="W685" s="304">
        <f t="shared" ca="1" si="294"/>
        <v>51.76766735780668</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3.474054240837666</v>
      </c>
      <c r="AH685" s="304">
        <f t="shared" ca="1" si="318"/>
        <v>-6.2415240956077218</v>
      </c>
    </row>
    <row r="686" spans="1:34" x14ac:dyDescent="0.2">
      <c r="A686" s="347">
        <f t="shared" ca="1" si="296"/>
        <v>0.1</v>
      </c>
      <c r="B686" s="304">
        <f t="shared" ca="1" si="297"/>
        <v>32.200000000000145</v>
      </c>
      <c r="D686" s="306">
        <f t="shared" ca="1" si="298"/>
        <v>-0.86280043171729515</v>
      </c>
      <c r="E686" s="307">
        <f t="shared" ca="1" si="299"/>
        <v>-3.5831931906887791</v>
      </c>
      <c r="F686" s="304">
        <f t="shared" ca="1" si="300"/>
        <v>3.6856068736057543</v>
      </c>
      <c r="G686" s="306">
        <f t="shared" ca="1" si="301"/>
        <v>15.833279040700177</v>
      </c>
      <c r="H686" s="307">
        <f t="shared" ca="1" si="302"/>
        <v>-115.24933612973977</v>
      </c>
      <c r="I686" s="304">
        <f t="shared" ca="1" si="303"/>
        <v>116.33186237452927</v>
      </c>
      <c r="J686" s="306">
        <f t="shared" ca="1" si="304"/>
        <v>834.12376173985058</v>
      </c>
      <c r="K686" s="307">
        <f t="shared" ca="1" si="305"/>
        <v>258.50200366330347</v>
      </c>
      <c r="L686" s="304">
        <f t="shared" ca="1" si="290"/>
        <v>873.2615506232836</v>
      </c>
      <c r="M686" s="306">
        <f t="shared" ca="1" si="306"/>
        <v>-1.4342681697514745</v>
      </c>
      <c r="N686" s="304">
        <f t="shared" ca="1" si="307"/>
        <v>-82.177512816712607</v>
      </c>
      <c r="P686" s="310">
        <f t="shared" ca="1" si="308"/>
        <v>23</v>
      </c>
      <c r="Q686" s="304">
        <f t="shared" ca="1" si="309"/>
        <v>0</v>
      </c>
      <c r="R686" s="306">
        <f t="shared" ca="1" si="310"/>
        <v>0</v>
      </c>
      <c r="S686" s="307">
        <f t="shared" ca="1" si="311"/>
        <v>8.2349999999999994</v>
      </c>
      <c r="T686" s="304">
        <f t="shared" ca="1" si="291"/>
        <v>80.785349999999994</v>
      </c>
      <c r="U686" s="311">
        <f t="shared" ca="1" si="292"/>
        <v>0</v>
      </c>
      <c r="V686" s="306">
        <f t="shared" ca="1" si="293"/>
        <v>1.1937375745323833</v>
      </c>
      <c r="W686" s="304">
        <f t="shared" ca="1" si="294"/>
        <v>52.134407283817175</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3.4308627728843444</v>
      </c>
      <c r="AH686" s="304">
        <f t="shared" ca="1" si="318"/>
        <v>-6.2862984041052439</v>
      </c>
    </row>
    <row r="687" spans="1:34" x14ac:dyDescent="0.2">
      <c r="A687" s="347">
        <f t="shared" ca="1" si="296"/>
        <v>0.1</v>
      </c>
      <c r="B687" s="304">
        <f t="shared" ca="1" si="297"/>
        <v>32.300000000000146</v>
      </c>
      <c r="D687" s="306">
        <f t="shared" ca="1" si="298"/>
        <v>-0.86165422483362064</v>
      </c>
      <c r="E687" s="307">
        <f t="shared" ca="1" si="299"/>
        <v>-3.5380788691848339</v>
      </c>
      <c r="F687" s="304">
        <f t="shared" ca="1" si="300"/>
        <v>3.6414900916720701</v>
      </c>
      <c r="G687" s="306">
        <f t="shared" ca="1" si="301"/>
        <v>15.747113618216815</v>
      </c>
      <c r="H687" s="307">
        <f t="shared" ca="1" si="302"/>
        <v>-115.60314401665826</v>
      </c>
      <c r="I687" s="304">
        <f t="shared" ca="1" si="303"/>
        <v>116.6707268077184</v>
      </c>
      <c r="J687" s="306">
        <f t="shared" ca="1" si="304"/>
        <v>835.70278137279638</v>
      </c>
      <c r="K687" s="307">
        <f t="shared" ca="1" si="305"/>
        <v>246.95937965598358</v>
      </c>
      <c r="L687" s="304">
        <f t="shared" ca="1" si="290"/>
        <v>871.42875439951843</v>
      </c>
      <c r="M687" s="306">
        <f t="shared" ca="1" si="306"/>
        <v>-1.4354125737951944</v>
      </c>
      <c r="N687" s="304">
        <f t="shared" ca="1" si="307"/>
        <v>-82.24308233847546</v>
      </c>
      <c r="P687" s="310">
        <f t="shared" ca="1" si="308"/>
        <v>23</v>
      </c>
      <c r="Q687" s="304">
        <f t="shared" ca="1" si="309"/>
        <v>0</v>
      </c>
      <c r="R687" s="306">
        <f t="shared" ca="1" si="310"/>
        <v>0</v>
      </c>
      <c r="S687" s="307">
        <f t="shared" ca="1" si="311"/>
        <v>8.2349999999999994</v>
      </c>
      <c r="T687" s="304">
        <f t="shared" ca="1" si="291"/>
        <v>80.785349999999994</v>
      </c>
      <c r="U687" s="311">
        <f t="shared" ca="1" si="292"/>
        <v>0</v>
      </c>
      <c r="V687" s="306">
        <f t="shared" ca="1" si="293"/>
        <v>1.1951164768095941</v>
      </c>
      <c r="W687" s="304">
        <f t="shared" ca="1" si="294"/>
        <v>52.499147989803127</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3.3878803366954031</v>
      </c>
      <c r="AH687" s="304">
        <f t="shared" ca="1" si="318"/>
        <v>-6.3308326999170834</v>
      </c>
    </row>
    <row r="688" spans="1:34" x14ac:dyDescent="0.2">
      <c r="A688" s="347">
        <f t="shared" ca="1" si="296"/>
        <v>0.1</v>
      </c>
      <c r="B688" s="304">
        <f t="shared" ca="1" si="297"/>
        <v>32.400000000000148</v>
      </c>
      <c r="D688" s="306">
        <f t="shared" ca="1" si="298"/>
        <v>-0.86045410226077323</v>
      </c>
      <c r="E688" s="307">
        <f t="shared" ca="1" si="299"/>
        <v>-3.4932106559322174</v>
      </c>
      <c r="F688" s="304">
        <f t="shared" ca="1" si="300"/>
        <v>3.597624486910187</v>
      </c>
      <c r="G688" s="306">
        <f t="shared" ca="1" si="301"/>
        <v>15.661068207990738</v>
      </c>
      <c r="H688" s="307">
        <f t="shared" ca="1" si="302"/>
        <v>-115.95246508225148</v>
      </c>
      <c r="I688" s="304">
        <f t="shared" ca="1" si="303"/>
        <v>117.00531276854947</v>
      </c>
      <c r="J688" s="306">
        <f t="shared" ca="1" si="304"/>
        <v>837.27319046410673</v>
      </c>
      <c r="K688" s="307">
        <f t="shared" ca="1" si="305"/>
        <v>235.38159920103809</v>
      </c>
      <c r="L688" s="304">
        <f t="shared" ca="1" si="290"/>
        <v>869.73035632452343</v>
      </c>
      <c r="M688" s="306">
        <f t="shared" ca="1" si="306"/>
        <v>-1.4365441989059338</v>
      </c>
      <c r="N688" s="304">
        <f t="shared" ca="1" si="307"/>
        <v>-82.307919681311859</v>
      </c>
      <c r="P688" s="310">
        <f t="shared" ca="1" si="308"/>
        <v>23</v>
      </c>
      <c r="Q688" s="304">
        <f t="shared" ca="1" si="309"/>
        <v>0</v>
      </c>
      <c r="R688" s="306">
        <f t="shared" ca="1" si="310"/>
        <v>0</v>
      </c>
      <c r="S688" s="307">
        <f t="shared" ca="1" si="311"/>
        <v>8.2349999999999994</v>
      </c>
      <c r="T688" s="304">
        <f t="shared" ca="1" si="291"/>
        <v>80.785349999999994</v>
      </c>
      <c r="U688" s="311">
        <f t="shared" ca="1" si="292"/>
        <v>0</v>
      </c>
      <c r="V688" s="306">
        <f t="shared" ca="1" si="293"/>
        <v>1.1965011592336212</v>
      </c>
      <c r="W688" s="304">
        <f t="shared" ca="1" si="294"/>
        <v>52.861867536037536</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3.3451104377698737</v>
      </c>
      <c r="AH688" s="304">
        <f t="shared" ca="1" si="318"/>
        <v>-6.3751242246269744</v>
      </c>
    </row>
    <row r="689" spans="1:34" x14ac:dyDescent="0.2">
      <c r="A689" s="347">
        <f t="shared" ca="1" si="296"/>
        <v>0.1</v>
      </c>
      <c r="B689" s="304">
        <f t="shared" ca="1" si="297"/>
        <v>32.500000000000149</v>
      </c>
      <c r="D689" s="306">
        <f t="shared" ca="1" si="298"/>
        <v>-0.85920084949985664</v>
      </c>
      <c r="E689" s="307">
        <f t="shared" ca="1" si="299"/>
        <v>-3.4485912392974241</v>
      </c>
      <c r="F689" s="304">
        <f t="shared" ca="1" si="300"/>
        <v>3.5540128918646618</v>
      </c>
      <c r="G689" s="306">
        <f t="shared" ca="1" si="301"/>
        <v>15.575148123040751</v>
      </c>
      <c r="H689" s="307">
        <f t="shared" ca="1" si="302"/>
        <v>-116.29732420618122</v>
      </c>
      <c r="I689" s="304">
        <f t="shared" ca="1" si="303"/>
        <v>117.33564188503118</v>
      </c>
      <c r="J689" s="306">
        <f t="shared" ca="1" si="304"/>
        <v>838.83500128065828</v>
      </c>
      <c r="K689" s="307">
        <f t="shared" ca="1" si="305"/>
        <v>223.76910973661646</v>
      </c>
      <c r="L689" s="304">
        <f t="shared" ca="1" si="290"/>
        <v>868.16863214806358</v>
      </c>
      <c r="M689" s="306">
        <f t="shared" ca="1" si="306"/>
        <v>-1.4376632629545896</v>
      </c>
      <c r="N689" s="304">
        <f t="shared" ca="1" si="307"/>
        <v>-82.372037328304657</v>
      </c>
      <c r="P689" s="310">
        <f t="shared" ca="1" si="308"/>
        <v>23</v>
      </c>
      <c r="Q689" s="304">
        <f t="shared" ca="1" si="309"/>
        <v>0</v>
      </c>
      <c r="R689" s="306">
        <f t="shared" ca="1" si="310"/>
        <v>0</v>
      </c>
      <c r="S689" s="307">
        <f t="shared" ca="1" si="311"/>
        <v>8.2349999999999994</v>
      </c>
      <c r="T689" s="304">
        <f t="shared" ca="1" si="291"/>
        <v>80.785349999999994</v>
      </c>
      <c r="U689" s="311">
        <f t="shared" ca="1" si="292"/>
        <v>0</v>
      </c>
      <c r="V689" s="306">
        <f t="shared" ca="1" si="293"/>
        <v>1.1978915853479182</v>
      </c>
      <c r="W689" s="304">
        <f t="shared" ca="1" si="294"/>
        <v>53.222544751687089</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3.302556465222998</v>
      </c>
      <c r="AH689" s="304">
        <f t="shared" ca="1" si="318"/>
        <v>-6.4191703140300591</v>
      </c>
    </row>
    <row r="690" spans="1:34" x14ac:dyDescent="0.2">
      <c r="A690" s="347">
        <f t="shared" ca="1" si="296"/>
        <v>0.1</v>
      </c>
      <c r="B690" s="304">
        <f t="shared" ca="1" si="297"/>
        <v>32.600000000000151</v>
      </c>
      <c r="D690" s="306">
        <f t="shared" ca="1" si="298"/>
        <v>-0.85789525233058972</v>
      </c>
      <c r="E690" s="307">
        <f t="shared" ca="1" si="299"/>
        <v>-3.4042232133484314</v>
      </c>
      <c r="F690" s="304">
        <f t="shared" ca="1" si="300"/>
        <v>3.5106580508889906</v>
      </c>
      <c r="G690" s="306">
        <f t="shared" ca="1" si="301"/>
        <v>15.489358597807692</v>
      </c>
      <c r="H690" s="307">
        <f t="shared" ca="1" si="302"/>
        <v>-116.63774652751606</v>
      </c>
      <c r="I690" s="304">
        <f t="shared" ca="1" si="303"/>
        <v>117.66173611156927</v>
      </c>
      <c r="J690" s="306">
        <f t="shared" ca="1" si="304"/>
        <v>840.38822661670065</v>
      </c>
      <c r="K690" s="307">
        <f t="shared" ca="1" si="305"/>
        <v>212.1223561999316</v>
      </c>
      <c r="L690" s="304">
        <f t="shared" ca="1" si="290"/>
        <v>866.74579054978608</v>
      </c>
      <c r="M690" s="306">
        <f t="shared" ca="1" si="306"/>
        <v>-1.4387699786674104</v>
      </c>
      <c r="N690" s="304">
        <f t="shared" ca="1" si="307"/>
        <v>-82.435447467770103</v>
      </c>
      <c r="P690" s="310">
        <f t="shared" ca="1" si="308"/>
        <v>23</v>
      </c>
      <c r="Q690" s="304">
        <f t="shared" ca="1" si="309"/>
        <v>0</v>
      </c>
      <c r="R690" s="306">
        <f t="shared" ca="1" si="310"/>
        <v>0</v>
      </c>
      <c r="S690" s="307">
        <f t="shared" ca="1" si="311"/>
        <v>8.2349999999999994</v>
      </c>
      <c r="T690" s="304">
        <f t="shared" ca="1" si="291"/>
        <v>80.785349999999994</v>
      </c>
      <c r="U690" s="311">
        <f t="shared" ca="1" si="292"/>
        <v>0</v>
      </c>
      <c r="V690" s="306">
        <f t="shared" ca="1" si="293"/>
        <v>1.1992877188485642</v>
      </c>
      <c r="W690" s="304">
        <f t="shared" ca="1" si="294"/>
        <v>53.581159227690975</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3.2602216934110446</v>
      </c>
      <c r="AH690" s="304">
        <f t="shared" ca="1" si="318"/>
        <v>-6.4629683972904788</v>
      </c>
    </row>
    <row r="691" spans="1:34" x14ac:dyDescent="0.2">
      <c r="A691" s="347">
        <f t="shared" ca="1" si="296"/>
        <v>0.1</v>
      </c>
      <c r="B691" s="304">
        <f t="shared" ca="1" si="297"/>
        <v>32.700000000000152</v>
      </c>
      <c r="D691" s="306">
        <f t="shared" ca="1" si="298"/>
        <v>-0.85653809654856183</v>
      </c>
      <c r="E691" s="307">
        <f t="shared" ca="1" si="299"/>
        <v>-3.3601090787237409</v>
      </c>
      <c r="F691" s="304">
        <f t="shared" ca="1" si="300"/>
        <v>3.4675626211736597</v>
      </c>
      <c r="G691" s="306">
        <f t="shared" ca="1" si="301"/>
        <v>15.403704788152837</v>
      </c>
      <c r="H691" s="307">
        <f t="shared" ca="1" si="302"/>
        <v>-116.97375743538844</v>
      </c>
      <c r="I691" s="304">
        <f t="shared" ca="1" si="303"/>
        <v>117.98361771768847</v>
      </c>
      <c r="J691" s="306">
        <f t="shared" ca="1" si="304"/>
        <v>841.93287978599869</v>
      </c>
      <c r="K691" s="307">
        <f t="shared" ca="1" si="305"/>
        <v>200.44178100178638</v>
      </c>
      <c r="L691" s="304">
        <f t="shared" ca="1" si="290"/>
        <v>865.46396899923741</v>
      </c>
      <c r="M691" s="306">
        <f t="shared" ca="1" si="306"/>
        <v>-1.4398645537754071</v>
      </c>
      <c r="N691" s="304">
        <f t="shared" ca="1" si="307"/>
        <v>-82.498162001818386</v>
      </c>
      <c r="P691" s="310">
        <f t="shared" ca="1" si="308"/>
        <v>23</v>
      </c>
      <c r="Q691" s="304">
        <f t="shared" ca="1" si="309"/>
        <v>0</v>
      </c>
      <c r="R691" s="306">
        <f t="shared" ca="1" si="310"/>
        <v>0</v>
      </c>
      <c r="S691" s="307">
        <f t="shared" ca="1" si="311"/>
        <v>8.2349999999999994</v>
      </c>
      <c r="T691" s="304">
        <f t="shared" ca="1" si="291"/>
        <v>80.785349999999994</v>
      </c>
      <c r="U691" s="311">
        <f t="shared" ca="1" si="292"/>
        <v>0</v>
      </c>
      <c r="V691" s="306">
        <f t="shared" ca="1" si="293"/>
        <v>1.2006895235867447</v>
      </c>
      <c r="W691" s="304">
        <f t="shared" ca="1" si="294"/>
        <v>53.937691309463972</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3.2181092835466805</v>
      </c>
      <c r="AH691" s="304">
        <f t="shared" ca="1" si="318"/>
        <v>-6.5065159960766215</v>
      </c>
    </row>
    <row r="692" spans="1:34" x14ac:dyDescent="0.2">
      <c r="A692" s="347">
        <f t="shared" ca="1" si="296"/>
        <v>0.1</v>
      </c>
      <c r="B692" s="304">
        <f t="shared" ca="1" si="297"/>
        <v>32.800000000000153</v>
      </c>
      <c r="D692" s="306">
        <f t="shared" ca="1" si="298"/>
        <v>-0.85513016770837791</v>
      </c>
      <c r="E692" s="307">
        <f t="shared" ca="1" si="299"/>
        <v>-3.3162512435232285</v>
      </c>
      <c r="F692" s="304">
        <f t="shared" ca="1" si="300"/>
        <v>3.4247291738025529</v>
      </c>
      <c r="G692" s="306">
        <f t="shared" ca="1" si="301"/>
        <v>15.318191771381999</v>
      </c>
      <c r="H692" s="307">
        <f t="shared" ca="1" si="302"/>
        <v>-117.30538255974076</v>
      </c>
      <c r="I692" s="304">
        <f t="shared" ca="1" si="303"/>
        <v>118.30130927691363</v>
      </c>
      <c r="J692" s="306">
        <f t="shared" ca="1" si="304"/>
        <v>843.46897461397543</v>
      </c>
      <c r="K692" s="307">
        <f t="shared" ca="1" si="305"/>
        <v>188.72782400202993</v>
      </c>
      <c r="L692" s="304">
        <f t="shared" ca="1" si="290"/>
        <v>864.32522969591275</v>
      </c>
      <c r="M692" s="306">
        <f t="shared" ca="1" si="306"/>
        <v>-1.4409471911586662</v>
      </c>
      <c r="N692" s="304">
        <f t="shared" ca="1" si="307"/>
        <v>-82.560192554622219</v>
      </c>
      <c r="P692" s="310">
        <f t="shared" ca="1" si="308"/>
        <v>23</v>
      </c>
      <c r="Q692" s="304">
        <f t="shared" ca="1" si="309"/>
        <v>0</v>
      </c>
      <c r="R692" s="306">
        <f t="shared" ca="1" si="310"/>
        <v>0</v>
      </c>
      <c r="S692" s="307">
        <f t="shared" ca="1" si="311"/>
        <v>8.2349999999999994</v>
      </c>
      <c r="T692" s="304">
        <f t="shared" ca="1" si="291"/>
        <v>80.785349999999994</v>
      </c>
      <c r="U692" s="311">
        <f t="shared" ca="1" si="292"/>
        <v>0</v>
      </c>
      <c r="V692" s="306">
        <f t="shared" ca="1" si="293"/>
        <v>1.2020969635711638</v>
      </c>
      <c r="W692" s="304">
        <f t="shared" ca="1" si="294"/>
        <v>54.292122089431338</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3.1762222853053377</v>
      </c>
      <c r="AH692" s="304">
        <f t="shared" ca="1" si="318"/>
        <v>-6.5498107236750425</v>
      </c>
    </row>
    <row r="693" spans="1:34" x14ac:dyDescent="0.2">
      <c r="A693" s="347">
        <f t="shared" ca="1" si="296"/>
        <v>0.1</v>
      </c>
      <c r="B693" s="304">
        <f t="shared" ca="1" si="297"/>
        <v>32.900000000000155</v>
      </c>
      <c r="D693" s="306">
        <f t="shared" ca="1" si="298"/>
        <v>-0.85367225087268361</v>
      </c>
      <c r="E693" s="307">
        <f t="shared" ca="1" si="299"/>
        <v>-3.2726520242199282</v>
      </c>
      <c r="F693" s="304">
        <f t="shared" ca="1" si="300"/>
        <v>3.382160194837144</v>
      </c>
      <c r="G693" s="306">
        <f t="shared" ca="1" si="301"/>
        <v>15.232824546294731</v>
      </c>
      <c r="H693" s="307">
        <f t="shared" ca="1" si="302"/>
        <v>-117.63264776216276</v>
      </c>
      <c r="I693" s="304">
        <f t="shared" ca="1" si="303"/>
        <v>118.61483365580906</v>
      </c>
      <c r="J693" s="306">
        <f t="shared" ca="1" si="304"/>
        <v>844.99652542985928</v>
      </c>
      <c r="K693" s="307">
        <f t="shared" ca="1" si="305"/>
        <v>176.98092248593477</v>
      </c>
      <c r="L693" s="304">
        <f t="shared" ca="1" si="290"/>
        <v>863.33155561030401</v>
      </c>
      <c r="M693" s="306">
        <f t="shared" ca="1" si="306"/>
        <v>-1.4420180889857661</v>
      </c>
      <c r="N693" s="304">
        <f t="shared" ca="1" si="307"/>
        <v>-82.621550480404778</v>
      </c>
      <c r="P693" s="310">
        <f t="shared" ca="1" si="308"/>
        <v>23</v>
      </c>
      <c r="Q693" s="304">
        <f t="shared" ca="1" si="309"/>
        <v>0</v>
      </c>
      <c r="R693" s="306">
        <f t="shared" ca="1" si="310"/>
        <v>0</v>
      </c>
      <c r="S693" s="307">
        <f t="shared" ca="1" si="311"/>
        <v>8.2349999999999994</v>
      </c>
      <c r="T693" s="304">
        <f t="shared" ca="1" si="291"/>
        <v>80.785349999999994</v>
      </c>
      <c r="U693" s="311">
        <f t="shared" ca="1" si="292"/>
        <v>0</v>
      </c>
      <c r="V693" s="306">
        <f t="shared" ca="1" si="293"/>
        <v>1.2035100029703989</v>
      </c>
      <c r="W693" s="304">
        <f t="shared" ca="1" si="294"/>
        <v>54.644433399403546</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3.1345636384230566</v>
      </c>
      <c r="AH693" s="304">
        <f t="shared" ca="1" si="318"/>
        <v>-6.5928502840839514</v>
      </c>
    </row>
    <row r="694" spans="1:34" x14ac:dyDescent="0.2">
      <c r="A694" s="347">
        <f t="shared" ca="1" si="296"/>
        <v>0.1</v>
      </c>
      <c r="B694" s="304">
        <f t="shared" ca="1" si="297"/>
        <v>33.000000000000156</v>
      </c>
      <c r="D694" s="306">
        <f t="shared" ca="1" si="298"/>
        <v>-0.85216513036704922</v>
      </c>
      <c r="E694" s="307">
        <f t="shared" ca="1" si="299"/>
        <v>-3.2293136465917129</v>
      </c>
      <c r="F694" s="304">
        <f t="shared" ca="1" si="300"/>
        <v>3.3398580864277689</v>
      </c>
      <c r="G694" s="306">
        <f t="shared" ca="1" si="301"/>
        <v>15.147608033258026</v>
      </c>
      <c r="H694" s="307">
        <f t="shared" ca="1" si="302"/>
        <v>-117.95557912682193</v>
      </c>
      <c r="I694" s="304">
        <f t="shared" ca="1" si="303"/>
        <v>118.92421400317588</v>
      </c>
      <c r="J694" s="306">
        <f t="shared" ca="1" si="304"/>
        <v>846.51554705883689</v>
      </c>
      <c r="K694" s="307">
        <f t="shared" ca="1" si="305"/>
        <v>165.20151114148553</v>
      </c>
      <c r="L694" s="304">
        <f t="shared" ca="1" si="290"/>
        <v>862.48484664703074</v>
      </c>
      <c r="M694" s="306">
        <f t="shared" ca="1" si="306"/>
        <v>-1.4430774408484874</v>
      </c>
      <c r="N694" s="304">
        <f t="shared" ca="1" si="307"/>
        <v>-82.682246871158029</v>
      </c>
      <c r="P694" s="310">
        <f t="shared" ca="1" si="308"/>
        <v>23</v>
      </c>
      <c r="Q694" s="304">
        <f t="shared" ca="1" si="309"/>
        <v>0</v>
      </c>
      <c r="R694" s="306">
        <f t="shared" ca="1" si="310"/>
        <v>0</v>
      </c>
      <c r="S694" s="307">
        <f t="shared" ca="1" si="311"/>
        <v>8.2349999999999994</v>
      </c>
      <c r="T694" s="304">
        <f t="shared" ca="1" si="291"/>
        <v>80.785349999999994</v>
      </c>
      <c r="U694" s="311">
        <f t="shared" ca="1" si="292"/>
        <v>0</v>
      </c>
      <c r="V694" s="306">
        <f t="shared" ca="1" si="293"/>
        <v>1.2049286061151925</v>
      </c>
      <c r="W694" s="304">
        <f t="shared" ca="1" si="294"/>
        <v>54.994607802799031</v>
      </c>
      <c r="Y694" s="314" t="str">
        <f t="shared" ca="1" si="312"/>
        <v/>
      </c>
      <c r="Z694" s="315" t="str">
        <f t="shared" ca="1" si="313"/>
        <v/>
      </c>
      <c r="AA694" s="316" t="str">
        <f t="shared" ca="1" si="314"/>
        <v/>
      </c>
      <c r="AC694" s="310">
        <f t="shared" ca="1" si="315"/>
        <v>33.000000000000156</v>
      </c>
      <c r="AD694" s="323">
        <f t="shared" ca="1" si="316"/>
        <v>846.51554705883689</v>
      </c>
      <c r="AE694" s="324" t="e">
        <f t="shared" ca="1" si="295"/>
        <v>#N/A</v>
      </c>
      <c r="AG694" s="306">
        <f t="shared" ca="1" si="317"/>
        <v>3.0931361742861441</v>
      </c>
      <c r="AH694" s="304">
        <f t="shared" ca="1" si="318"/>
        <v>-6.6356324710872556</v>
      </c>
    </row>
    <row r="695" spans="1:34" x14ac:dyDescent="0.2">
      <c r="A695" s="347">
        <f t="shared" ca="1" si="296"/>
        <v>0.1</v>
      </c>
      <c r="B695" s="304">
        <f t="shared" ca="1" si="297"/>
        <v>33.100000000000158</v>
      </c>
      <c r="D695" s="306">
        <f t="shared" ca="1" si="298"/>
        <v>-0.85060958954069077</v>
      </c>
      <c r="E695" s="307">
        <f t="shared" ca="1" si="299"/>
        <v>-3.1862382466718664</v>
      </c>
      <c r="F695" s="304">
        <f t="shared" ca="1" si="300"/>
        <v>3.2978251679513262</v>
      </c>
      <c r="G695" s="306">
        <f t="shared" ca="1" si="301"/>
        <v>15.062547074303957</v>
      </c>
      <c r="H695" s="307">
        <f t="shared" ca="1" si="302"/>
        <v>-118.27420295148912</v>
      </c>
      <c r="I695" s="304">
        <f t="shared" ca="1" si="303"/>
        <v>119.2294737394058</v>
      </c>
      <c r="J695" s="306">
        <f t="shared" ca="1" si="304"/>
        <v>848.02605481421494</v>
      </c>
      <c r="K695" s="307">
        <f t="shared" ca="1" si="305"/>
        <v>153.39002203756996</v>
      </c>
      <c r="L695" s="304">
        <f t="shared" ca="1" si="290"/>
        <v>861.786915951065</v>
      </c>
      <c r="M695" s="306">
        <f t="shared" ca="1" si="306"/>
        <v>-1.4441254358919988</v>
      </c>
      <c r="N695" s="304">
        <f t="shared" ca="1" si="307"/>
        <v>-82.742292564101859</v>
      </c>
      <c r="P695" s="310">
        <f t="shared" ca="1" si="308"/>
        <v>23</v>
      </c>
      <c r="Q695" s="304">
        <f t="shared" ca="1" si="309"/>
        <v>0</v>
      </c>
      <c r="R695" s="306">
        <f t="shared" ca="1" si="310"/>
        <v>0</v>
      </c>
      <c r="S695" s="307">
        <f t="shared" ca="1" si="311"/>
        <v>8.2349999999999994</v>
      </c>
      <c r="T695" s="304">
        <f t="shared" ca="1" si="291"/>
        <v>80.785349999999994</v>
      </c>
      <c r="U695" s="311">
        <f t="shared" ca="1" si="292"/>
        <v>0</v>
      </c>
      <c r="V695" s="306">
        <f t="shared" ca="1" si="293"/>
        <v>1.2063527375006835</v>
      </c>
      <c r="W695" s="304">
        <f t="shared" ca="1" si="294"/>
        <v>55.342628586721958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3.051942617512899</v>
      </c>
      <c r="AH695" s="304">
        <f t="shared" ca="1" si="318"/>
        <v>-6.6781551673101438</v>
      </c>
    </row>
    <row r="696" spans="1:34" x14ac:dyDescent="0.2">
      <c r="A696" s="347">
        <f t="shared" ca="1" si="296"/>
        <v>0.1</v>
      </c>
      <c r="B696" s="304">
        <f t="shared" ca="1" si="297"/>
        <v>33.200000000000159</v>
      </c>
      <c r="D696" s="306">
        <f t="shared" ca="1" si="298"/>
        <v>-0.84900641053299852</v>
      </c>
      <c r="E696" s="307">
        <f t="shared" ca="1" si="299"/>
        <v>-3.1434278717176856</v>
      </c>
      <c r="F696" s="304">
        <f t="shared" ca="1" si="300"/>
        <v>3.2560636771748959</v>
      </c>
      <c r="G696" s="306">
        <f t="shared" ca="1" si="301"/>
        <v>14.977646433250657</v>
      </c>
      <c r="H696" s="307">
        <f t="shared" ca="1" si="302"/>
        <v>-118.58854573866088</v>
      </c>
      <c r="I696" s="304">
        <f t="shared" ca="1" si="303"/>
        <v>119.53063654599156</v>
      </c>
      <c r="J696" s="306">
        <f t="shared" ca="1" si="304"/>
        <v>849.52806448959268</v>
      </c>
      <c r="K696" s="307">
        <f t="shared" ca="1" si="305"/>
        <v>141.54688460306247</v>
      </c>
      <c r="L696" s="304">
        <f t="shared" ca="1" si="290"/>
        <v>861.23948637778233</v>
      </c>
      <c r="M696" s="306">
        <f t="shared" ca="1" si="306"/>
        <v>-1.4451622589406952</v>
      </c>
      <c r="N696" s="304">
        <f t="shared" ca="1" si="307"/>
        <v>-82.801698148894047</v>
      </c>
      <c r="P696" s="310">
        <f t="shared" ca="1" si="308"/>
        <v>23</v>
      </c>
      <c r="Q696" s="304">
        <f t="shared" ca="1" si="309"/>
        <v>0</v>
      </c>
      <c r="R696" s="306">
        <f t="shared" ca="1" si="310"/>
        <v>0</v>
      </c>
      <c r="S696" s="307">
        <f t="shared" ca="1" si="311"/>
        <v>8.2349999999999994</v>
      </c>
      <c r="T696" s="304">
        <f t="shared" ca="1" si="291"/>
        <v>80.785349999999994</v>
      </c>
      <c r="U696" s="311">
        <f t="shared" ca="1" si="292"/>
        <v>0</v>
      </c>
      <c r="V696" s="306">
        <f t="shared" ca="1" si="293"/>
        <v>1.2077823617885772</v>
      </c>
      <c r="W696" s="304">
        <f t="shared" ca="1" si="294"/>
        <v>55.688479753903152</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3.0109855875277223</v>
      </c>
      <c r="AH696" s="304">
        <f t="shared" ca="1" si="318"/>
        <v>-6.7204163432570692</v>
      </c>
    </row>
    <row r="697" spans="1:34" x14ac:dyDescent="0.2">
      <c r="A697" s="347">
        <f t="shared" ca="1" si="296"/>
        <v>0.1</v>
      </c>
      <c r="B697" s="304">
        <f t="shared" ca="1" si="297"/>
        <v>33.300000000000161</v>
      </c>
      <c r="D697" s="306">
        <f t="shared" ca="1" si="298"/>
        <v>-0.84735637404583264</v>
      </c>
      <c r="E697" s="307">
        <f t="shared" ca="1" si="299"/>
        <v>-3.1008844811960863</v>
      </c>
      <c r="F697" s="304">
        <f t="shared" ca="1" si="300"/>
        <v>3.2145757714446277</v>
      </c>
      <c r="G697" s="306">
        <f t="shared" ca="1" si="301"/>
        <v>14.892910795846074</v>
      </c>
      <c r="H697" s="307">
        <f t="shared" ca="1" si="302"/>
        <v>-118.8986341867805</v>
      </c>
      <c r="I697" s="304">
        <f t="shared" ca="1" si="303"/>
        <v>119.82772635519242</v>
      </c>
      <c r="J697" s="306">
        <f t="shared" ca="1" si="304"/>
        <v>851.0215923510475</v>
      </c>
      <c r="K697" s="307">
        <f t="shared" ca="1" si="305"/>
        <v>129.6725256067904</v>
      </c>
      <c r="L697" s="304">
        <f t="shared" ca="1" si="290"/>
        <v>860.84418714710284</v>
      </c>
      <c r="M697" s="306">
        <f t="shared" ca="1" si="306"/>
        <v>-1.4461880906198505</v>
      </c>
      <c r="N697" s="304">
        <f t="shared" ca="1" si="307"/>
        <v>-82.860473974600481</v>
      </c>
      <c r="P697" s="310">
        <f t="shared" ca="1" si="308"/>
        <v>23</v>
      </c>
      <c r="Q697" s="304">
        <f t="shared" ca="1" si="309"/>
        <v>0</v>
      </c>
      <c r="R697" s="306">
        <f t="shared" ca="1" si="310"/>
        <v>0</v>
      </c>
      <c r="S697" s="307">
        <f t="shared" ca="1" si="311"/>
        <v>8.2349999999999994</v>
      </c>
      <c r="T697" s="304">
        <f t="shared" ca="1" si="291"/>
        <v>80.785349999999994</v>
      </c>
      <c r="U697" s="311">
        <f t="shared" ca="1" si="292"/>
        <v>0</v>
      </c>
      <c r="V697" s="306">
        <f t="shared" ca="1" si="293"/>
        <v>1.2092174438092576</v>
      </c>
      <c r="W697" s="304">
        <f t="shared" ca="1" si="294"/>
        <v>56.032146014511518</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2.9702676001277615</v>
      </c>
      <c r="AH697" s="304">
        <f t="shared" ca="1" si="318"/>
        <v>-6.7624140563331094</v>
      </c>
    </row>
    <row r="698" spans="1:34" x14ac:dyDescent="0.2">
      <c r="A698" s="347">
        <f t="shared" ca="1" si="296"/>
        <v>0.1</v>
      </c>
      <c r="B698" s="304">
        <f t="shared" ca="1" si="297"/>
        <v>33.400000000000162</v>
      </c>
      <c r="D698" s="306">
        <f t="shared" ca="1" si="298"/>
        <v>-0.84566025912158926</v>
      </c>
      <c r="E698" s="307">
        <f t="shared" ca="1" si="299"/>
        <v>-3.0586099477853139</v>
      </c>
      <c r="F698" s="304">
        <f t="shared" ca="1" si="300"/>
        <v>3.1733635288994035</v>
      </c>
      <c r="G698" s="306">
        <f t="shared" ca="1" si="301"/>
        <v>14.808344769933916</v>
      </c>
      <c r="H698" s="307">
        <f t="shared" ca="1" si="302"/>
        <v>-119.20449518155903</v>
      </c>
      <c r="I698" s="304">
        <f t="shared" ca="1" si="303"/>
        <v>120.12076733985494</v>
      </c>
      <c r="J698" s="306">
        <f t="shared" ca="1" si="304"/>
        <v>852.50665512933654</v>
      </c>
      <c r="K698" s="307">
        <f t="shared" ca="1" si="305"/>
        <v>117.76736913837343</v>
      </c>
      <c r="L698" s="304">
        <f t="shared" ca="1" si="290"/>
        <v>860.60255070129995</v>
      </c>
      <c r="M698" s="306">
        <f t="shared" ca="1" si="306"/>
        <v>-1.4472031074732508</v>
      </c>
      <c r="N698" s="304">
        <f t="shared" ca="1" si="307"/>
        <v>-82.918630156434958</v>
      </c>
      <c r="P698" s="310">
        <f t="shared" ca="1" si="308"/>
        <v>23</v>
      </c>
      <c r="Q698" s="304">
        <f t="shared" ca="1" si="309"/>
        <v>0</v>
      </c>
      <c r="R698" s="306">
        <f t="shared" ca="1" si="310"/>
        <v>0</v>
      </c>
      <c r="S698" s="307">
        <f t="shared" ca="1" si="311"/>
        <v>8.2349999999999994</v>
      </c>
      <c r="T698" s="304">
        <f t="shared" ca="1" si="291"/>
        <v>80.785349999999994</v>
      </c>
      <c r="U698" s="311">
        <f t="shared" ca="1" si="292"/>
        <v>0</v>
      </c>
      <c r="V698" s="306">
        <f t="shared" ca="1" si="293"/>
        <v>1.2106579485638334</v>
      </c>
      <c r="W698" s="304">
        <f t="shared" ca="1" si="294"/>
        <v>56.373612777843221</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2.9297910690422704</v>
      </c>
      <c r="AH698" s="304">
        <f t="shared" ca="1" si="318"/>
        <v>-6.8041464498496076</v>
      </c>
    </row>
    <row r="699" spans="1:34" x14ac:dyDescent="0.2">
      <c r="A699" s="347">
        <f t="shared" ca="1" si="296"/>
        <v>0.1</v>
      </c>
      <c r="B699" s="304">
        <f t="shared" ca="1" si="297"/>
        <v>33.500000000000163</v>
      </c>
      <c r="D699" s="306">
        <f t="shared" ca="1" si="298"/>
        <v>-0.8439188429269594</v>
      </c>
      <c r="E699" s="307">
        <f t="shared" ca="1" si="299"/>
        <v>-3.0166060583918597</v>
      </c>
      <c r="F699" s="304">
        <f t="shared" ca="1" si="300"/>
        <v>3.1324289497087796</v>
      </c>
      <c r="G699" s="306">
        <f t="shared" ca="1" si="301"/>
        <v>14.72395288564122</v>
      </c>
      <c r="H699" s="307">
        <f t="shared" ca="1" si="302"/>
        <v>-119.50615578739821</v>
      </c>
      <c r="I699" s="304">
        <f t="shared" ca="1" si="303"/>
        <v>120.40978390338749</v>
      </c>
      <c r="J699" s="306">
        <f t="shared" ca="1" si="304"/>
        <v>853.98327001211533</v>
      </c>
      <c r="K699" s="307">
        <f t="shared" ca="1" si="305"/>
        <v>105.83183658992556</v>
      </c>
      <c r="L699" s="304">
        <f t="shared" ca="1" si="290"/>
        <v>860.51600978516501</v>
      </c>
      <c r="M699" s="306">
        <f t="shared" ca="1" si="306"/>
        <v>-1.4482074820769544</v>
      </c>
      <c r="N699" s="304">
        <f t="shared" ca="1" si="307"/>
        <v>-82.976176582277304</v>
      </c>
      <c r="P699" s="310">
        <f t="shared" ca="1" si="308"/>
        <v>23</v>
      </c>
      <c r="Q699" s="304">
        <f t="shared" ca="1" si="309"/>
        <v>0</v>
      </c>
      <c r="R699" s="306">
        <f t="shared" ca="1" si="310"/>
        <v>0</v>
      </c>
      <c r="S699" s="307">
        <f t="shared" ca="1" si="311"/>
        <v>8.2349999999999994</v>
      </c>
      <c r="T699" s="304">
        <f t="shared" ca="1" si="291"/>
        <v>80.785349999999994</v>
      </c>
      <c r="U699" s="311">
        <f t="shared" ca="1" si="292"/>
        <v>0</v>
      </c>
      <c r="V699" s="306">
        <f t="shared" ca="1" si="293"/>
        <v>1.212103841226134</v>
      </c>
      <c r="W699" s="304">
        <f t="shared" ca="1" si="294"/>
        <v>56.712866143896136</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2.889558307484811</v>
      </c>
      <c r="AH699" s="304">
        <f t="shared" ca="1" si="318"/>
        <v>-6.8456117520149631</v>
      </c>
    </row>
    <row r="700" spans="1:34" x14ac:dyDescent="0.2">
      <c r="A700" s="347">
        <f t="shared" ca="1" si="296"/>
        <v>0.1</v>
      </c>
      <c r="B700" s="304">
        <f t="shared" ca="1" si="297"/>
        <v>33.600000000000165</v>
      </c>
      <c r="D700" s="306">
        <f t="shared" ca="1" si="298"/>
        <v>-0.84213290054238032</v>
      </c>
      <c r="E700" s="307">
        <f t="shared" ca="1" si="299"/>
        <v>-2.9748745151816367</v>
      </c>
      <c r="F700" s="304">
        <f t="shared" ca="1" si="300"/>
        <v>3.0917739573347047</v>
      </c>
      <c r="G700" s="306">
        <f t="shared" ca="1" si="301"/>
        <v>14.639739595586981</v>
      </c>
      <c r="H700" s="307">
        <f t="shared" ca="1" si="302"/>
        <v>-119.80364323891638</v>
      </c>
      <c r="I700" s="304">
        <f t="shared" ca="1" si="303"/>
        <v>120.69480066988865</v>
      </c>
      <c r="J700" s="306">
        <f t="shared" ca="1" si="304"/>
        <v>855.45145463617678</v>
      </c>
      <c r="K700" s="307">
        <f t="shared" ca="1" si="305"/>
        <v>93.866346638609826</v>
      </c>
      <c r="L700" s="304">
        <f t="shared" ca="1" si="290"/>
        <v>860.58589476613577</v>
      </c>
      <c r="M700" s="306">
        <f t="shared" ca="1" si="306"/>
        <v>-1.4492013831493309</v>
      </c>
      <c r="N700" s="304">
        <f t="shared" ca="1" si="307"/>
        <v>-83.033122918977995</v>
      </c>
      <c r="P700" s="310">
        <f t="shared" ca="1" si="308"/>
        <v>23</v>
      </c>
      <c r="Q700" s="304">
        <f t="shared" ca="1" si="309"/>
        <v>0</v>
      </c>
      <c r="R700" s="306">
        <f t="shared" ca="1" si="310"/>
        <v>0</v>
      </c>
      <c r="S700" s="307">
        <f t="shared" ca="1" si="311"/>
        <v>8.2349999999999994</v>
      </c>
      <c r="T700" s="304">
        <f t="shared" ca="1" si="291"/>
        <v>80.785349999999994</v>
      </c>
      <c r="U700" s="311">
        <f t="shared" ca="1" si="292"/>
        <v>0</v>
      </c>
      <c r="V700" s="306">
        <f t="shared" ca="1" si="293"/>
        <v>1.213555087144637</v>
      </c>
      <c r="W700" s="304">
        <f t="shared" ca="1" si="294"/>
        <v>57.04989289483661</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2.8495715296983439</v>
      </c>
      <c r="AH700" s="304">
        <f t="shared" ca="1" si="318"/>
        <v>-6.8868082749114921</v>
      </c>
    </row>
    <row r="701" spans="1:34" x14ac:dyDescent="0.2">
      <c r="A701" s="347">
        <f t="shared" ca="1" si="296"/>
        <v>0.1</v>
      </c>
      <c r="B701" s="304">
        <f t="shared" ca="1" si="297"/>
        <v>33.700000000000166</v>
      </c>
      <c r="D701" s="306">
        <f t="shared" ca="1" si="298"/>
        <v>-0.84030320475712139</v>
      </c>
      <c r="E701" s="307">
        <f t="shared" ca="1" si="299"/>
        <v>-2.9334169366245586</v>
      </c>
      <c r="F701" s="304">
        <f t="shared" ca="1" si="300"/>
        <v>3.0514003998165986</v>
      </c>
      <c r="G701" s="306">
        <f t="shared" ca="1" si="301"/>
        <v>14.555709275111269</v>
      </c>
      <c r="H701" s="307">
        <f t="shared" ca="1" si="302"/>
        <v>-120.09698493257883</v>
      </c>
      <c r="I701" s="304">
        <f t="shared" ca="1" si="303"/>
        <v>120.97584247442803</v>
      </c>
      <c r="J701" s="306">
        <f t="shared" ca="1" si="304"/>
        <v>856.91122707971169</v>
      </c>
      <c r="K701" s="307">
        <f t="shared" ca="1" si="305"/>
        <v>81.871315230035066</v>
      </c>
      <c r="L701" s="304">
        <f t="shared" ca="1" si="290"/>
        <v>860.81343121070836</v>
      </c>
      <c r="M701" s="306">
        <f t="shared" ca="1" si="306"/>
        <v>-1.4501849756575138</v>
      </c>
      <c r="N701" s="304">
        <f t="shared" ca="1" si="307"/>
        <v>-83.089478618457562</v>
      </c>
      <c r="P701" s="310">
        <f t="shared" ca="1" si="308"/>
        <v>23</v>
      </c>
      <c r="Q701" s="304">
        <f t="shared" ca="1" si="309"/>
        <v>0</v>
      </c>
      <c r="R701" s="306">
        <f t="shared" ca="1" si="310"/>
        <v>0</v>
      </c>
      <c r="S701" s="307">
        <f t="shared" ca="1" si="311"/>
        <v>8.2349999999999994</v>
      </c>
      <c r="T701" s="304">
        <f t="shared" ca="1" si="291"/>
        <v>80.785349999999994</v>
      </c>
      <c r="U701" s="311">
        <f t="shared" ca="1" si="292"/>
        <v>0</v>
      </c>
      <c r="V701" s="306">
        <f t="shared" ca="1" si="293"/>
        <v>1.215011651844345</v>
      </c>
      <c r="W701" s="304">
        <f t="shared" ca="1" si="294"/>
        <v>57.384680486365546</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2.8098328524932903</v>
      </c>
      <c r="AH701" s="304">
        <f t="shared" ca="1" si="318"/>
        <v>-6.9277344134592127</v>
      </c>
    </row>
    <row r="702" spans="1:34" x14ac:dyDescent="0.2">
      <c r="A702" s="347">
        <f t="shared" ca="1" si="296"/>
        <v>0.1</v>
      </c>
      <c r="B702" s="304">
        <f t="shared" ca="1" si="297"/>
        <v>33.800000000000168</v>
      </c>
      <c r="D702" s="306">
        <f t="shared" ca="1" si="298"/>
        <v>-0.83843052586997968</v>
      </c>
      <c r="E702" s="307">
        <f t="shared" ca="1" si="299"/>
        <v>-2.8922348585516486</v>
      </c>
      <c r="F702" s="304">
        <f t="shared" ca="1" si="300"/>
        <v>3.0113100510794113</v>
      </c>
      <c r="G702" s="306">
        <f t="shared" ca="1" si="301"/>
        <v>14.471866222524271</v>
      </c>
      <c r="H702" s="307">
        <f t="shared" ca="1" si="302"/>
        <v>-120.38620841843399</v>
      </c>
      <c r="I702" s="304">
        <f t="shared" ca="1" si="303"/>
        <v>121.25293435347973</v>
      </c>
      <c r="J702" s="306">
        <f t="shared" ca="1" si="304"/>
        <v>858.36260585459343</v>
      </c>
      <c r="K702" s="307">
        <f t="shared" ca="1" si="305"/>
        <v>69.847155562484431</v>
      </c>
      <c r="L702" s="304">
        <f t="shared" ca="1" si="290"/>
        <v>861.19973773199558</v>
      </c>
      <c r="M702" s="306">
        <f t="shared" ca="1" si="306"/>
        <v>-1.4511584209204051</v>
      </c>
      <c r="N702" s="304">
        <f t="shared" ca="1" si="307"/>
        <v>-83.14525292360824</v>
      </c>
      <c r="P702" s="310">
        <f t="shared" ca="1" si="308"/>
        <v>23</v>
      </c>
      <c r="Q702" s="304">
        <f t="shared" ca="1" si="309"/>
        <v>0</v>
      </c>
      <c r="R702" s="306">
        <f t="shared" ca="1" si="310"/>
        <v>0</v>
      </c>
      <c r="S702" s="307">
        <f t="shared" ca="1" si="311"/>
        <v>8.2349999999999994</v>
      </c>
      <c r="T702" s="304">
        <f t="shared" ca="1" si="291"/>
        <v>80.785349999999994</v>
      </c>
      <c r="U702" s="311">
        <f t="shared" ca="1" si="292"/>
        <v>0</v>
      </c>
      <c r="V702" s="306">
        <f t="shared" ca="1" si="293"/>
        <v>1.2164735010285985</v>
      </c>
      <c r="W702" s="304">
        <f t="shared" ca="1" si="294"/>
        <v>57.717217038991159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2.7703442967785712</v>
      </c>
      <c r="AH702" s="304">
        <f t="shared" ca="1" si="318"/>
        <v>-6.9683886443674012</v>
      </c>
    </row>
    <row r="703" spans="1:34" x14ac:dyDescent="0.2">
      <c r="A703" s="347">
        <f t="shared" ca="1" si="296"/>
        <v>0.1</v>
      </c>
      <c r="B703" s="304">
        <f t="shared" ca="1" si="297"/>
        <v>33.900000000000169</v>
      </c>
      <c r="D703" s="306">
        <f t="shared" ca="1" si="298"/>
        <v>-0.83651563149553543</v>
      </c>
      <c r="E703" s="307">
        <f t="shared" ca="1" si="299"/>
        <v>-2.8513297352237492</v>
      </c>
      <c r="F703" s="304">
        <f t="shared" ca="1" si="300"/>
        <v>2.9715046122642166</v>
      </c>
      <c r="G703" s="306">
        <f t="shared" ca="1" si="301"/>
        <v>14.388214659374718</v>
      </c>
      <c r="H703" s="307">
        <f t="shared" ca="1" si="302"/>
        <v>-120.67134139195637</v>
      </c>
      <c r="I703" s="304">
        <f t="shared" ca="1" si="303"/>
        <v>121.5261015355069</v>
      </c>
      <c r="J703" s="306">
        <f t="shared" ca="1" si="304"/>
        <v>859.80560989868843</v>
      </c>
      <c r="K703" s="307">
        <f t="shared" ca="1" si="305"/>
        <v>57.794278071964911</v>
      </c>
      <c r="L703" s="304">
        <f t="shared" ca="1" si="290"/>
        <v>861.74582412165785</v>
      </c>
      <c r="M703" s="306">
        <f t="shared" ca="1" si="306"/>
        <v>-1.4521218767083592</v>
      </c>
      <c r="N703" s="304">
        <f t="shared" ca="1" si="307"/>
        <v>-83.200454874005459</v>
      </c>
      <c r="P703" s="310">
        <f t="shared" ca="1" si="308"/>
        <v>23</v>
      </c>
      <c r="Q703" s="304">
        <f t="shared" ca="1" si="309"/>
        <v>0</v>
      </c>
      <c r="R703" s="306">
        <f t="shared" ca="1" si="310"/>
        <v>0</v>
      </c>
      <c r="S703" s="307">
        <f t="shared" ca="1" si="311"/>
        <v>8.2349999999999994</v>
      </c>
      <c r="T703" s="304">
        <f t="shared" ca="1" si="291"/>
        <v>80.785349999999994</v>
      </c>
      <c r="U703" s="311">
        <f t="shared" ca="1" si="292"/>
        <v>0</v>
      </c>
      <c r="V703" s="306">
        <f t="shared" ca="1" si="293"/>
        <v>1.2179406005808371</v>
      </c>
      <c r="W703" s="304">
        <f t="shared" ca="1" si="294"/>
        <v>58.047491329214608</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2.7311077890855779</v>
      </c>
      <c r="AH703" s="304">
        <f t="shared" ca="1" si="318"/>
        <v>-7.0087695250748228</v>
      </c>
    </row>
    <row r="704" spans="1:34" x14ac:dyDescent="0.2">
      <c r="A704" s="347">
        <f t="shared" ca="1" si="296"/>
        <v>0.1</v>
      </c>
      <c r="B704" s="304">
        <f t="shared" ca="1" si="297"/>
        <v>34.000000000000171</v>
      </c>
      <c r="D704" s="306">
        <f t="shared" ca="1" si="298"/>
        <v>-0.83455928637591337</v>
      </c>
      <c r="E704" s="307">
        <f t="shared" ca="1" si="299"/>
        <v>-2.8107029404111028</v>
      </c>
      <c r="F704" s="304">
        <f t="shared" ca="1" si="300"/>
        <v>2.9319857130811355</v>
      </c>
      <c r="G704" s="306">
        <f t="shared" ca="1" si="301"/>
        <v>14.304758730737127</v>
      </c>
      <c r="H704" s="307">
        <f t="shared" ca="1" si="302"/>
        <v>-120.95241168599749</v>
      </c>
      <c r="I704" s="304">
        <f t="shared" ca="1" si="303"/>
        <v>121.79536943169728</v>
      </c>
      <c r="J704" s="306">
        <f t="shared" ca="1" si="304"/>
        <v>861.24025856819401</v>
      </c>
      <c r="K704" s="307">
        <f t="shared" ca="1" si="305"/>
        <v>45.713090418067218</v>
      </c>
      <c r="L704" s="304">
        <f t="shared" ca="1" si="290"/>
        <v>862.45258977765263</v>
      </c>
      <c r="M704" s="306">
        <f t="shared" ca="1" si="306"/>
        <v>-1.4530754973396665</v>
      </c>
      <c r="N704" s="304">
        <f t="shared" ca="1" si="307"/>
        <v>-83.255093311435971</v>
      </c>
      <c r="P704" s="310">
        <f t="shared" ca="1" si="308"/>
        <v>23</v>
      </c>
      <c r="Q704" s="304">
        <f t="shared" ca="1" si="309"/>
        <v>0</v>
      </c>
      <c r="R704" s="306">
        <f t="shared" ca="1" si="310"/>
        <v>0</v>
      </c>
      <c r="S704" s="307">
        <f t="shared" ca="1" si="311"/>
        <v>8.2349999999999994</v>
      </c>
      <c r="T704" s="304">
        <f t="shared" ca="1" si="291"/>
        <v>80.785349999999994</v>
      </c>
      <c r="U704" s="311">
        <f t="shared" ca="1" si="292"/>
        <v>0</v>
      </c>
      <c r="V704" s="306">
        <f t="shared" ca="1" si="293"/>
        <v>1.2194129165662959</v>
      </c>
      <c r="W704" s="304">
        <f t="shared" ca="1" si="294"/>
        <v>58.375492780635554</v>
      </c>
      <c r="Y704" s="314" t="str">
        <f t="shared" ca="1" si="312"/>
        <v/>
      </c>
      <c r="Z704" s="315" t="str">
        <f t="shared" ca="1" si="313"/>
        <v/>
      </c>
      <c r="AA704" s="316" t="str">
        <f t="shared" ca="1" si="314"/>
        <v/>
      </c>
      <c r="AC704" s="310">
        <f t="shared" ca="1" si="315"/>
        <v>34.000000000000171</v>
      </c>
      <c r="AD704" s="323">
        <f t="shared" ca="1" si="316"/>
        <v>861.24025856819401</v>
      </c>
      <c r="AE704" s="324" t="e">
        <f t="shared" ca="1" si="295"/>
        <v>#N/A</v>
      </c>
      <c r="AG704" s="306">
        <f t="shared" ca="1" si="317"/>
        <v>2.6921251630850973</v>
      </c>
      <c r="AH704" s="304">
        <f t="shared" ca="1" si="318"/>
        <v>-7.0488756926793696</v>
      </c>
    </row>
    <row r="705" spans="1:34" x14ac:dyDescent="0.2">
      <c r="A705" s="347">
        <f t="shared" ca="1" si="296"/>
        <v>0.1</v>
      </c>
      <c r="B705" s="304">
        <f t="shared" ca="1" si="297"/>
        <v>34.100000000000172</v>
      </c>
      <c r="D705" s="306">
        <f t="shared" ca="1" si="298"/>
        <v>-0.83256225219803259</v>
      </c>
      <c r="E705" s="307">
        <f t="shared" ca="1" si="299"/>
        <v>-2.7703557684828848</v>
      </c>
      <c r="F705" s="304">
        <f t="shared" ca="1" si="300"/>
        <v>2.8927549131842221</v>
      </c>
      <c r="G705" s="306">
        <f t="shared" ca="1" si="301"/>
        <v>14.221502505517323</v>
      </c>
      <c r="H705" s="307">
        <f t="shared" ca="1" si="302"/>
        <v>-121.22944726284578</v>
      </c>
      <c r="I705" s="304">
        <f t="shared" ca="1" si="303"/>
        <v>122.06076362684917</v>
      </c>
      <c r="J705" s="306">
        <f t="shared" ca="1" si="304"/>
        <v>862.66657163000673</v>
      </c>
      <c r="K705" s="307">
        <f t="shared" ca="1" si="305"/>
        <v>33.603997470625053</v>
      </c>
      <c r="L705" s="304">
        <f t="shared" ca="1" si="290"/>
        <v>863.3208224373343</v>
      </c>
      <c r="M705" s="306">
        <f t="shared" ca="1" si="306"/>
        <v>-1.4540194337739587</v>
      </c>
      <c r="N705" s="304">
        <f t="shared" ca="1" si="307"/>
        <v>-83.309176885249542</v>
      </c>
      <c r="P705" s="310">
        <f t="shared" ca="1" si="308"/>
        <v>23</v>
      </c>
      <c r="Q705" s="304">
        <f t="shared" ca="1" si="309"/>
        <v>0</v>
      </c>
      <c r="R705" s="306">
        <f t="shared" ca="1" si="310"/>
        <v>0</v>
      </c>
      <c r="S705" s="307">
        <f t="shared" ca="1" si="311"/>
        <v>8.2349999999999994</v>
      </c>
      <c r="T705" s="304">
        <f t="shared" ca="1" si="291"/>
        <v>80.785349999999994</v>
      </c>
      <c r="U705" s="311">
        <f t="shared" ca="1" si="292"/>
        <v>0</v>
      </c>
      <c r="V705" s="306">
        <f t="shared" ca="1" si="293"/>
        <v>1.220890415233653</v>
      </c>
      <c r="W705" s="304">
        <f t="shared" ca="1" si="294"/>
        <v>58.701211454984609</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2.653398161097102</v>
      </c>
      <c r="AH705" s="304">
        <f t="shared" ca="1" si="318"/>
        <v>-7.0887058628579913</v>
      </c>
    </row>
    <row r="706" spans="1:34" x14ac:dyDescent="0.2">
      <c r="A706" s="347">
        <f t="shared" ca="1" si="296"/>
        <v>0.1</v>
      </c>
      <c r="B706" s="304">
        <f t="shared" ca="1" si="297"/>
        <v>34.200000000000173</v>
      </c>
      <c r="D706" s="306">
        <f t="shared" ca="1" si="298"/>
        <v>-0.83052528741627119</v>
      </c>
      <c r="E706" s="307">
        <f t="shared" ca="1" si="299"/>
        <v>-2.7302894355058713</v>
      </c>
      <c r="F706" s="304">
        <f t="shared" ca="1" si="300"/>
        <v>2.8538137035680604</v>
      </c>
      <c r="G706" s="306">
        <f t="shared" ca="1" si="301"/>
        <v>14.138449976775696</v>
      </c>
      <c r="H706" s="307">
        <f t="shared" ca="1" si="302"/>
        <v>-121.50247620639637</v>
      </c>
      <c r="I706" s="304">
        <f t="shared" ca="1" si="303"/>
        <v>122.32230987040631</v>
      </c>
      <c r="J706" s="306">
        <f t="shared" ca="1" si="304"/>
        <v>864.08456925412133</v>
      </c>
      <c r="K706" s="307">
        <f t="shared" ca="1" si="305"/>
        <v>21.467401297162944</v>
      </c>
      <c r="L706" s="304">
        <f t="shared" ca="1" si="290"/>
        <v>864.35119722340517</v>
      </c>
      <c r="M706" s="306">
        <f t="shared" ca="1" si="306"/>
        <v>-1.4549538337026464</v>
      </c>
      <c r="N706" s="304">
        <f t="shared" ca="1" si="307"/>
        <v>-83.362714057540671</v>
      </c>
      <c r="P706" s="310">
        <f t="shared" ca="1" si="308"/>
        <v>23</v>
      </c>
      <c r="Q706" s="304">
        <f t="shared" ca="1" si="309"/>
        <v>0</v>
      </c>
      <c r="R706" s="306">
        <f t="shared" ca="1" si="310"/>
        <v>0</v>
      </c>
      <c r="S706" s="307">
        <f t="shared" ca="1" si="311"/>
        <v>8.2349999999999994</v>
      </c>
      <c r="T706" s="304">
        <f t="shared" ca="1" si="291"/>
        <v>80.785349999999994</v>
      </c>
      <c r="U706" s="311">
        <f t="shared" ca="1" si="292"/>
        <v>0</v>
      </c>
      <c r="V706" s="306">
        <f t="shared" ca="1" si="293"/>
        <v>1.2223730630166179</v>
      </c>
      <c r="W706" s="304">
        <f t="shared" ca="1" si="294"/>
        <v>59.024638043088345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2.6149284355932823</v>
      </c>
      <c r="AH706" s="304">
        <f t="shared" ca="1" si="318"/>
        <v>-7.1282588287777306</v>
      </c>
    </row>
    <row r="707" spans="1:34" x14ac:dyDescent="0.2">
      <c r="A707" s="347">
        <f t="shared" ca="1" si="296"/>
        <v>0.1</v>
      </c>
      <c r="B707" s="304">
        <f t="shared" ca="1" si="297"/>
        <v>34.300000000000175</v>
      </c>
      <c r="D707" s="306">
        <f t="shared" ca="1" si="298"/>
        <v>-0.82844914708051065</v>
      </c>
      <c r="E707" s="307">
        <f t="shared" ca="1" si="299"/>
        <v>-2.6905050803514952</v>
      </c>
      <c r="F707" s="304">
        <f t="shared" ca="1" si="300"/>
        <v>2.8151635079859272</v>
      </c>
      <c r="G707" s="306">
        <f t="shared" ca="1" si="301"/>
        <v>14.055605062067645</v>
      </c>
      <c r="H707" s="307">
        <f t="shared" ca="1" si="302"/>
        <v>-121.77152671443152</v>
      </c>
      <c r="I707" s="304">
        <f t="shared" ca="1" si="303"/>
        <v>122.58003406764223</v>
      </c>
      <c r="J707" s="306">
        <f t="shared" ca="1" si="304"/>
        <v>865.49427200606351</v>
      </c>
      <c r="K707" s="307">
        <f t="shared" ca="1" si="305"/>
        <v>9.3037011511215493</v>
      </c>
      <c r="L707" s="304">
        <f t="shared" ca="1" si="290"/>
        <v>865.54427600811687</v>
      </c>
      <c r="M707" s="306">
        <f t="shared" ca="1" si="306"/>
        <v>-1.4558788416364978</v>
      </c>
      <c r="N707" s="304">
        <f t="shared" ca="1" si="307"/>
        <v>-83.415713108166472</v>
      </c>
      <c r="P707" s="310">
        <f t="shared" ca="1" si="308"/>
        <v>23</v>
      </c>
      <c r="Q707" s="304">
        <f t="shared" ca="1" si="309"/>
        <v>0</v>
      </c>
      <c r="R707" s="306">
        <f t="shared" ca="1" si="310"/>
        <v>0</v>
      </c>
      <c r="S707" s="307">
        <f t="shared" ca="1" si="311"/>
        <v>8.2349999999999994</v>
      </c>
      <c r="T707" s="304">
        <f t="shared" ca="1" si="291"/>
        <v>80.785349999999994</v>
      </c>
      <c r="U707" s="311">
        <f t="shared" ca="1" si="292"/>
        <v>0</v>
      </c>
      <c r="V707" s="306">
        <f t="shared" ca="1" si="293"/>
        <v>1.2238608265354614</v>
      </c>
      <c r="W707" s="304">
        <f t="shared" ca="1" si="294"/>
        <v>59.345763855773932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2.5767175506922833</v>
      </c>
      <c r="AH707" s="304">
        <f t="shared" ca="1" si="318"/>
        <v>-7.1675334599985856</v>
      </c>
    </row>
    <row r="708" spans="1:34" x14ac:dyDescent="0.2">
      <c r="A708" s="347">
        <f t="shared" ca="1" si="296"/>
        <v>0.1</v>
      </c>
      <c r="B708" s="304">
        <f t="shared" ca="1" si="297"/>
        <v>34.400000000000176</v>
      </c>
      <c r="D708" s="306">
        <f t="shared" ca="1" si="298"/>
        <v>-0.82633458266950066</v>
      </c>
      <c r="E708" s="307">
        <f t="shared" ca="1" si="299"/>
        <v>-2.6510037658104642</v>
      </c>
      <c r="F708" s="304">
        <f t="shared" ca="1" si="300"/>
        <v>2.7768056843893203</v>
      </c>
      <c r="G708" s="306">
        <f t="shared" ca="1" si="301"/>
        <v>13.972971603800696</v>
      </c>
      <c r="H708" s="307">
        <f t="shared" ca="1" si="302"/>
        <v>-122.03662709101256</v>
      </c>
      <c r="I708" s="304">
        <f t="shared" ca="1" si="303"/>
        <v>122.83396227099198</v>
      </c>
      <c r="J708" s="306">
        <f t="shared" ca="1" si="304"/>
        <v>866.89570083935689</v>
      </c>
      <c r="K708" s="307">
        <f t="shared" ca="1" si="305"/>
        <v>-2.886706539150655</v>
      </c>
      <c r="L708" s="304">
        <f t="shared" ref="L708:L771" ca="1" si="319">SQRT(pos_x^2+pos_z^2)</f>
        <v>866.90050709894206</v>
      </c>
      <c r="M708" s="306">
        <f t="shared" ca="1" si="306"/>
        <v>-1.4567945989904625</v>
      </c>
      <c r="N708" s="304">
        <f t="shared" ca="1" si="307"/>
        <v>-83.468182139606725</v>
      </c>
      <c r="P708" s="310">
        <f t="shared" ca="1" si="308"/>
        <v>23</v>
      </c>
      <c r="Q708" s="304">
        <f t="shared" ca="1" si="309"/>
        <v>0</v>
      </c>
      <c r="R708" s="306">
        <f t="shared" ca="1" si="310"/>
        <v>0</v>
      </c>
      <c r="S708" s="307">
        <f t="shared" ca="1" si="311"/>
        <v>8.2349999999999994</v>
      </c>
      <c r="T708" s="304">
        <f t="shared" ref="T708:T771" ca="1" si="320">m*g</f>
        <v>80.785349999999994</v>
      </c>
      <c r="U708" s="311">
        <f t="shared" ref="U708:U771" ca="1" si="321">IF(pos_xz&lt;L_rampe,Poids*COS(Beta),0)</f>
        <v>0</v>
      </c>
      <c r="V708" s="306">
        <f t="shared" ref="V708:V771" ca="1" si="322">Rho_moyen*(20000-Alt_rampe-pos_z)/(20000+Alt_rampe+pos_z)</f>
        <v>1.2253536725984959</v>
      </c>
      <c r="W708" s="304">
        <f t="shared" ref="W708:W771" ca="1" si="323">1/2*Rho*Sref*Cx*vit_xz^2</f>
        <v>59.664580814719073</v>
      </c>
      <c r="Y708" s="314" t="str">
        <f t="shared" ca="1" si="312"/>
        <v>Impact balistique</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2.5387669836475029</v>
      </c>
      <c r="AH708" s="304">
        <f t="shared" ca="1" si="318"/>
        <v>-7.2065287013690265</v>
      </c>
    </row>
    <row r="709" spans="1:34" x14ac:dyDescent="0.2">
      <c r="A709" s="347">
        <f t="shared" ref="A709:A772" ca="1" si="325">IF(B708+0.01&lt;=T_ini+ROUNDUP(Temps_fin_propu,0), 0.01, IF(K708&gt;0, 0.1, 0.0001))</f>
        <v>1E-4</v>
      </c>
      <c r="B709" s="304">
        <f t="shared" ref="B709:B772" ca="1" si="326">B708+pas</f>
        <v>34.40010000000018</v>
      </c>
      <c r="D709" s="306">
        <f t="shared" ref="D709:D772" ca="1" si="327">IF(AND(L708&lt;L_rampe,Poussee&lt;Poids*SIN(M708)),0,(-W708+Poussee)/m*COS(M708)-U708/m*SIN(M708))</f>
        <v>-0.82418234192950102</v>
      </c>
      <c r="E709" s="307">
        <f t="shared" ref="E709:E772" ca="1" si="328">IF(AND(L708&lt;L_rampe,Poussee&lt;Poids*SIN(M708)),0,(-W708+Poussee)/m*SIN(M708)+U708/m*COS(M708)-Poids/m)</f>
        <v>-2.6117864797141817</v>
      </c>
      <c r="F709" s="304">
        <f t="shared" ref="F709:F772" ca="1" si="329">SQRT(acc_x^2+acc_z^2)</f>
        <v>2.7387415263887527</v>
      </c>
      <c r="G709" s="306">
        <f t="shared" ref="G709:G772" ca="1" si="330">G708+acc_x*pas</f>
        <v>13.972889185566503</v>
      </c>
      <c r="H709" s="307">
        <f t="shared" ref="H709:H772" ca="1" si="331">H708+acc_z*pas</f>
        <v>-122.03688826966054</v>
      </c>
      <c r="I709" s="304">
        <f t="shared" ref="I709:I772" ca="1" si="332">SQRT(vit_x^2+vit_z^2)</f>
        <v>122.83421237885531</v>
      </c>
      <c r="J709" s="306">
        <f t="shared" ref="J709:J772" ca="1" si="333">J708+0.5*(vit_x+G708)*pas*(K708&gt;=0)</f>
        <v>866.89570083935689</v>
      </c>
      <c r="K709" s="307">
        <f t="shared" ref="K709:K772" ca="1" si="334">K708+0.5*(vit_z+H708)*pas</f>
        <v>-2.8989102149186885</v>
      </c>
      <c r="L709" s="304">
        <f t="shared" ca="1" si="319"/>
        <v>866.90054782206357</v>
      </c>
      <c r="M709" s="306">
        <f t="shared" ref="M709:M772" ca="1" si="335">IF(AND(L708&gt;L_rampe,G709&gt;0),ATAN2(G709,H709),$M$4)</f>
        <v>-1.4567955074800982</v>
      </c>
      <c r="N709" s="304">
        <f t="shared" ref="N709:N772" ca="1" si="336">DEGREES(Beta)</f>
        <v>-83.468234192228579</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8.2349999999999994</v>
      </c>
      <c r="T709" s="304">
        <f t="shared" ca="1" si="320"/>
        <v>80.785349999999994</v>
      </c>
      <c r="U709" s="311">
        <f t="shared" ca="1" si="321"/>
        <v>0</v>
      </c>
      <c r="V709" s="306">
        <f t="shared" ca="1" si="322"/>
        <v>1.2253551679813319</v>
      </c>
      <c r="W709" s="304">
        <f t="shared" ca="1" si="323"/>
        <v>59.664896599606863</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2.5010781263273172</v>
      </c>
      <c r="AH709" s="304">
        <f t="shared" ref="AH709:AH772" ca="1" si="347">IF(AND(L708&lt;L_rampe,Poussee&lt;Poids*SIN(M708)), g*SIN(M708), (-W708+Poussee)/m)</f>
        <v>-7.2452435719148847</v>
      </c>
    </row>
    <row r="710" spans="1:34" x14ac:dyDescent="0.2">
      <c r="A710" s="347">
        <f t="shared" ca="1" si="325"/>
        <v>1E-4</v>
      </c>
      <c r="B710" s="304">
        <f t="shared" ca="1" si="326"/>
        <v>34.400200000000183</v>
      </c>
      <c r="D710" s="306">
        <f t="shared" ca="1" si="327"/>
        <v>-0.82418016451664722</v>
      </c>
      <c r="E710" s="307">
        <f t="shared" ca="1" si="328"/>
        <v>-2.6117476331892506</v>
      </c>
      <c r="F710" s="304">
        <f t="shared" ca="1" si="329"/>
        <v>2.7387038253619793</v>
      </c>
      <c r="G710" s="306">
        <f t="shared" ca="1" si="330"/>
        <v>13.97280676755005</v>
      </c>
      <c r="H710" s="307">
        <f t="shared" ca="1" si="331"/>
        <v>-122.03714944442386</v>
      </c>
      <c r="I710" s="304">
        <f t="shared" ca="1" si="332"/>
        <v>122.83446248298534</v>
      </c>
      <c r="J710" s="306">
        <f t="shared" ca="1" si="333"/>
        <v>866.89570083935689</v>
      </c>
      <c r="K710" s="307">
        <f t="shared" ca="1" si="334"/>
        <v>-2.9111139168043927</v>
      </c>
      <c r="L710" s="304">
        <f t="shared" ca="1" si="319"/>
        <v>866.9005887170664</v>
      </c>
      <c r="M710" s="306">
        <f t="shared" ca="1" si="335"/>
        <v>-1.4567964159606761</v>
      </c>
      <c r="N710" s="304">
        <f t="shared" ca="1" si="336"/>
        <v>-83.468286244331466</v>
      </c>
      <c r="P710" s="310">
        <f t="shared" ca="1" si="337"/>
        <v>23</v>
      </c>
      <c r="Q710" s="304">
        <f t="shared" ca="1" si="338"/>
        <v>0</v>
      </c>
      <c r="R710" s="306">
        <f t="shared" ca="1" si="339"/>
        <v>0</v>
      </c>
      <c r="S710" s="307">
        <f t="shared" ca="1" si="340"/>
        <v>8.2349999999999994</v>
      </c>
      <c r="T710" s="304">
        <f t="shared" ca="1" si="320"/>
        <v>80.785349999999994</v>
      </c>
      <c r="U710" s="311">
        <f t="shared" ca="1" si="321"/>
        <v>0</v>
      </c>
      <c r="V710" s="306">
        <f t="shared" ca="1" si="322"/>
        <v>1.2253566633691937</v>
      </c>
      <c r="W710" s="304">
        <f t="shared" ca="1" si="323"/>
        <v>59.665212382200295</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2.5010407934623391</v>
      </c>
      <c r="AH710" s="304">
        <f t="shared" ca="1" si="347"/>
        <v>-7.2452819185922124</v>
      </c>
    </row>
    <row r="711" spans="1:34" x14ac:dyDescent="0.2">
      <c r="A711" s="347">
        <f t="shared" ca="1" si="325"/>
        <v>1E-4</v>
      </c>
      <c r="B711" s="304">
        <f t="shared" ca="1" si="326"/>
        <v>34.400300000000186</v>
      </c>
      <c r="D711" s="306">
        <f t="shared" ca="1" si="327"/>
        <v>-0.82417798706739853</v>
      </c>
      <c r="E711" s="307">
        <f t="shared" ca="1" si="328"/>
        <v>-2.6117087869466022</v>
      </c>
      <c r="F711" s="304">
        <f t="shared" ca="1" si="329"/>
        <v>2.738666124627199</v>
      </c>
      <c r="G711" s="306">
        <f t="shared" ca="1" si="330"/>
        <v>13.972724349751344</v>
      </c>
      <c r="H711" s="307">
        <f t="shared" ca="1" si="331"/>
        <v>-122.03741061530256</v>
      </c>
      <c r="I711" s="304">
        <f t="shared" ca="1" si="332"/>
        <v>122.83471258338213</v>
      </c>
      <c r="J711" s="306">
        <f t="shared" ca="1" si="333"/>
        <v>866.89570083935689</v>
      </c>
      <c r="K711" s="307">
        <f t="shared" ca="1" si="334"/>
        <v>-2.923317644807379</v>
      </c>
      <c r="L711" s="304">
        <f t="shared" ca="1" si="319"/>
        <v>866.90062978395179</v>
      </c>
      <c r="M711" s="306">
        <f t="shared" ca="1" si="335"/>
        <v>-1.4567973244321957</v>
      </c>
      <c r="N711" s="304">
        <f t="shared" ca="1" si="336"/>
        <v>-83.468338295915345</v>
      </c>
      <c r="P711" s="310">
        <f t="shared" ca="1" si="337"/>
        <v>23</v>
      </c>
      <c r="Q711" s="304">
        <f t="shared" ca="1" si="338"/>
        <v>0</v>
      </c>
      <c r="R711" s="306">
        <f t="shared" ca="1" si="339"/>
        <v>0</v>
      </c>
      <c r="S711" s="307">
        <f t="shared" ca="1" si="340"/>
        <v>8.2349999999999994</v>
      </c>
      <c r="T711" s="304">
        <f t="shared" ca="1" si="320"/>
        <v>80.785349999999994</v>
      </c>
      <c r="U711" s="311">
        <f t="shared" ca="1" si="321"/>
        <v>0</v>
      </c>
      <c r="V711" s="306">
        <f t="shared" ca="1" si="322"/>
        <v>1.2253581587620803</v>
      </c>
      <c r="W711" s="304">
        <f t="shared" ca="1" si="323"/>
        <v>59.665528162499392</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2.5010034608578193</v>
      </c>
      <c r="AH711" s="304">
        <f t="shared" ca="1" si="347"/>
        <v>-7.2453202649909292</v>
      </c>
    </row>
    <row r="712" spans="1:34" x14ac:dyDescent="0.2">
      <c r="A712" s="347">
        <f t="shared" ca="1" si="325"/>
        <v>1E-4</v>
      </c>
      <c r="B712" s="304">
        <f t="shared" ca="1" si="326"/>
        <v>34.400400000000189</v>
      </c>
      <c r="D712" s="306">
        <f t="shared" ca="1" si="327"/>
        <v>-0.8241758095817604</v>
      </c>
      <c r="E712" s="307">
        <f t="shared" ca="1" si="328"/>
        <v>-2.6116699409862347</v>
      </c>
      <c r="F712" s="304">
        <f t="shared" ca="1" si="329"/>
        <v>2.7386284241844114</v>
      </c>
      <c r="G712" s="306">
        <f t="shared" ca="1" si="330"/>
        <v>13.972641932170385</v>
      </c>
      <c r="H712" s="307">
        <f t="shared" ca="1" si="331"/>
        <v>-122.03767178229666</v>
      </c>
      <c r="I712" s="304">
        <f t="shared" ca="1" si="332"/>
        <v>122.83496268004566</v>
      </c>
      <c r="J712" s="306">
        <f t="shared" ca="1" si="333"/>
        <v>866.89570083935689</v>
      </c>
      <c r="K712" s="307">
        <f t="shared" ca="1" si="334"/>
        <v>-2.9355213989272588</v>
      </c>
      <c r="L712" s="304">
        <f t="shared" ca="1" si="319"/>
        <v>866.90067102272064</v>
      </c>
      <c r="M712" s="306">
        <f t="shared" ca="1" si="335"/>
        <v>-1.4567982328946574</v>
      </c>
      <c r="N712" s="304">
        <f t="shared" ca="1" si="336"/>
        <v>-83.468390346980243</v>
      </c>
      <c r="P712" s="310">
        <f t="shared" ca="1" si="337"/>
        <v>23</v>
      </c>
      <c r="Q712" s="304">
        <f t="shared" ca="1" si="338"/>
        <v>0</v>
      </c>
      <c r="R712" s="306">
        <f t="shared" ca="1" si="339"/>
        <v>0</v>
      </c>
      <c r="S712" s="307">
        <f t="shared" ca="1" si="340"/>
        <v>8.2349999999999994</v>
      </c>
      <c r="T712" s="304">
        <f t="shared" ca="1" si="320"/>
        <v>80.785349999999994</v>
      </c>
      <c r="U712" s="311">
        <f t="shared" ca="1" si="321"/>
        <v>0</v>
      </c>
      <c r="V712" s="306">
        <f t="shared" ca="1" si="322"/>
        <v>1.2253596541599927</v>
      </c>
      <c r="W712" s="304">
        <f t="shared" ca="1" si="323"/>
        <v>59.665843940504132</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2.5009661285137552</v>
      </c>
      <c r="AH712" s="304">
        <f t="shared" ca="1" si="347"/>
        <v>-7.2453586111110377</v>
      </c>
    </row>
    <row r="713" spans="1:34" x14ac:dyDescent="0.2">
      <c r="A713" s="347">
        <f t="shared" ca="1" si="325"/>
        <v>1E-4</v>
      </c>
      <c r="B713" s="304">
        <f t="shared" ca="1" si="326"/>
        <v>34.400500000000193</v>
      </c>
      <c r="D713" s="306">
        <f t="shared" ca="1" si="327"/>
        <v>-0.82417363205973115</v>
      </c>
      <c r="E713" s="307">
        <f t="shared" ca="1" si="328"/>
        <v>-2.6116310953081507</v>
      </c>
      <c r="F713" s="304">
        <f t="shared" ca="1" si="329"/>
        <v>2.7385907240336187</v>
      </c>
      <c r="G713" s="306">
        <f t="shared" ca="1" si="330"/>
        <v>13.972559514807179</v>
      </c>
      <c r="H713" s="307">
        <f t="shared" ca="1" si="331"/>
        <v>-122.03793294540618</v>
      </c>
      <c r="I713" s="304">
        <f t="shared" ca="1" si="332"/>
        <v>122.83521277297599</v>
      </c>
      <c r="J713" s="306">
        <f t="shared" ca="1" si="333"/>
        <v>866.89570083935689</v>
      </c>
      <c r="K713" s="307">
        <f t="shared" ca="1" si="334"/>
        <v>-2.9477251791636441</v>
      </c>
      <c r="L713" s="304">
        <f t="shared" ca="1" si="319"/>
        <v>866.90071243337411</v>
      </c>
      <c r="M713" s="306">
        <f t="shared" ca="1" si="335"/>
        <v>-1.4567991413480614</v>
      </c>
      <c r="N713" s="304">
        <f t="shared" ca="1" si="336"/>
        <v>-83.468442397526175</v>
      </c>
      <c r="P713" s="310">
        <f t="shared" ca="1" si="337"/>
        <v>23</v>
      </c>
      <c r="Q713" s="304">
        <f t="shared" ca="1" si="338"/>
        <v>0</v>
      </c>
      <c r="R713" s="306">
        <f t="shared" ca="1" si="339"/>
        <v>0</v>
      </c>
      <c r="S713" s="307">
        <f t="shared" ca="1" si="340"/>
        <v>8.2349999999999994</v>
      </c>
      <c r="T713" s="304">
        <f t="shared" ca="1" si="320"/>
        <v>80.785349999999994</v>
      </c>
      <c r="U713" s="311">
        <f t="shared" ca="1" si="321"/>
        <v>0</v>
      </c>
      <c r="V713" s="306">
        <f t="shared" ca="1" si="322"/>
        <v>1.2253611495629309</v>
      </c>
      <c r="W713" s="304">
        <f t="shared" ca="1" si="323"/>
        <v>59.666159716214558</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2.5009287964301503</v>
      </c>
      <c r="AH713" s="304">
        <f t="shared" ca="1" si="347"/>
        <v>-7.2453969569525363</v>
      </c>
    </row>
    <row r="714" spans="1:34" x14ac:dyDescent="0.2">
      <c r="A714" s="347">
        <f t="shared" ca="1" si="325"/>
        <v>1E-4</v>
      </c>
      <c r="B714" s="304">
        <f t="shared" ca="1" si="326"/>
        <v>34.400600000000196</v>
      </c>
      <c r="D714" s="306">
        <f t="shared" ca="1" si="327"/>
        <v>-0.82417145450131157</v>
      </c>
      <c r="E714" s="307">
        <f t="shared" ca="1" si="328"/>
        <v>-2.6115922499123432</v>
      </c>
      <c r="F714" s="304">
        <f t="shared" ca="1" si="329"/>
        <v>2.7385530241748146</v>
      </c>
      <c r="G714" s="306">
        <f t="shared" ca="1" si="330"/>
        <v>13.972477097661729</v>
      </c>
      <c r="H714" s="307">
        <f t="shared" ca="1" si="331"/>
        <v>-122.03819410463117</v>
      </c>
      <c r="I714" s="304">
        <f t="shared" ca="1" si="332"/>
        <v>122.83546286217315</v>
      </c>
      <c r="J714" s="306">
        <f t="shared" ca="1" si="333"/>
        <v>866.89570083935689</v>
      </c>
      <c r="K714" s="307">
        <f t="shared" ca="1" si="334"/>
        <v>-2.9599289855161461</v>
      </c>
      <c r="L714" s="304">
        <f t="shared" ca="1" si="319"/>
        <v>866.90075401591332</v>
      </c>
      <c r="M714" s="306">
        <f t="shared" ca="1" si="335"/>
        <v>-1.4568000497924076</v>
      </c>
      <c r="N714" s="304">
        <f t="shared" ca="1" si="336"/>
        <v>-83.468494447553141</v>
      </c>
      <c r="P714" s="310">
        <f t="shared" ca="1" si="337"/>
        <v>23</v>
      </c>
      <c r="Q714" s="304">
        <f t="shared" ca="1" si="338"/>
        <v>0</v>
      </c>
      <c r="R714" s="306">
        <f t="shared" ca="1" si="339"/>
        <v>0</v>
      </c>
      <c r="S714" s="307">
        <f t="shared" ca="1" si="340"/>
        <v>8.2349999999999994</v>
      </c>
      <c r="T714" s="304">
        <f t="shared" ca="1" si="320"/>
        <v>80.785349999999994</v>
      </c>
      <c r="U714" s="311">
        <f t="shared" ca="1" si="321"/>
        <v>0</v>
      </c>
      <c r="V714" s="306">
        <f t="shared" ca="1" si="322"/>
        <v>1.2253626449708941</v>
      </c>
      <c r="W714" s="304">
        <f t="shared" ca="1" si="323"/>
        <v>59.666475489630606</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2.5008914646069984</v>
      </c>
      <c r="AH714" s="304">
        <f t="shared" ca="1" si="347"/>
        <v>-7.2454353025154292</v>
      </c>
    </row>
    <row r="715" spans="1:34" x14ac:dyDescent="0.2">
      <c r="A715" s="347">
        <f t="shared" ca="1" si="325"/>
        <v>1E-4</v>
      </c>
      <c r="B715" s="304">
        <f t="shared" ca="1" si="326"/>
        <v>34.400700000000199</v>
      </c>
      <c r="D715" s="306">
        <f t="shared" ca="1" si="327"/>
        <v>-0.8241692769065041</v>
      </c>
      <c r="E715" s="307">
        <f t="shared" ca="1" si="328"/>
        <v>-2.6115534047988218</v>
      </c>
      <c r="F715" s="304">
        <f t="shared" ca="1" si="329"/>
        <v>2.7385153246080089</v>
      </c>
      <c r="G715" s="306">
        <f t="shared" ca="1" si="330"/>
        <v>13.972394680734038</v>
      </c>
      <c r="H715" s="307">
        <f t="shared" ca="1" si="331"/>
        <v>-122.03845525997166</v>
      </c>
      <c r="I715" s="304">
        <f t="shared" ca="1" si="332"/>
        <v>122.83571294763713</v>
      </c>
      <c r="J715" s="306">
        <f t="shared" ca="1" si="333"/>
        <v>866.89570083935689</v>
      </c>
      <c r="K715" s="307">
        <f t="shared" ca="1" si="334"/>
        <v>-2.9721328179843765</v>
      </c>
      <c r="L715" s="304">
        <f t="shared" ca="1" si="319"/>
        <v>866.9007957703393</v>
      </c>
      <c r="M715" s="306">
        <f t="shared" ca="1" si="335"/>
        <v>-1.4568009582276964</v>
      </c>
      <c r="N715" s="304">
        <f t="shared" ca="1" si="336"/>
        <v>-83.468546497061141</v>
      </c>
      <c r="P715" s="310">
        <f t="shared" ca="1" si="337"/>
        <v>23</v>
      </c>
      <c r="Q715" s="304">
        <f t="shared" ca="1" si="338"/>
        <v>0</v>
      </c>
      <c r="R715" s="306">
        <f t="shared" ca="1" si="339"/>
        <v>0</v>
      </c>
      <c r="S715" s="307">
        <f t="shared" ca="1" si="340"/>
        <v>8.2349999999999994</v>
      </c>
      <c r="T715" s="304">
        <f t="shared" ca="1" si="320"/>
        <v>80.785349999999994</v>
      </c>
      <c r="U715" s="311">
        <f t="shared" ca="1" si="321"/>
        <v>0</v>
      </c>
      <c r="V715" s="306">
        <f t="shared" ca="1" si="322"/>
        <v>1.2253641403838824</v>
      </c>
      <c r="W715" s="304">
        <f t="shared" ca="1" si="323"/>
        <v>59.666791260752262</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2.5008541330443084</v>
      </c>
      <c r="AH715" s="304">
        <f t="shared" ca="1" si="347"/>
        <v>-7.2454736477997095</v>
      </c>
    </row>
    <row r="716" spans="1:34" x14ac:dyDescent="0.2">
      <c r="A716" s="347">
        <f t="shared" ca="1" si="325"/>
        <v>1E-4</v>
      </c>
      <c r="B716" s="304">
        <f t="shared" ca="1" si="326"/>
        <v>34.400800000000203</v>
      </c>
      <c r="D716" s="306">
        <f t="shared" ca="1" si="327"/>
        <v>-0.82416709927530729</v>
      </c>
      <c r="E716" s="307">
        <f t="shared" ca="1" si="328"/>
        <v>-2.6115145599675866</v>
      </c>
      <c r="F716" s="304">
        <f t="shared" ca="1" si="329"/>
        <v>2.7384776253332017</v>
      </c>
      <c r="G716" s="306">
        <f t="shared" ca="1" si="330"/>
        <v>13.97231226402411</v>
      </c>
      <c r="H716" s="307">
        <f t="shared" ca="1" si="331"/>
        <v>-122.03871641142766</v>
      </c>
      <c r="I716" s="304">
        <f t="shared" ca="1" si="332"/>
        <v>122.83596302936799</v>
      </c>
      <c r="J716" s="306">
        <f t="shared" ca="1" si="333"/>
        <v>866.89570083935689</v>
      </c>
      <c r="K716" s="307">
        <f t="shared" ca="1" si="334"/>
        <v>-2.9843366765679464</v>
      </c>
      <c r="L716" s="304">
        <f t="shared" ca="1" si="319"/>
        <v>866.90083769665307</v>
      </c>
      <c r="M716" s="306">
        <f t="shared" ca="1" si="335"/>
        <v>-1.4568018666539275</v>
      </c>
      <c r="N716" s="304">
        <f t="shared" ca="1" si="336"/>
        <v>-83.468598546050188</v>
      </c>
      <c r="P716" s="310">
        <f t="shared" ca="1" si="337"/>
        <v>23</v>
      </c>
      <c r="Q716" s="304">
        <f t="shared" ca="1" si="338"/>
        <v>0</v>
      </c>
      <c r="R716" s="306">
        <f t="shared" ca="1" si="339"/>
        <v>0</v>
      </c>
      <c r="S716" s="307">
        <f t="shared" ca="1" si="340"/>
        <v>8.2349999999999994</v>
      </c>
      <c r="T716" s="304">
        <f t="shared" ca="1" si="320"/>
        <v>80.785349999999994</v>
      </c>
      <c r="U716" s="311">
        <f t="shared" ca="1" si="321"/>
        <v>0</v>
      </c>
      <c r="V716" s="306">
        <f t="shared" ca="1" si="322"/>
        <v>1.2253656358018963</v>
      </c>
      <c r="W716" s="304">
        <f t="shared" ca="1" si="323"/>
        <v>59.667107029579576</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2.5008168017420838</v>
      </c>
      <c r="AH716" s="304">
        <f t="shared" ca="1" si="347"/>
        <v>-7.2455119928053753</v>
      </c>
    </row>
    <row r="717" spans="1:34" x14ac:dyDescent="0.2">
      <c r="A717" s="347">
        <f t="shared" ca="1" si="325"/>
        <v>1E-4</v>
      </c>
      <c r="B717" s="304">
        <f t="shared" ca="1" si="326"/>
        <v>34.400900000000206</v>
      </c>
      <c r="D717" s="306">
        <f t="shared" ca="1" si="327"/>
        <v>-0.82416492160772525</v>
      </c>
      <c r="E717" s="307">
        <f t="shared" ca="1" si="328"/>
        <v>-2.6114757154186341</v>
      </c>
      <c r="F717" s="304">
        <f t="shared" ca="1" si="329"/>
        <v>2.7384399263503911</v>
      </c>
      <c r="G717" s="306">
        <f t="shared" ca="1" si="330"/>
        <v>13.972229847531949</v>
      </c>
      <c r="H717" s="307">
        <f t="shared" ca="1" si="331"/>
        <v>-122.03897755899919</v>
      </c>
      <c r="I717" s="304">
        <f t="shared" ca="1" si="332"/>
        <v>122.83621310736574</v>
      </c>
      <c r="J717" s="306">
        <f t="shared" ca="1" si="333"/>
        <v>866.89570083935689</v>
      </c>
      <c r="K717" s="307">
        <f t="shared" ca="1" si="334"/>
        <v>-2.996540561266468</v>
      </c>
      <c r="L717" s="304">
        <f t="shared" ca="1" si="319"/>
        <v>866.90087979485577</v>
      </c>
      <c r="M717" s="306">
        <f t="shared" ca="1" si="335"/>
        <v>-1.4568027750711017</v>
      </c>
      <c r="N717" s="304">
        <f t="shared" ca="1" si="336"/>
        <v>-83.468650594520298</v>
      </c>
      <c r="P717" s="310">
        <f t="shared" ca="1" si="337"/>
        <v>23</v>
      </c>
      <c r="Q717" s="304">
        <f t="shared" ca="1" si="338"/>
        <v>0</v>
      </c>
      <c r="R717" s="306">
        <f t="shared" ca="1" si="339"/>
        <v>0</v>
      </c>
      <c r="S717" s="307">
        <f t="shared" ca="1" si="340"/>
        <v>8.2349999999999994</v>
      </c>
      <c r="T717" s="304">
        <f t="shared" ca="1" si="320"/>
        <v>80.785349999999994</v>
      </c>
      <c r="U717" s="311">
        <f t="shared" ca="1" si="321"/>
        <v>0</v>
      </c>
      <c r="V717" s="306">
        <f t="shared" ca="1" si="322"/>
        <v>1.2253671312249357</v>
      </c>
      <c r="W717" s="304">
        <f t="shared" ca="1" si="323"/>
        <v>59.667422796112504</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2.5007794707003193</v>
      </c>
      <c r="AH717" s="304">
        <f t="shared" ca="1" si="347"/>
        <v>-7.2455503375324319</v>
      </c>
    </row>
    <row r="718" spans="1:34" x14ac:dyDescent="0.2">
      <c r="A718" s="347">
        <f t="shared" ca="1" si="325"/>
        <v>1E-4</v>
      </c>
      <c r="B718" s="304">
        <f t="shared" ca="1" si="326"/>
        <v>34.401000000000209</v>
      </c>
      <c r="D718" s="306">
        <f t="shared" ca="1" si="327"/>
        <v>-0.82416274390375421</v>
      </c>
      <c r="E718" s="307">
        <f t="shared" ca="1" si="328"/>
        <v>-2.6114368711519669</v>
      </c>
      <c r="F718" s="304">
        <f t="shared" ca="1" si="329"/>
        <v>2.7384022276595781</v>
      </c>
      <c r="G718" s="306">
        <f t="shared" ca="1" si="330"/>
        <v>13.972147431257559</v>
      </c>
      <c r="H718" s="307">
        <f t="shared" ca="1" si="331"/>
        <v>-122.0392387026863</v>
      </c>
      <c r="I718" s="304">
        <f t="shared" ca="1" si="332"/>
        <v>122.83646318163041</v>
      </c>
      <c r="J718" s="306">
        <f t="shared" ca="1" si="333"/>
        <v>866.89570083935689</v>
      </c>
      <c r="K718" s="307">
        <f t="shared" ca="1" si="334"/>
        <v>-3.0087444720795524</v>
      </c>
      <c r="L718" s="304">
        <f t="shared" ca="1" si="319"/>
        <v>866.90092206494853</v>
      </c>
      <c r="M718" s="306">
        <f t="shared" ca="1" si="335"/>
        <v>-1.4568036834792186</v>
      </c>
      <c r="N718" s="304">
        <f t="shared" ca="1" si="336"/>
        <v>-83.468702642471484</v>
      </c>
      <c r="P718" s="310">
        <f t="shared" ca="1" si="337"/>
        <v>23</v>
      </c>
      <c r="Q718" s="304">
        <f t="shared" ca="1" si="338"/>
        <v>0</v>
      </c>
      <c r="R718" s="306">
        <f t="shared" ca="1" si="339"/>
        <v>0</v>
      </c>
      <c r="S718" s="307">
        <f t="shared" ca="1" si="340"/>
        <v>8.2349999999999994</v>
      </c>
      <c r="T718" s="304">
        <f t="shared" ca="1" si="320"/>
        <v>80.785349999999994</v>
      </c>
      <c r="U718" s="311">
        <f t="shared" ca="1" si="321"/>
        <v>0</v>
      </c>
      <c r="V718" s="306">
        <f t="shared" ca="1" si="322"/>
        <v>1.2253686266530002</v>
      </c>
      <c r="W718" s="304">
        <f t="shared" ca="1" si="323"/>
        <v>59.667738560351054</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2.5007421399190157</v>
      </c>
      <c r="AH718" s="304">
        <f t="shared" ca="1" si="347"/>
        <v>-7.245588681980875</v>
      </c>
    </row>
    <row r="719" spans="1:34" x14ac:dyDescent="0.2">
      <c r="A719" s="347">
        <f t="shared" ca="1" si="325"/>
        <v>1E-4</v>
      </c>
      <c r="B719" s="304">
        <f t="shared" ca="1" si="326"/>
        <v>34.401100000000213</v>
      </c>
      <c r="D719" s="306">
        <f t="shared" ca="1" si="327"/>
        <v>-0.82416056616339772</v>
      </c>
      <c r="E719" s="307">
        <f t="shared" ca="1" si="328"/>
        <v>-2.611398027167585</v>
      </c>
      <c r="F719" s="304">
        <f t="shared" ca="1" si="329"/>
        <v>2.7383645292607643</v>
      </c>
      <c r="G719" s="306">
        <f t="shared" ca="1" si="330"/>
        <v>13.972065015200943</v>
      </c>
      <c r="H719" s="307">
        <f t="shared" ca="1" si="331"/>
        <v>-122.03949984248902</v>
      </c>
      <c r="I719" s="304">
        <f t="shared" ca="1" si="332"/>
        <v>122.83671325216203</v>
      </c>
      <c r="J719" s="306">
        <f t="shared" ca="1" si="333"/>
        <v>866.89570083935689</v>
      </c>
      <c r="K719" s="307">
        <f t="shared" ca="1" si="334"/>
        <v>-3.0209484090068113</v>
      </c>
      <c r="L719" s="304">
        <f t="shared" ca="1" si="319"/>
        <v>866.90096450693238</v>
      </c>
      <c r="M719" s="306">
        <f t="shared" ca="1" si="335"/>
        <v>-1.4568045918782786</v>
      </c>
      <c r="N719" s="304">
        <f t="shared" ca="1" si="336"/>
        <v>-83.468754689903733</v>
      </c>
      <c r="P719" s="310">
        <f t="shared" ca="1" si="337"/>
        <v>23</v>
      </c>
      <c r="Q719" s="304">
        <f t="shared" ca="1" si="338"/>
        <v>0</v>
      </c>
      <c r="R719" s="306">
        <f t="shared" ca="1" si="339"/>
        <v>0</v>
      </c>
      <c r="S719" s="307">
        <f t="shared" ca="1" si="340"/>
        <v>8.2349999999999994</v>
      </c>
      <c r="T719" s="304">
        <f t="shared" ca="1" si="320"/>
        <v>80.785349999999994</v>
      </c>
      <c r="U719" s="311">
        <f t="shared" ca="1" si="321"/>
        <v>0</v>
      </c>
      <c r="V719" s="306">
        <f t="shared" ca="1" si="322"/>
        <v>1.22537012208609</v>
      </c>
      <c r="W719" s="304">
        <f t="shared" ca="1" si="323"/>
        <v>59.668054322295212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2.5007048093981759</v>
      </c>
      <c r="AH719" s="304">
        <f t="shared" ca="1" si="347"/>
        <v>-7.2456270261507054</v>
      </c>
    </row>
    <row r="720" spans="1:34" x14ac:dyDescent="0.2">
      <c r="A720" s="347">
        <f t="shared" ca="1" si="325"/>
        <v>1E-4</v>
      </c>
      <c r="B720" s="304">
        <f t="shared" ca="1" si="326"/>
        <v>34.401200000000216</v>
      </c>
      <c r="D720" s="306">
        <f t="shared" ca="1" si="327"/>
        <v>-0.82415838838665589</v>
      </c>
      <c r="E720" s="307">
        <f t="shared" ca="1" si="328"/>
        <v>-2.611359183465491</v>
      </c>
      <c r="F720" s="304">
        <f t="shared" ca="1" si="329"/>
        <v>2.7383268311539521</v>
      </c>
      <c r="G720" s="306">
        <f t="shared" ca="1" si="330"/>
        <v>13.971982599362105</v>
      </c>
      <c r="H720" s="307">
        <f t="shared" ca="1" si="331"/>
        <v>-122.03976097840737</v>
      </c>
      <c r="I720" s="304">
        <f t="shared" ca="1" si="332"/>
        <v>122.83696331896063</v>
      </c>
      <c r="J720" s="306">
        <f t="shared" ca="1" si="333"/>
        <v>866.89570083935689</v>
      </c>
      <c r="K720" s="307">
        <f t="shared" ca="1" si="334"/>
        <v>-3.0331523720478559</v>
      </c>
      <c r="L720" s="304">
        <f t="shared" ca="1" si="319"/>
        <v>866.90100712080834</v>
      </c>
      <c r="M720" s="306">
        <f t="shared" ca="1" si="335"/>
        <v>-1.4568055002682816</v>
      </c>
      <c r="N720" s="304">
        <f t="shared" ca="1" si="336"/>
        <v>-83.468806736817058</v>
      </c>
      <c r="P720" s="310">
        <f t="shared" ca="1" si="337"/>
        <v>23</v>
      </c>
      <c r="Q720" s="304">
        <f t="shared" ca="1" si="338"/>
        <v>0</v>
      </c>
      <c r="R720" s="306">
        <f t="shared" ca="1" si="339"/>
        <v>0</v>
      </c>
      <c r="S720" s="307">
        <f t="shared" ca="1" si="340"/>
        <v>8.2349999999999994</v>
      </c>
      <c r="T720" s="304">
        <f t="shared" ca="1" si="320"/>
        <v>80.785349999999994</v>
      </c>
      <c r="U720" s="311">
        <f t="shared" ca="1" si="321"/>
        <v>0</v>
      </c>
      <c r="V720" s="306">
        <f t="shared" ca="1" si="322"/>
        <v>1.2253716175242046</v>
      </c>
      <c r="W720" s="304">
        <f t="shared" ca="1" si="323"/>
        <v>59.668370081944971</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2.5006674791378041</v>
      </c>
      <c r="AH720" s="304">
        <f t="shared" ca="1" si="347"/>
        <v>-7.2456653700419205</v>
      </c>
    </row>
    <row r="721" spans="1:34" x14ac:dyDescent="0.2">
      <c r="A721" s="347">
        <f t="shared" ca="1" si="325"/>
        <v>1E-4</v>
      </c>
      <c r="B721" s="304">
        <f t="shared" ca="1" si="326"/>
        <v>34.401300000000219</v>
      </c>
      <c r="D721" s="306">
        <f t="shared" ca="1" si="327"/>
        <v>-0.82415621057353039</v>
      </c>
      <c r="E721" s="307">
        <f t="shared" ca="1" si="328"/>
        <v>-2.6113203400456841</v>
      </c>
      <c r="F721" s="304">
        <f t="shared" ca="1" si="329"/>
        <v>2.7382891333391419</v>
      </c>
      <c r="G721" s="306">
        <f t="shared" ca="1" si="330"/>
        <v>13.971900183741049</v>
      </c>
      <c r="H721" s="307">
        <f t="shared" ca="1" si="331"/>
        <v>-122.04002211044137</v>
      </c>
      <c r="I721" s="304">
        <f t="shared" ca="1" si="332"/>
        <v>122.83721338202622</v>
      </c>
      <c r="J721" s="306">
        <f t="shared" ca="1" si="333"/>
        <v>866.89570083935689</v>
      </c>
      <c r="K721" s="307">
        <f t="shared" ca="1" si="334"/>
        <v>-3.0453563612022982</v>
      </c>
      <c r="L721" s="304">
        <f t="shared" ca="1" si="319"/>
        <v>866.90104990657755</v>
      </c>
      <c r="M721" s="306">
        <f t="shared" ca="1" si="335"/>
        <v>-1.4568064086492281</v>
      </c>
      <c r="N721" s="304">
        <f t="shared" ca="1" si="336"/>
        <v>-83.468858783211473</v>
      </c>
      <c r="P721" s="310">
        <f t="shared" ca="1" si="337"/>
        <v>23</v>
      </c>
      <c r="Q721" s="304">
        <f t="shared" ca="1" si="338"/>
        <v>0</v>
      </c>
      <c r="R721" s="306">
        <f t="shared" ca="1" si="339"/>
        <v>0</v>
      </c>
      <c r="S721" s="307">
        <f t="shared" ca="1" si="340"/>
        <v>8.2349999999999994</v>
      </c>
      <c r="T721" s="304">
        <f t="shared" ca="1" si="320"/>
        <v>80.785349999999994</v>
      </c>
      <c r="U721" s="311">
        <f t="shared" ca="1" si="321"/>
        <v>0</v>
      </c>
      <c r="V721" s="306">
        <f t="shared" ca="1" si="322"/>
        <v>1.2253731129673449</v>
      </c>
      <c r="W721" s="304">
        <f t="shared" ca="1" si="323"/>
        <v>59.668685839300331</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2.5006301491379004</v>
      </c>
      <c r="AH721" s="304">
        <f t="shared" ca="1" si="347"/>
        <v>-7.2457037136545202</v>
      </c>
    </row>
    <row r="722" spans="1:34" x14ac:dyDescent="0.2">
      <c r="A722" s="347">
        <f t="shared" ca="1" si="325"/>
        <v>1E-4</v>
      </c>
      <c r="B722" s="304">
        <f t="shared" ca="1" si="326"/>
        <v>34.401400000000223</v>
      </c>
      <c r="D722" s="306">
        <f t="shared" ca="1" si="327"/>
        <v>-0.82415403272401988</v>
      </c>
      <c r="E722" s="307">
        <f t="shared" ca="1" si="328"/>
        <v>-2.6112814969081661</v>
      </c>
      <c r="F722" s="304">
        <f t="shared" ca="1" si="329"/>
        <v>2.7382514358163346</v>
      </c>
      <c r="G722" s="306">
        <f t="shared" ca="1" si="330"/>
        <v>13.971817768337777</v>
      </c>
      <c r="H722" s="307">
        <f t="shared" ca="1" si="331"/>
        <v>-122.04028323859106</v>
      </c>
      <c r="I722" s="304">
        <f t="shared" ca="1" si="332"/>
        <v>122.83746344135884</v>
      </c>
      <c r="J722" s="306">
        <f t="shared" ca="1" si="333"/>
        <v>866.89570083935689</v>
      </c>
      <c r="K722" s="307">
        <f t="shared" ca="1" si="334"/>
        <v>-3.0575603764697497</v>
      </c>
      <c r="L722" s="304">
        <f t="shared" ca="1" si="319"/>
        <v>866.90109286424104</v>
      </c>
      <c r="M722" s="306">
        <f t="shared" ca="1" si="335"/>
        <v>-1.4568073170211178</v>
      </c>
      <c r="N722" s="304">
        <f t="shared" ca="1" si="336"/>
        <v>-83.46891082908698</v>
      </c>
      <c r="P722" s="310">
        <f t="shared" ca="1" si="337"/>
        <v>23</v>
      </c>
      <c r="Q722" s="304">
        <f t="shared" ca="1" si="338"/>
        <v>0</v>
      </c>
      <c r="R722" s="306">
        <f t="shared" ca="1" si="339"/>
        <v>0</v>
      </c>
      <c r="S722" s="307">
        <f t="shared" ca="1" si="340"/>
        <v>8.2349999999999994</v>
      </c>
      <c r="T722" s="304">
        <f t="shared" ca="1" si="320"/>
        <v>80.785349999999994</v>
      </c>
      <c r="U722" s="311">
        <f t="shared" ca="1" si="321"/>
        <v>0</v>
      </c>
      <c r="V722" s="306">
        <f t="shared" ca="1" si="322"/>
        <v>1.2253746084155099</v>
      </c>
      <c r="W722" s="304">
        <f t="shared" ca="1" si="323"/>
        <v>59.669001594361262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2.5005928193984612</v>
      </c>
      <c r="AH722" s="304">
        <f t="shared" ca="1" si="347"/>
        <v>-7.2457420569885045</v>
      </c>
    </row>
    <row r="723" spans="1:34" x14ac:dyDescent="0.2">
      <c r="A723" s="347">
        <f t="shared" ca="1" si="325"/>
        <v>1E-4</v>
      </c>
      <c r="B723" s="304">
        <f t="shared" ca="1" si="326"/>
        <v>34.401500000000226</v>
      </c>
      <c r="D723" s="306">
        <f t="shared" ca="1" si="327"/>
        <v>-0.82415185483812714</v>
      </c>
      <c r="E723" s="307">
        <f t="shared" ca="1" si="328"/>
        <v>-2.6112426540529396</v>
      </c>
      <c r="F723" s="304">
        <f t="shared" ca="1" si="329"/>
        <v>2.7382137385855336</v>
      </c>
      <c r="G723" s="306">
        <f t="shared" ca="1" si="330"/>
        <v>13.971735353152294</v>
      </c>
      <c r="H723" s="307">
        <f t="shared" ca="1" si="331"/>
        <v>-122.04054436285647</v>
      </c>
      <c r="I723" s="304">
        <f t="shared" ca="1" si="332"/>
        <v>122.83771349695851</v>
      </c>
      <c r="J723" s="306">
        <f t="shared" ca="1" si="333"/>
        <v>866.89570083935689</v>
      </c>
      <c r="K723" s="307">
        <f t="shared" ca="1" si="334"/>
        <v>-3.069764417849822</v>
      </c>
      <c r="L723" s="304">
        <f t="shared" ca="1" si="319"/>
        <v>866.90113599379993</v>
      </c>
      <c r="M723" s="306">
        <f t="shared" ca="1" si="335"/>
        <v>-1.4568082253839512</v>
      </c>
      <c r="N723" s="304">
        <f t="shared" ca="1" si="336"/>
        <v>-83.468962874443605</v>
      </c>
      <c r="P723" s="310">
        <f t="shared" ca="1" si="337"/>
        <v>23</v>
      </c>
      <c r="Q723" s="304">
        <f t="shared" ca="1" si="338"/>
        <v>0</v>
      </c>
      <c r="R723" s="306">
        <f t="shared" ca="1" si="339"/>
        <v>0</v>
      </c>
      <c r="S723" s="307">
        <f t="shared" ca="1" si="340"/>
        <v>8.2349999999999994</v>
      </c>
      <c r="T723" s="304">
        <f t="shared" ca="1" si="320"/>
        <v>80.785349999999994</v>
      </c>
      <c r="U723" s="311">
        <f t="shared" ca="1" si="321"/>
        <v>0</v>
      </c>
      <c r="V723" s="306">
        <f t="shared" ca="1" si="322"/>
        <v>1.2253761038687006</v>
      </c>
      <c r="W723" s="304">
        <f t="shared" ca="1" si="323"/>
        <v>59.669317347127809</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2.5005554899194937</v>
      </c>
      <c r="AH723" s="304">
        <f t="shared" ca="1" si="347"/>
        <v>-7.2457804000438699</v>
      </c>
    </row>
    <row r="724" spans="1:34" x14ac:dyDescent="0.2">
      <c r="A724" s="347">
        <f t="shared" ca="1" si="325"/>
        <v>1E-4</v>
      </c>
      <c r="B724" s="304">
        <f t="shared" ca="1" si="326"/>
        <v>34.401600000000229</v>
      </c>
      <c r="D724" s="306">
        <f t="shared" ca="1" si="327"/>
        <v>-0.82414967691585161</v>
      </c>
      <c r="E724" s="307">
        <f t="shared" ca="1" si="328"/>
        <v>-2.6112038114799994</v>
      </c>
      <c r="F724" s="304">
        <f t="shared" ca="1" si="329"/>
        <v>2.7381760416467342</v>
      </c>
      <c r="G724" s="306">
        <f t="shared" ca="1" si="330"/>
        <v>13.971652938184603</v>
      </c>
      <c r="H724" s="307">
        <f t="shared" ca="1" si="331"/>
        <v>-122.04080548323762</v>
      </c>
      <c r="I724" s="304">
        <f t="shared" ca="1" si="332"/>
        <v>122.83796354882526</v>
      </c>
      <c r="J724" s="306">
        <f t="shared" ca="1" si="333"/>
        <v>866.89570083935689</v>
      </c>
      <c r="K724" s="307">
        <f t="shared" ca="1" si="334"/>
        <v>-3.0819684853421268</v>
      </c>
      <c r="L724" s="304">
        <f t="shared" ca="1" si="319"/>
        <v>866.90117929525536</v>
      </c>
      <c r="M724" s="306">
        <f t="shared" ca="1" si="335"/>
        <v>-1.456809133737728</v>
      </c>
      <c r="N724" s="304">
        <f t="shared" ca="1" si="336"/>
        <v>-83.469014919281321</v>
      </c>
      <c r="P724" s="310">
        <f t="shared" ca="1" si="337"/>
        <v>23</v>
      </c>
      <c r="Q724" s="304">
        <f t="shared" ca="1" si="338"/>
        <v>0</v>
      </c>
      <c r="R724" s="306">
        <f t="shared" ca="1" si="339"/>
        <v>0</v>
      </c>
      <c r="S724" s="307">
        <f t="shared" ca="1" si="340"/>
        <v>8.2349999999999994</v>
      </c>
      <c r="T724" s="304">
        <f t="shared" ca="1" si="320"/>
        <v>80.785349999999994</v>
      </c>
      <c r="U724" s="311">
        <f t="shared" ca="1" si="321"/>
        <v>0</v>
      </c>
      <c r="V724" s="306">
        <f t="shared" ca="1" si="322"/>
        <v>1.2253775993269156</v>
      </c>
      <c r="W724" s="304">
        <f t="shared" ca="1" si="323"/>
        <v>59.669633097599885</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2.5005181607009934</v>
      </c>
      <c r="AH724" s="304">
        <f t="shared" ca="1" si="347"/>
        <v>-7.2458187428206209</v>
      </c>
    </row>
    <row r="725" spans="1:34" x14ac:dyDescent="0.2">
      <c r="A725" s="347">
        <f t="shared" ca="1" si="325"/>
        <v>1E-4</v>
      </c>
      <c r="B725" s="304">
        <f t="shared" ca="1" si="326"/>
        <v>34.401700000000233</v>
      </c>
      <c r="D725" s="306">
        <f t="shared" ca="1" si="327"/>
        <v>-0.82414749895719541</v>
      </c>
      <c r="E725" s="307">
        <f t="shared" ca="1" si="328"/>
        <v>-2.611164969189355</v>
      </c>
      <c r="F725" s="304">
        <f t="shared" ca="1" si="329"/>
        <v>2.7381383449999466</v>
      </c>
      <c r="G725" s="306">
        <f t="shared" ca="1" si="330"/>
        <v>13.971570523434707</v>
      </c>
      <c r="H725" s="307">
        <f t="shared" ca="1" si="331"/>
        <v>-122.04106659973453</v>
      </c>
      <c r="I725" s="304">
        <f t="shared" ca="1" si="332"/>
        <v>122.83821359695911</v>
      </c>
      <c r="J725" s="306">
        <f t="shared" ca="1" si="333"/>
        <v>866.89570083935689</v>
      </c>
      <c r="K725" s="307">
        <f t="shared" ca="1" si="334"/>
        <v>-3.0941725789462753</v>
      </c>
      <c r="L725" s="304">
        <f t="shared" ca="1" si="319"/>
        <v>866.90122276860825</v>
      </c>
      <c r="M725" s="306">
        <f t="shared" ca="1" si="335"/>
        <v>-1.456810042082449</v>
      </c>
      <c r="N725" s="304">
        <f t="shared" ca="1" si="336"/>
        <v>-83.469066963600184</v>
      </c>
      <c r="P725" s="310">
        <f t="shared" ca="1" si="337"/>
        <v>23</v>
      </c>
      <c r="Q725" s="304">
        <f t="shared" ca="1" si="338"/>
        <v>0</v>
      </c>
      <c r="R725" s="306">
        <f t="shared" ca="1" si="339"/>
        <v>0</v>
      </c>
      <c r="S725" s="307">
        <f t="shared" ca="1" si="340"/>
        <v>8.2349999999999994</v>
      </c>
      <c r="T725" s="304">
        <f t="shared" ca="1" si="320"/>
        <v>80.785349999999994</v>
      </c>
      <c r="U725" s="311">
        <f t="shared" ca="1" si="321"/>
        <v>0</v>
      </c>
      <c r="V725" s="306">
        <f t="shared" ca="1" si="322"/>
        <v>1.2253790947901562</v>
      </c>
      <c r="W725" s="304">
        <f t="shared" ca="1" si="323"/>
        <v>59.669948845777547</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2.5004808317429719</v>
      </c>
      <c r="AH725" s="304">
        <f t="shared" ca="1" si="347"/>
        <v>-7.2458570853187476</v>
      </c>
    </row>
    <row r="726" spans="1:34" x14ac:dyDescent="0.2">
      <c r="A726" s="347">
        <f t="shared" ca="1" si="325"/>
        <v>1E-4</v>
      </c>
      <c r="B726" s="304">
        <f t="shared" ca="1" si="326"/>
        <v>34.401800000000236</v>
      </c>
      <c r="D726" s="306">
        <f t="shared" ca="1" si="327"/>
        <v>-0.82414532096215631</v>
      </c>
      <c r="E726" s="307">
        <f t="shared" ca="1" si="328"/>
        <v>-2.6111261271810013</v>
      </c>
      <c r="F726" s="304">
        <f t="shared" ca="1" si="329"/>
        <v>2.7381006486451644</v>
      </c>
      <c r="G726" s="306">
        <f t="shared" ca="1" si="330"/>
        <v>13.97148810890261</v>
      </c>
      <c r="H726" s="307">
        <f t="shared" ca="1" si="331"/>
        <v>-122.04132771234725</v>
      </c>
      <c r="I726" s="304">
        <f t="shared" ca="1" si="332"/>
        <v>122.83846364136008</v>
      </c>
      <c r="J726" s="306">
        <f t="shared" ca="1" si="333"/>
        <v>866.89570083935689</v>
      </c>
      <c r="K726" s="307">
        <f t="shared" ca="1" si="334"/>
        <v>-3.1063766986618795</v>
      </c>
      <c r="L726" s="304">
        <f t="shared" ca="1" si="319"/>
        <v>866.90126641385973</v>
      </c>
      <c r="M726" s="306">
        <f t="shared" ca="1" si="335"/>
        <v>-1.4568109504181137</v>
      </c>
      <c r="N726" s="304">
        <f t="shared" ca="1" si="336"/>
        <v>-83.469119007400153</v>
      </c>
      <c r="P726" s="310">
        <f t="shared" ca="1" si="337"/>
        <v>23</v>
      </c>
      <c r="Q726" s="304">
        <f t="shared" ca="1" si="338"/>
        <v>0</v>
      </c>
      <c r="R726" s="306">
        <f t="shared" ca="1" si="339"/>
        <v>0</v>
      </c>
      <c r="S726" s="307">
        <f t="shared" ca="1" si="340"/>
        <v>8.2349999999999994</v>
      </c>
      <c r="T726" s="304">
        <f t="shared" ca="1" si="320"/>
        <v>80.785349999999994</v>
      </c>
      <c r="U726" s="311">
        <f t="shared" ca="1" si="321"/>
        <v>0</v>
      </c>
      <c r="V726" s="306">
        <f t="shared" ca="1" si="322"/>
        <v>1.2253805902584218</v>
      </c>
      <c r="W726" s="304">
        <f t="shared" ca="1" si="323"/>
        <v>59.670264591660775</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2.500443503045422</v>
      </c>
      <c r="AH726" s="304">
        <f t="shared" ca="1" si="347"/>
        <v>-7.2458954275382572</v>
      </c>
    </row>
    <row r="727" spans="1:34" x14ac:dyDescent="0.2">
      <c r="A727" s="347">
        <f t="shared" ca="1" si="325"/>
        <v>1E-4</v>
      </c>
      <c r="B727" s="304">
        <f t="shared" ca="1" si="326"/>
        <v>34.401900000000239</v>
      </c>
      <c r="D727" s="306">
        <f t="shared" ca="1" si="327"/>
        <v>-0.82414314293073909</v>
      </c>
      <c r="E727" s="307">
        <f t="shared" ca="1" si="328"/>
        <v>-2.611087285454941</v>
      </c>
      <c r="F727" s="304">
        <f t="shared" ca="1" si="329"/>
        <v>2.7380629525823927</v>
      </c>
      <c r="G727" s="306">
        <f t="shared" ca="1" si="330"/>
        <v>13.971405694588316</v>
      </c>
      <c r="H727" s="307">
        <f t="shared" ca="1" si="331"/>
        <v>-122.04158882107581</v>
      </c>
      <c r="I727" s="304">
        <f t="shared" ca="1" si="332"/>
        <v>122.83871368202823</v>
      </c>
      <c r="J727" s="306">
        <f t="shared" ca="1" si="333"/>
        <v>866.89570083935689</v>
      </c>
      <c r="K727" s="307">
        <f t="shared" ca="1" si="334"/>
        <v>-3.1185808444885508</v>
      </c>
      <c r="L727" s="304">
        <f t="shared" ca="1" si="319"/>
        <v>866.90131023101094</v>
      </c>
      <c r="M727" s="306">
        <f t="shared" ca="1" si="335"/>
        <v>-1.4568118587447227</v>
      </c>
      <c r="N727" s="304">
        <f t="shared" ca="1" si="336"/>
        <v>-83.469171050681268</v>
      </c>
      <c r="P727" s="310">
        <f t="shared" ca="1" si="337"/>
        <v>23</v>
      </c>
      <c r="Q727" s="304">
        <f t="shared" ca="1" si="338"/>
        <v>0</v>
      </c>
      <c r="R727" s="306">
        <f t="shared" ca="1" si="339"/>
        <v>0</v>
      </c>
      <c r="S727" s="307">
        <f t="shared" ca="1" si="340"/>
        <v>8.2349999999999994</v>
      </c>
      <c r="T727" s="304">
        <f t="shared" ca="1" si="320"/>
        <v>80.785349999999994</v>
      </c>
      <c r="U727" s="311">
        <f t="shared" ca="1" si="321"/>
        <v>0</v>
      </c>
      <c r="V727" s="306">
        <f t="shared" ca="1" si="322"/>
        <v>1.2253820857317124</v>
      </c>
      <c r="W727" s="304">
        <f t="shared" ca="1" si="323"/>
        <v>59.670580335249568</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2.5004061746083428</v>
      </c>
      <c r="AH727" s="304">
        <f t="shared" ca="1" si="347"/>
        <v>-7.245933769479147</v>
      </c>
    </row>
    <row r="728" spans="1:34" x14ac:dyDescent="0.2">
      <c r="A728" s="347">
        <f t="shared" ca="1" si="325"/>
        <v>1E-4</v>
      </c>
      <c r="B728" s="304">
        <f t="shared" ca="1" si="326"/>
        <v>34.402000000000243</v>
      </c>
      <c r="D728" s="306">
        <f t="shared" ca="1" si="327"/>
        <v>-0.82414096486294075</v>
      </c>
      <c r="E728" s="307">
        <f t="shared" ca="1" si="328"/>
        <v>-2.6110484440111712</v>
      </c>
      <c r="F728" s="304">
        <f t="shared" ca="1" si="329"/>
        <v>2.738025256811627</v>
      </c>
      <c r="G728" s="306">
        <f t="shared" ca="1" si="330"/>
        <v>13.971323280491831</v>
      </c>
      <c r="H728" s="307">
        <f t="shared" ca="1" si="331"/>
        <v>-122.0418499259202</v>
      </c>
      <c r="I728" s="304">
        <f t="shared" ca="1" si="332"/>
        <v>122.83896371896354</v>
      </c>
      <c r="J728" s="306">
        <f t="shared" ca="1" si="333"/>
        <v>866.89570083935689</v>
      </c>
      <c r="K728" s="307">
        <f t="shared" ca="1" si="334"/>
        <v>-3.1307850164259006</v>
      </c>
      <c r="L728" s="304">
        <f t="shared" ca="1" si="319"/>
        <v>866.9013542200629</v>
      </c>
      <c r="M728" s="306">
        <f t="shared" ca="1" si="335"/>
        <v>-1.4568127670622759</v>
      </c>
      <c r="N728" s="304">
        <f t="shared" ca="1" si="336"/>
        <v>-83.469223093443517</v>
      </c>
      <c r="P728" s="310">
        <f t="shared" ca="1" si="337"/>
        <v>23</v>
      </c>
      <c r="Q728" s="304">
        <f t="shared" ca="1" si="338"/>
        <v>0</v>
      </c>
      <c r="R728" s="306">
        <f t="shared" ca="1" si="339"/>
        <v>0</v>
      </c>
      <c r="S728" s="307">
        <f t="shared" ca="1" si="340"/>
        <v>8.2349999999999994</v>
      </c>
      <c r="T728" s="304">
        <f t="shared" ca="1" si="320"/>
        <v>80.785349999999994</v>
      </c>
      <c r="U728" s="311">
        <f t="shared" ca="1" si="321"/>
        <v>0</v>
      </c>
      <c r="V728" s="306">
        <f t="shared" ca="1" si="322"/>
        <v>1.2253835812100276</v>
      </c>
      <c r="W728" s="304">
        <f t="shared" ca="1" si="323"/>
        <v>59.670896076543883</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2.500368846431738</v>
      </c>
      <c r="AH728" s="304">
        <f t="shared" ca="1" si="347"/>
        <v>-7.245972111141417</v>
      </c>
    </row>
    <row r="729" spans="1:34" x14ac:dyDescent="0.2">
      <c r="A729" s="347">
        <f t="shared" ca="1" si="325"/>
        <v>1E-4</v>
      </c>
      <c r="B729" s="304">
        <f t="shared" ca="1" si="326"/>
        <v>34.402100000000246</v>
      </c>
      <c r="D729" s="306">
        <f t="shared" ca="1" si="327"/>
        <v>-0.82413878675876417</v>
      </c>
      <c r="E729" s="307">
        <f t="shared" ca="1" si="328"/>
        <v>-2.6110096028496992</v>
      </c>
      <c r="F729" s="304">
        <f t="shared" ca="1" si="329"/>
        <v>2.7379875613328766</v>
      </c>
      <c r="G729" s="306">
        <f t="shared" ca="1" si="330"/>
        <v>13.971240866613154</v>
      </c>
      <c r="H729" s="307">
        <f t="shared" ca="1" si="331"/>
        <v>-122.04211102688049</v>
      </c>
      <c r="I729" s="304">
        <f t="shared" ca="1" si="332"/>
        <v>122.83921375216607</v>
      </c>
      <c r="J729" s="306">
        <f t="shared" ca="1" si="333"/>
        <v>866.89570083935689</v>
      </c>
      <c r="K729" s="307">
        <f t="shared" ca="1" si="334"/>
        <v>-3.1429892144735407</v>
      </c>
      <c r="L729" s="304">
        <f t="shared" ca="1" si="319"/>
        <v>866.90139838101663</v>
      </c>
      <c r="M729" s="306">
        <f t="shared" ca="1" si="335"/>
        <v>-1.4568136753707734</v>
      </c>
      <c r="N729" s="304">
        <f t="shared" ca="1" si="336"/>
        <v>-83.469275135686928</v>
      </c>
      <c r="P729" s="310">
        <f t="shared" ca="1" si="337"/>
        <v>23</v>
      </c>
      <c r="Q729" s="304">
        <f t="shared" ca="1" si="338"/>
        <v>0</v>
      </c>
      <c r="R729" s="306">
        <f t="shared" ca="1" si="339"/>
        <v>0</v>
      </c>
      <c r="S729" s="307">
        <f t="shared" ca="1" si="340"/>
        <v>8.2349999999999994</v>
      </c>
      <c r="T729" s="304">
        <f t="shared" ca="1" si="320"/>
        <v>80.785349999999994</v>
      </c>
      <c r="U729" s="311">
        <f t="shared" ca="1" si="321"/>
        <v>0</v>
      </c>
      <c r="V729" s="306">
        <f t="shared" ca="1" si="322"/>
        <v>1.2253850766933676</v>
      </c>
      <c r="W729" s="304">
        <f t="shared" ca="1" si="323"/>
        <v>59.671211815543749</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2.5003315185156145</v>
      </c>
      <c r="AH729" s="304">
        <f t="shared" ca="1" si="347"/>
        <v>-7.2460104525250619</v>
      </c>
    </row>
    <row r="730" spans="1:34" x14ac:dyDescent="0.2">
      <c r="A730" s="347">
        <f t="shared" ca="1" si="325"/>
        <v>1E-4</v>
      </c>
      <c r="B730" s="304">
        <f t="shared" ca="1" si="326"/>
        <v>34.402200000000249</v>
      </c>
      <c r="D730" s="306">
        <f t="shared" ca="1" si="327"/>
        <v>-0.82413660861820981</v>
      </c>
      <c r="E730" s="307">
        <f t="shared" ca="1" si="328"/>
        <v>-2.6109707619705222</v>
      </c>
      <c r="F730" s="304">
        <f t="shared" ca="1" si="329"/>
        <v>2.7379498661461379</v>
      </c>
      <c r="G730" s="306">
        <f t="shared" ca="1" si="330"/>
        <v>13.971158452952293</v>
      </c>
      <c r="H730" s="307">
        <f t="shared" ca="1" si="331"/>
        <v>-122.04237212395668</v>
      </c>
      <c r="I730" s="304">
        <f t="shared" ca="1" si="332"/>
        <v>122.83946378163581</v>
      </c>
      <c r="J730" s="306">
        <f t="shared" ca="1" si="333"/>
        <v>866.89570083935689</v>
      </c>
      <c r="K730" s="307">
        <f t="shared" ca="1" si="334"/>
        <v>-3.1551934386310827</v>
      </c>
      <c r="L730" s="304">
        <f t="shared" ca="1" si="319"/>
        <v>866.90144271387328</v>
      </c>
      <c r="M730" s="306">
        <f t="shared" ca="1" si="335"/>
        <v>-1.4568145836702153</v>
      </c>
      <c r="N730" s="304">
        <f t="shared" ca="1" si="336"/>
        <v>-83.469327177411472</v>
      </c>
      <c r="P730" s="310">
        <f t="shared" ca="1" si="337"/>
        <v>23</v>
      </c>
      <c r="Q730" s="304">
        <f t="shared" ca="1" si="338"/>
        <v>0</v>
      </c>
      <c r="R730" s="306">
        <f t="shared" ca="1" si="339"/>
        <v>0</v>
      </c>
      <c r="S730" s="307">
        <f t="shared" ca="1" si="340"/>
        <v>8.2349999999999994</v>
      </c>
      <c r="T730" s="304">
        <f t="shared" ca="1" si="320"/>
        <v>80.785349999999994</v>
      </c>
      <c r="U730" s="311">
        <f t="shared" ca="1" si="321"/>
        <v>0</v>
      </c>
      <c r="V730" s="306">
        <f t="shared" ca="1" si="322"/>
        <v>1.225386572181733</v>
      </c>
      <c r="W730" s="304">
        <f t="shared" ca="1" si="323"/>
        <v>59.671527552249138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2.5002941908599654</v>
      </c>
      <c r="AH730" s="304">
        <f t="shared" ca="1" si="347"/>
        <v>-7.2460487936300852</v>
      </c>
    </row>
    <row r="731" spans="1:34" x14ac:dyDescent="0.2">
      <c r="A731" s="347">
        <f t="shared" ca="1" si="325"/>
        <v>1E-4</v>
      </c>
      <c r="B731" s="304">
        <f t="shared" ca="1" si="326"/>
        <v>34.402300000000253</v>
      </c>
      <c r="D731" s="306">
        <f t="shared" ca="1" si="327"/>
        <v>-0.8241344304412791</v>
      </c>
      <c r="E731" s="307">
        <f t="shared" ca="1" si="328"/>
        <v>-2.6109319213736422</v>
      </c>
      <c r="F731" s="304">
        <f t="shared" ca="1" si="329"/>
        <v>2.7379121712514136</v>
      </c>
      <c r="G731" s="306">
        <f t="shared" ca="1" si="330"/>
        <v>13.971076039509249</v>
      </c>
      <c r="H731" s="307">
        <f t="shared" ca="1" si="331"/>
        <v>-122.04263321714882</v>
      </c>
      <c r="I731" s="304">
        <f t="shared" ca="1" si="332"/>
        <v>122.83971380737285</v>
      </c>
      <c r="J731" s="306">
        <f t="shared" ca="1" si="333"/>
        <v>866.89570083935689</v>
      </c>
      <c r="K731" s="307">
        <f t="shared" ca="1" si="334"/>
        <v>-3.1673976888981379</v>
      </c>
      <c r="L731" s="304">
        <f t="shared" ca="1" si="319"/>
        <v>866.90148721863397</v>
      </c>
      <c r="M731" s="306">
        <f t="shared" ca="1" si="335"/>
        <v>-1.456815491960602</v>
      </c>
      <c r="N731" s="304">
        <f t="shared" ca="1" si="336"/>
        <v>-83.469379218617206</v>
      </c>
      <c r="P731" s="310">
        <f t="shared" ca="1" si="337"/>
        <v>23</v>
      </c>
      <c r="Q731" s="304">
        <f t="shared" ca="1" si="338"/>
        <v>0</v>
      </c>
      <c r="R731" s="306">
        <f t="shared" ca="1" si="339"/>
        <v>0</v>
      </c>
      <c r="S731" s="307">
        <f t="shared" ca="1" si="340"/>
        <v>8.2349999999999994</v>
      </c>
      <c r="T731" s="304">
        <f t="shared" ca="1" si="320"/>
        <v>80.785349999999994</v>
      </c>
      <c r="U731" s="311">
        <f t="shared" ca="1" si="321"/>
        <v>0</v>
      </c>
      <c r="V731" s="306">
        <f t="shared" ca="1" si="322"/>
        <v>1.2253880676751232</v>
      </c>
      <c r="W731" s="304">
        <f t="shared" ca="1" si="323"/>
        <v>59.671843286660085</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2.5002568634647977</v>
      </c>
      <c r="AH731" s="304">
        <f t="shared" ca="1" si="347"/>
        <v>-7.2460871344564834</v>
      </c>
    </row>
    <row r="732" spans="1:34" x14ac:dyDescent="0.2">
      <c r="A732" s="347">
        <f t="shared" ca="1" si="325"/>
        <v>1E-4</v>
      </c>
      <c r="B732" s="304">
        <f t="shared" ca="1" si="326"/>
        <v>34.402400000000256</v>
      </c>
      <c r="D732" s="306">
        <f t="shared" ca="1" si="327"/>
        <v>-0.82413225222797115</v>
      </c>
      <c r="E732" s="307">
        <f t="shared" ca="1" si="328"/>
        <v>-2.6108930810590563</v>
      </c>
      <c r="F732" s="304">
        <f t="shared" ca="1" si="329"/>
        <v>2.7378744766487015</v>
      </c>
      <c r="G732" s="306">
        <f t="shared" ca="1" si="330"/>
        <v>13.970993626284027</v>
      </c>
      <c r="H732" s="307">
        <f t="shared" ca="1" si="331"/>
        <v>-122.04289430645693</v>
      </c>
      <c r="I732" s="304">
        <f t="shared" ca="1" si="332"/>
        <v>122.83996382937715</v>
      </c>
      <c r="J732" s="306">
        <f t="shared" ca="1" si="333"/>
        <v>866.89570083935689</v>
      </c>
      <c r="K732" s="307">
        <f t="shared" ca="1" si="334"/>
        <v>-3.1796019652743182</v>
      </c>
      <c r="L732" s="304">
        <f t="shared" ca="1" si="319"/>
        <v>866.90153189529974</v>
      </c>
      <c r="M732" s="306">
        <f t="shared" ca="1" si="335"/>
        <v>-1.4568164002419335</v>
      </c>
      <c r="N732" s="304">
        <f t="shared" ca="1" si="336"/>
        <v>-83.469431259304116</v>
      </c>
      <c r="P732" s="310">
        <f t="shared" ca="1" si="337"/>
        <v>23</v>
      </c>
      <c r="Q732" s="304">
        <f t="shared" ca="1" si="338"/>
        <v>0</v>
      </c>
      <c r="R732" s="306">
        <f t="shared" ca="1" si="339"/>
        <v>0</v>
      </c>
      <c r="S732" s="307">
        <f t="shared" ca="1" si="340"/>
        <v>8.2349999999999994</v>
      </c>
      <c r="T732" s="304">
        <f t="shared" ca="1" si="320"/>
        <v>80.785349999999994</v>
      </c>
      <c r="U732" s="311">
        <f t="shared" ca="1" si="321"/>
        <v>0</v>
      </c>
      <c r="V732" s="306">
        <f t="shared" ca="1" si="322"/>
        <v>1.2253895631735381</v>
      </c>
      <c r="W732" s="304">
        <f t="shared" ca="1" si="323"/>
        <v>59.67215901877654</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2.500219536330107</v>
      </c>
      <c r="AH732" s="304">
        <f t="shared" ca="1" si="347"/>
        <v>-7.246125475004261</v>
      </c>
    </row>
    <row r="733" spans="1:34" x14ac:dyDescent="0.2">
      <c r="A733" s="347">
        <f t="shared" ca="1" si="325"/>
        <v>1E-4</v>
      </c>
      <c r="B733" s="304">
        <f t="shared" ca="1" si="326"/>
        <v>34.402500000000259</v>
      </c>
      <c r="D733" s="306">
        <f t="shared" ca="1" si="327"/>
        <v>-0.82413007397828719</v>
      </c>
      <c r="E733" s="307">
        <f t="shared" ca="1" si="328"/>
        <v>-2.610854241026769</v>
      </c>
      <c r="F733" s="304">
        <f t="shared" ca="1" si="329"/>
        <v>2.7378367823380056</v>
      </c>
      <c r="G733" s="306">
        <f t="shared" ca="1" si="330"/>
        <v>13.970911213276629</v>
      </c>
      <c r="H733" s="307">
        <f t="shared" ca="1" si="331"/>
        <v>-122.04315539188103</v>
      </c>
      <c r="I733" s="304">
        <f t="shared" ca="1" si="332"/>
        <v>122.84021384764877</v>
      </c>
      <c r="J733" s="306">
        <f t="shared" ca="1" si="333"/>
        <v>866.89570083935689</v>
      </c>
      <c r="K733" s="307">
        <f t="shared" ca="1" si="334"/>
        <v>-3.1918062677592349</v>
      </c>
      <c r="L733" s="304">
        <f t="shared" ca="1" si="319"/>
        <v>866.9015767438716</v>
      </c>
      <c r="M733" s="306">
        <f t="shared" ca="1" si="335"/>
        <v>-1.4568173085142098</v>
      </c>
      <c r="N733" s="304">
        <f t="shared" ca="1" si="336"/>
        <v>-83.469483299472188</v>
      </c>
      <c r="P733" s="310">
        <f t="shared" ca="1" si="337"/>
        <v>23</v>
      </c>
      <c r="Q733" s="304">
        <f t="shared" ca="1" si="338"/>
        <v>0</v>
      </c>
      <c r="R733" s="306">
        <f t="shared" ca="1" si="339"/>
        <v>0</v>
      </c>
      <c r="S733" s="307">
        <f t="shared" ca="1" si="340"/>
        <v>8.2349999999999994</v>
      </c>
      <c r="T733" s="304">
        <f t="shared" ca="1" si="320"/>
        <v>80.785349999999994</v>
      </c>
      <c r="U733" s="311">
        <f t="shared" ca="1" si="321"/>
        <v>0</v>
      </c>
      <c r="V733" s="306">
        <f t="shared" ca="1" si="322"/>
        <v>1.2253910586769772</v>
      </c>
      <c r="W733" s="304">
        <f t="shared" ca="1" si="323"/>
        <v>59.672474748598461</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2.5001822094559012</v>
      </c>
      <c r="AH733" s="304">
        <f t="shared" ca="1" si="347"/>
        <v>-7.2461638152734116</v>
      </c>
    </row>
    <row r="734" spans="1:34" x14ac:dyDescent="0.2">
      <c r="A734" s="347">
        <f t="shared" ca="1" si="325"/>
        <v>1E-4</v>
      </c>
      <c r="B734" s="304">
        <f t="shared" ca="1" si="326"/>
        <v>34.402600000000263</v>
      </c>
      <c r="D734" s="306">
        <f t="shared" ca="1" si="327"/>
        <v>-0.82412789569222822</v>
      </c>
      <c r="E734" s="307">
        <f t="shared" ca="1" si="328"/>
        <v>-2.6108154012767866</v>
      </c>
      <c r="F734" s="304">
        <f t="shared" ca="1" si="329"/>
        <v>2.7377990883193326</v>
      </c>
      <c r="G734" s="306">
        <f t="shared" ca="1" si="330"/>
        <v>13.970828800487061</v>
      </c>
      <c r="H734" s="307">
        <f t="shared" ca="1" si="331"/>
        <v>-122.04341647342116</v>
      </c>
      <c r="I734" s="304">
        <f t="shared" ca="1" si="332"/>
        <v>122.84046386218772</v>
      </c>
      <c r="J734" s="306">
        <f t="shared" ca="1" si="333"/>
        <v>866.89570083935689</v>
      </c>
      <c r="K734" s="307">
        <f t="shared" ca="1" si="334"/>
        <v>-3.2040105963525001</v>
      </c>
      <c r="L734" s="304">
        <f t="shared" ca="1" si="319"/>
        <v>866.90162176435069</v>
      </c>
      <c r="M734" s="306">
        <f t="shared" ca="1" si="335"/>
        <v>-1.4568182167774311</v>
      </c>
      <c r="N734" s="304">
        <f t="shared" ca="1" si="336"/>
        <v>-83.469535339121464</v>
      </c>
      <c r="P734" s="310">
        <f t="shared" ca="1" si="337"/>
        <v>23</v>
      </c>
      <c r="Q734" s="304">
        <f t="shared" ca="1" si="338"/>
        <v>0</v>
      </c>
      <c r="R734" s="306">
        <f t="shared" ca="1" si="339"/>
        <v>0</v>
      </c>
      <c r="S734" s="307">
        <f t="shared" ca="1" si="340"/>
        <v>8.2349999999999994</v>
      </c>
      <c r="T734" s="304">
        <f t="shared" ca="1" si="320"/>
        <v>80.785349999999994</v>
      </c>
      <c r="U734" s="311">
        <f t="shared" ca="1" si="321"/>
        <v>0</v>
      </c>
      <c r="V734" s="306">
        <f t="shared" ca="1" si="322"/>
        <v>1.225392554185442</v>
      </c>
      <c r="W734" s="304">
        <f t="shared" ca="1" si="323"/>
        <v>59.672790476125932</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2.5001448828421822</v>
      </c>
      <c r="AH734" s="304">
        <f t="shared" ca="1" si="347"/>
        <v>-7.24620215526393</v>
      </c>
    </row>
    <row r="735" spans="1:34" x14ac:dyDescent="0.2">
      <c r="A735" s="347">
        <f t="shared" ca="1" si="325"/>
        <v>1E-4</v>
      </c>
      <c r="B735" s="304">
        <f t="shared" ca="1" si="326"/>
        <v>34.402700000000266</v>
      </c>
      <c r="D735" s="306">
        <f t="shared" ca="1" si="327"/>
        <v>-0.8241257173697959</v>
      </c>
      <c r="E735" s="307">
        <f t="shared" ca="1" si="328"/>
        <v>-2.6107765618090983</v>
      </c>
      <c r="F735" s="304">
        <f t="shared" ca="1" si="329"/>
        <v>2.7377613945926731</v>
      </c>
      <c r="G735" s="306">
        <f t="shared" ca="1" si="330"/>
        <v>13.970746387915323</v>
      </c>
      <c r="H735" s="307">
        <f t="shared" ca="1" si="331"/>
        <v>-122.04367755107734</v>
      </c>
      <c r="I735" s="304">
        <f t="shared" ca="1" si="332"/>
        <v>122.84071387299403</v>
      </c>
      <c r="J735" s="306">
        <f t="shared" ca="1" si="333"/>
        <v>866.89570083935689</v>
      </c>
      <c r="K735" s="307">
        <f t="shared" ca="1" si="334"/>
        <v>-3.216214951053725</v>
      </c>
      <c r="L735" s="304">
        <f t="shared" ca="1" si="319"/>
        <v>866.90166695673804</v>
      </c>
      <c r="M735" s="306">
        <f t="shared" ca="1" si="335"/>
        <v>-1.4568191250315976</v>
      </c>
      <c r="N735" s="304">
        <f t="shared" ca="1" si="336"/>
        <v>-83.46958737825193</v>
      </c>
      <c r="P735" s="310">
        <f t="shared" ca="1" si="337"/>
        <v>23</v>
      </c>
      <c r="Q735" s="304">
        <f t="shared" ca="1" si="338"/>
        <v>0</v>
      </c>
      <c r="R735" s="306">
        <f t="shared" ca="1" si="339"/>
        <v>0</v>
      </c>
      <c r="S735" s="307">
        <f t="shared" ca="1" si="340"/>
        <v>8.2349999999999994</v>
      </c>
      <c r="T735" s="304">
        <f t="shared" ca="1" si="320"/>
        <v>80.785349999999994</v>
      </c>
      <c r="U735" s="311">
        <f t="shared" ca="1" si="321"/>
        <v>0</v>
      </c>
      <c r="V735" s="306">
        <f t="shared" ca="1" si="322"/>
        <v>1.2253940496989311</v>
      </c>
      <c r="W735" s="304">
        <f t="shared" ca="1" si="323"/>
        <v>59.673106201358898</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2.5001075564889428</v>
      </c>
      <c r="AH735" s="304">
        <f t="shared" ca="1" si="347"/>
        <v>-7.2462404949758268</v>
      </c>
    </row>
    <row r="736" spans="1:34" x14ac:dyDescent="0.2">
      <c r="A736" s="347">
        <f t="shared" ca="1" si="325"/>
        <v>1E-4</v>
      </c>
      <c r="B736" s="304">
        <f t="shared" ca="1" si="326"/>
        <v>34.402800000000269</v>
      </c>
      <c r="D736" s="306">
        <f t="shared" ca="1" si="327"/>
        <v>-0.82412353901098945</v>
      </c>
      <c r="E736" s="307">
        <f t="shared" ca="1" si="328"/>
        <v>-2.6107377226237105</v>
      </c>
      <c r="F736" s="304">
        <f t="shared" ca="1" si="329"/>
        <v>2.7377237011580324</v>
      </c>
      <c r="G736" s="306">
        <f t="shared" ca="1" si="330"/>
        <v>13.970663975561422</v>
      </c>
      <c r="H736" s="307">
        <f t="shared" ca="1" si="331"/>
        <v>-122.0439386248496</v>
      </c>
      <c r="I736" s="304">
        <f t="shared" ca="1" si="332"/>
        <v>122.84096388006773</v>
      </c>
      <c r="J736" s="306">
        <f t="shared" ca="1" si="333"/>
        <v>866.89570083935689</v>
      </c>
      <c r="K736" s="307">
        <f t="shared" ca="1" si="334"/>
        <v>-3.2284193318625212</v>
      </c>
      <c r="L736" s="304">
        <f t="shared" ca="1" si="319"/>
        <v>866.90171232103478</v>
      </c>
      <c r="M736" s="306">
        <f t="shared" ca="1" si="335"/>
        <v>-1.4568200332767096</v>
      </c>
      <c r="N736" s="304">
        <f t="shared" ca="1" si="336"/>
        <v>-83.4696394168636</v>
      </c>
      <c r="P736" s="310">
        <f t="shared" ca="1" si="337"/>
        <v>23</v>
      </c>
      <c r="Q736" s="304">
        <f t="shared" ca="1" si="338"/>
        <v>0</v>
      </c>
      <c r="R736" s="306">
        <f t="shared" ca="1" si="339"/>
        <v>0</v>
      </c>
      <c r="S736" s="307">
        <f t="shared" ca="1" si="340"/>
        <v>8.2349999999999994</v>
      </c>
      <c r="T736" s="304">
        <f t="shared" ca="1" si="320"/>
        <v>80.785349999999994</v>
      </c>
      <c r="U736" s="311">
        <f t="shared" ca="1" si="321"/>
        <v>0</v>
      </c>
      <c r="V736" s="306">
        <f t="shared" ca="1" si="322"/>
        <v>1.2253955452174445</v>
      </c>
      <c r="W736" s="304">
        <f t="shared" ca="1" si="323"/>
        <v>59.673421924297323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2.5000702303961875</v>
      </c>
      <c r="AH736" s="304">
        <f t="shared" ca="1" si="347"/>
        <v>-7.2462788344090958</v>
      </c>
    </row>
    <row r="737" spans="1:34" x14ac:dyDescent="0.2">
      <c r="A737" s="347">
        <f t="shared" ca="1" si="325"/>
        <v>1E-4</v>
      </c>
      <c r="B737" s="304">
        <f t="shared" ca="1" si="326"/>
        <v>34.402900000000272</v>
      </c>
      <c r="D737" s="306">
        <f t="shared" ca="1" si="327"/>
        <v>-0.82412136061580854</v>
      </c>
      <c r="E737" s="307">
        <f t="shared" ca="1" si="328"/>
        <v>-2.6106988837206284</v>
      </c>
      <c r="F737" s="304">
        <f t="shared" ca="1" si="329"/>
        <v>2.7376860080154164</v>
      </c>
      <c r="G737" s="306">
        <f t="shared" ca="1" si="330"/>
        <v>13.970581563425361</v>
      </c>
      <c r="H737" s="307">
        <f t="shared" ca="1" si="331"/>
        <v>-122.04419969473797</v>
      </c>
      <c r="I737" s="304">
        <f t="shared" ca="1" si="332"/>
        <v>122.84121388340886</v>
      </c>
      <c r="J737" s="306">
        <f t="shared" ca="1" si="333"/>
        <v>866.89570083935689</v>
      </c>
      <c r="K737" s="307">
        <f t="shared" ca="1" si="334"/>
        <v>-3.2406237387785004</v>
      </c>
      <c r="L737" s="304">
        <f t="shared" ca="1" si="319"/>
        <v>866.90175785724193</v>
      </c>
      <c r="M737" s="306">
        <f t="shared" ca="1" si="335"/>
        <v>-1.4568209415127669</v>
      </c>
      <c r="N737" s="304">
        <f t="shared" ca="1" si="336"/>
        <v>-83.469691454956489</v>
      </c>
      <c r="P737" s="310">
        <f t="shared" ca="1" si="337"/>
        <v>23</v>
      </c>
      <c r="Q737" s="304">
        <f t="shared" ca="1" si="338"/>
        <v>0</v>
      </c>
      <c r="R737" s="306">
        <f t="shared" ca="1" si="339"/>
        <v>0</v>
      </c>
      <c r="S737" s="307">
        <f t="shared" ca="1" si="340"/>
        <v>8.2349999999999994</v>
      </c>
      <c r="T737" s="304">
        <f t="shared" ca="1" si="320"/>
        <v>80.785349999999994</v>
      </c>
      <c r="U737" s="311">
        <f t="shared" ca="1" si="321"/>
        <v>0</v>
      </c>
      <c r="V737" s="306">
        <f t="shared" ca="1" si="322"/>
        <v>1.2253970407409829</v>
      </c>
      <c r="W737" s="304">
        <f t="shared" ca="1" si="323"/>
        <v>59.673737644941255</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2.5000329045639242</v>
      </c>
      <c r="AH737" s="304">
        <f t="shared" ca="1" si="347"/>
        <v>-7.2463171735637308</v>
      </c>
    </row>
    <row r="738" spans="1:34" x14ac:dyDescent="0.2">
      <c r="A738" s="347">
        <f t="shared" ca="1" si="325"/>
        <v>1E-4</v>
      </c>
      <c r="B738" s="304">
        <f t="shared" ca="1" si="326"/>
        <v>34.403000000000276</v>
      </c>
      <c r="D738" s="306">
        <f t="shared" ca="1" si="327"/>
        <v>-0.82411918218425739</v>
      </c>
      <c r="E738" s="307">
        <f t="shared" ca="1" si="328"/>
        <v>-2.6106600450998458</v>
      </c>
      <c r="F738" s="304">
        <f t="shared" ca="1" si="329"/>
        <v>2.7376483151648201</v>
      </c>
      <c r="G738" s="306">
        <f t="shared" ca="1" si="330"/>
        <v>13.970499151507143</v>
      </c>
      <c r="H738" s="307">
        <f t="shared" ca="1" si="331"/>
        <v>-122.04446076074248</v>
      </c>
      <c r="I738" s="304">
        <f t="shared" ca="1" si="332"/>
        <v>122.84146388301743</v>
      </c>
      <c r="J738" s="306">
        <f t="shared" ca="1" si="333"/>
        <v>866.89570083935689</v>
      </c>
      <c r="K738" s="307">
        <f t="shared" ca="1" si="334"/>
        <v>-3.2528281718012746</v>
      </c>
      <c r="L738" s="304">
        <f t="shared" ca="1" si="319"/>
        <v>866.90180356536052</v>
      </c>
      <c r="M738" s="306">
        <f t="shared" ca="1" si="335"/>
        <v>-1.4568218497397698</v>
      </c>
      <c r="N738" s="304">
        <f t="shared" ca="1" si="336"/>
        <v>-83.469743492530597</v>
      </c>
      <c r="P738" s="310">
        <f t="shared" ca="1" si="337"/>
        <v>23</v>
      </c>
      <c r="Q738" s="304">
        <f t="shared" ca="1" si="338"/>
        <v>0</v>
      </c>
      <c r="R738" s="306">
        <f t="shared" ca="1" si="339"/>
        <v>0</v>
      </c>
      <c r="S738" s="307">
        <f t="shared" ca="1" si="340"/>
        <v>8.2349999999999994</v>
      </c>
      <c r="T738" s="304">
        <f t="shared" ca="1" si="320"/>
        <v>80.785349999999994</v>
      </c>
      <c r="U738" s="311">
        <f t="shared" ca="1" si="321"/>
        <v>0</v>
      </c>
      <c r="V738" s="306">
        <f t="shared" ca="1" si="322"/>
        <v>1.2253985362695459</v>
      </c>
      <c r="W738" s="304">
        <f t="shared" ca="1" si="323"/>
        <v>59.674053363290675</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2.4999955789921451</v>
      </c>
      <c r="AH738" s="304">
        <f t="shared" ca="1" si="347"/>
        <v>-7.2463555124397399</v>
      </c>
    </row>
    <row r="739" spans="1:34" x14ac:dyDescent="0.2">
      <c r="A739" s="347">
        <f t="shared" ca="1" si="325"/>
        <v>1E-4</v>
      </c>
      <c r="B739" s="304">
        <f t="shared" ca="1" si="326"/>
        <v>34.403100000000279</v>
      </c>
      <c r="D739" s="306">
        <f t="shared" ca="1" si="327"/>
        <v>-0.82411700371633434</v>
      </c>
      <c r="E739" s="307">
        <f t="shared" ca="1" si="328"/>
        <v>-2.6106212067613654</v>
      </c>
      <c r="F739" s="304">
        <f t="shared" ca="1" si="329"/>
        <v>2.7376106226062458</v>
      </c>
      <c r="G739" s="306">
        <f t="shared" ca="1" si="330"/>
        <v>13.970416739806771</v>
      </c>
      <c r="H739" s="307">
        <f t="shared" ca="1" si="331"/>
        <v>-122.04472182286315</v>
      </c>
      <c r="I739" s="304">
        <f t="shared" ca="1" si="332"/>
        <v>122.84171387889344</v>
      </c>
      <c r="J739" s="306">
        <f t="shared" ca="1" si="333"/>
        <v>866.89570083935689</v>
      </c>
      <c r="K739" s="307">
        <f t="shared" ca="1" si="334"/>
        <v>-3.2650326309304547</v>
      </c>
      <c r="L739" s="304">
        <f t="shared" ca="1" si="319"/>
        <v>866.9018494453918</v>
      </c>
      <c r="M739" s="306">
        <f t="shared" ca="1" si="335"/>
        <v>-1.4568227579577184</v>
      </c>
      <c r="N739" s="304">
        <f t="shared" ca="1" si="336"/>
        <v>-83.469795529585937</v>
      </c>
      <c r="P739" s="310">
        <f t="shared" ca="1" si="337"/>
        <v>23</v>
      </c>
      <c r="Q739" s="304">
        <f t="shared" ca="1" si="338"/>
        <v>0</v>
      </c>
      <c r="R739" s="306">
        <f t="shared" ca="1" si="339"/>
        <v>0</v>
      </c>
      <c r="S739" s="307">
        <f t="shared" ca="1" si="340"/>
        <v>8.2349999999999994</v>
      </c>
      <c r="T739" s="304">
        <f t="shared" ca="1" si="320"/>
        <v>80.785349999999994</v>
      </c>
      <c r="U739" s="311">
        <f t="shared" ca="1" si="321"/>
        <v>0</v>
      </c>
      <c r="V739" s="306">
        <f t="shared" ca="1" si="322"/>
        <v>1.2254000318031337</v>
      </c>
      <c r="W739" s="304">
        <f t="shared" ca="1" si="323"/>
        <v>59.674369079345553</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2.4999582536808536</v>
      </c>
      <c r="AH739" s="304">
        <f t="shared" ca="1" si="347"/>
        <v>-7.2463938510371193</v>
      </c>
    </row>
    <row r="740" spans="1:34" x14ac:dyDescent="0.2">
      <c r="A740" s="347">
        <f t="shared" ca="1" si="325"/>
        <v>1E-4</v>
      </c>
      <c r="B740" s="304">
        <f t="shared" ca="1" si="326"/>
        <v>34.403200000000282</v>
      </c>
      <c r="D740" s="306">
        <f t="shared" ca="1" si="327"/>
        <v>-0.8241148252120406</v>
      </c>
      <c r="E740" s="307">
        <f t="shared" ca="1" si="328"/>
        <v>-2.6105823687051908</v>
      </c>
      <c r="F740" s="304">
        <f t="shared" ca="1" si="329"/>
        <v>2.7375729303396974</v>
      </c>
      <c r="G740" s="306">
        <f t="shared" ca="1" si="330"/>
        <v>13.970334328324249</v>
      </c>
      <c r="H740" s="307">
        <f t="shared" ca="1" si="331"/>
        <v>-122.04498288110003</v>
      </c>
      <c r="I740" s="304">
        <f t="shared" ca="1" si="332"/>
        <v>122.84196387103697</v>
      </c>
      <c r="J740" s="306">
        <f t="shared" ca="1" si="333"/>
        <v>866.89570083935689</v>
      </c>
      <c r="K740" s="307">
        <f t="shared" ca="1" si="334"/>
        <v>-3.2772371161656531</v>
      </c>
      <c r="L740" s="304">
        <f t="shared" ca="1" si="319"/>
        <v>866.90189549733668</v>
      </c>
      <c r="M740" s="306">
        <f t="shared" ca="1" si="335"/>
        <v>-1.456823666166613</v>
      </c>
      <c r="N740" s="304">
        <f t="shared" ca="1" si="336"/>
        <v>-83.46984756612251</v>
      </c>
      <c r="P740" s="310">
        <f t="shared" ca="1" si="337"/>
        <v>23</v>
      </c>
      <c r="Q740" s="304">
        <f t="shared" ca="1" si="338"/>
        <v>0</v>
      </c>
      <c r="R740" s="306">
        <f t="shared" ca="1" si="339"/>
        <v>0</v>
      </c>
      <c r="S740" s="307">
        <f t="shared" ca="1" si="340"/>
        <v>8.2349999999999994</v>
      </c>
      <c r="T740" s="304">
        <f t="shared" ca="1" si="320"/>
        <v>80.785349999999994</v>
      </c>
      <c r="U740" s="311">
        <f t="shared" ca="1" si="321"/>
        <v>0</v>
      </c>
      <c r="V740" s="306">
        <f t="shared" ca="1" si="322"/>
        <v>1.2254015273417458</v>
      </c>
      <c r="W740" s="304">
        <f t="shared" ca="1" si="323"/>
        <v>59.674684793105889</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2.499920928630055</v>
      </c>
      <c r="AH740" s="304">
        <f t="shared" ca="1" si="347"/>
        <v>-7.2464321893558656</v>
      </c>
    </row>
    <row r="741" spans="1:34" x14ac:dyDescent="0.2">
      <c r="A741" s="347">
        <f t="shared" ca="1" si="325"/>
        <v>1E-4</v>
      </c>
      <c r="B741" s="304">
        <f t="shared" ca="1" si="326"/>
        <v>34.403300000000286</v>
      </c>
      <c r="D741" s="306">
        <f t="shared" ca="1" si="327"/>
        <v>-0.82411264667137663</v>
      </c>
      <c r="E741" s="307">
        <f t="shared" ca="1" si="328"/>
        <v>-2.6105435309313201</v>
      </c>
      <c r="F741" s="304">
        <f t="shared" ca="1" si="329"/>
        <v>2.7375352383651732</v>
      </c>
      <c r="G741" s="306">
        <f t="shared" ca="1" si="330"/>
        <v>13.970251917059581</v>
      </c>
      <c r="H741" s="307">
        <f t="shared" ca="1" si="331"/>
        <v>-122.04524393545312</v>
      </c>
      <c r="I741" s="304">
        <f t="shared" ca="1" si="332"/>
        <v>122.84221385944802</v>
      </c>
      <c r="J741" s="306">
        <f t="shared" ca="1" si="333"/>
        <v>866.89570083935689</v>
      </c>
      <c r="K741" s="307">
        <f t="shared" ca="1" si="334"/>
        <v>-3.2894416275064806</v>
      </c>
      <c r="L741" s="304">
        <f t="shared" ca="1" si="319"/>
        <v>866.90194172119641</v>
      </c>
      <c r="M741" s="306">
        <f t="shared" ca="1" si="335"/>
        <v>-1.4568245743664534</v>
      </c>
      <c r="N741" s="304">
        <f t="shared" ca="1" si="336"/>
        <v>-83.469899602140316</v>
      </c>
      <c r="P741" s="310">
        <f t="shared" ca="1" si="337"/>
        <v>23</v>
      </c>
      <c r="Q741" s="304">
        <f t="shared" ca="1" si="338"/>
        <v>0</v>
      </c>
      <c r="R741" s="306">
        <f t="shared" ca="1" si="339"/>
        <v>0</v>
      </c>
      <c r="S741" s="307">
        <f t="shared" ca="1" si="340"/>
        <v>8.2349999999999994</v>
      </c>
      <c r="T741" s="304">
        <f t="shared" ca="1" si="320"/>
        <v>80.785349999999994</v>
      </c>
      <c r="U741" s="311">
        <f t="shared" ca="1" si="321"/>
        <v>0</v>
      </c>
      <c r="V741" s="306">
        <f t="shared" ca="1" si="322"/>
        <v>1.2254030228853823</v>
      </c>
      <c r="W741" s="304">
        <f t="shared" ca="1" si="323"/>
        <v>59.675000504571699</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2.4998836038397485</v>
      </c>
      <c r="AH741" s="304">
        <f t="shared" ca="1" si="347"/>
        <v>-7.2464705273959797</v>
      </c>
    </row>
    <row r="742" spans="1:34" x14ac:dyDescent="0.2">
      <c r="A742" s="347">
        <f t="shared" ca="1" si="325"/>
        <v>1E-4</v>
      </c>
      <c r="B742" s="304">
        <f t="shared" ca="1" si="326"/>
        <v>34.403400000000289</v>
      </c>
      <c r="D742" s="306">
        <f t="shared" ca="1" si="327"/>
        <v>-0.82411046809434441</v>
      </c>
      <c r="E742" s="307">
        <f t="shared" ca="1" si="328"/>
        <v>-2.6105046934397542</v>
      </c>
      <c r="F742" s="304">
        <f t="shared" ca="1" si="329"/>
        <v>2.737497546682675</v>
      </c>
      <c r="G742" s="306">
        <f t="shared" ca="1" si="330"/>
        <v>13.970169506012772</v>
      </c>
      <c r="H742" s="307">
        <f t="shared" ca="1" si="331"/>
        <v>-122.04550498592246</v>
      </c>
      <c r="I742" s="304">
        <f t="shared" ca="1" si="332"/>
        <v>122.84246384412661</v>
      </c>
      <c r="J742" s="306">
        <f t="shared" ca="1" si="333"/>
        <v>866.89570083935689</v>
      </c>
      <c r="K742" s="307">
        <f t="shared" ca="1" si="334"/>
        <v>-3.3016461649525493</v>
      </c>
      <c r="L742" s="304">
        <f t="shared" ca="1" si="319"/>
        <v>866.90198811697178</v>
      </c>
      <c r="M742" s="306">
        <f t="shared" ca="1" si="335"/>
        <v>-1.45682548255724</v>
      </c>
      <c r="N742" s="304">
        <f t="shared" ca="1" si="336"/>
        <v>-83.469951637639383</v>
      </c>
      <c r="P742" s="310">
        <f t="shared" ca="1" si="337"/>
        <v>23</v>
      </c>
      <c r="Q742" s="304">
        <f t="shared" ca="1" si="338"/>
        <v>0</v>
      </c>
      <c r="R742" s="306">
        <f t="shared" ca="1" si="339"/>
        <v>0</v>
      </c>
      <c r="S742" s="307">
        <f t="shared" ca="1" si="340"/>
        <v>8.2349999999999994</v>
      </c>
      <c r="T742" s="304">
        <f t="shared" ca="1" si="320"/>
        <v>80.785349999999994</v>
      </c>
      <c r="U742" s="311">
        <f t="shared" ca="1" si="321"/>
        <v>0</v>
      </c>
      <c r="V742" s="306">
        <f t="shared" ca="1" si="322"/>
        <v>1.2254045184340436</v>
      </c>
      <c r="W742" s="304">
        <f t="shared" ca="1" si="323"/>
        <v>59.67531621374296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2.4998462793099314</v>
      </c>
      <c r="AH742" s="304">
        <f t="shared" ca="1" si="347"/>
        <v>-7.2465088651574625</v>
      </c>
    </row>
    <row r="743" spans="1:34" x14ac:dyDescent="0.2">
      <c r="A743" s="347">
        <f t="shared" ca="1" si="325"/>
        <v>1E-4</v>
      </c>
      <c r="B743" s="304">
        <f t="shared" ca="1" si="326"/>
        <v>34.403500000000292</v>
      </c>
      <c r="D743" s="306">
        <f t="shared" ca="1" si="327"/>
        <v>-0.82410828948094361</v>
      </c>
      <c r="E743" s="307">
        <f t="shared" ca="1" si="328"/>
        <v>-2.6104658562304941</v>
      </c>
      <c r="F743" s="304">
        <f t="shared" ca="1" si="329"/>
        <v>2.737459855292204</v>
      </c>
      <c r="G743" s="306">
        <f t="shared" ca="1" si="330"/>
        <v>13.970087095183823</v>
      </c>
      <c r="H743" s="307">
        <f t="shared" ca="1" si="331"/>
        <v>-122.04576603250808</v>
      </c>
      <c r="I743" s="304">
        <f t="shared" ca="1" si="332"/>
        <v>122.84271382507276</v>
      </c>
      <c r="J743" s="306">
        <f t="shared" ca="1" si="333"/>
        <v>866.89570083935689</v>
      </c>
      <c r="K743" s="307">
        <f t="shared" ca="1" si="334"/>
        <v>-3.3138507285034708</v>
      </c>
      <c r="L743" s="304">
        <f t="shared" ca="1" si="319"/>
        <v>866.90203468466405</v>
      </c>
      <c r="M743" s="306">
        <f t="shared" ca="1" si="335"/>
        <v>-1.4568263907389729</v>
      </c>
      <c r="N743" s="304">
        <f t="shared" ca="1" si="336"/>
        <v>-83.470003672619711</v>
      </c>
      <c r="P743" s="310">
        <f t="shared" ca="1" si="337"/>
        <v>23</v>
      </c>
      <c r="Q743" s="304">
        <f t="shared" ca="1" si="338"/>
        <v>0</v>
      </c>
      <c r="R743" s="306">
        <f t="shared" ca="1" si="339"/>
        <v>0</v>
      </c>
      <c r="S743" s="307">
        <f t="shared" ca="1" si="340"/>
        <v>8.2349999999999994</v>
      </c>
      <c r="T743" s="304">
        <f t="shared" ca="1" si="320"/>
        <v>80.785349999999994</v>
      </c>
      <c r="U743" s="311">
        <f t="shared" ca="1" si="321"/>
        <v>0</v>
      </c>
      <c r="V743" s="306">
        <f t="shared" ca="1" si="322"/>
        <v>1.2254060139877292</v>
      </c>
      <c r="W743" s="304">
        <f t="shared" ca="1" si="323"/>
        <v>59.675631920619644</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2.49980895504061</v>
      </c>
      <c r="AH743" s="304">
        <f t="shared" ca="1" si="347"/>
        <v>-7.2465472026403113</v>
      </c>
    </row>
    <row r="744" spans="1:34" x14ac:dyDescent="0.2">
      <c r="A744" s="347">
        <f t="shared" ca="1" si="325"/>
        <v>1E-4</v>
      </c>
      <c r="B744" s="304">
        <f t="shared" ca="1" si="326"/>
        <v>34.403600000000296</v>
      </c>
      <c r="D744" s="306">
        <f t="shared" ca="1" si="327"/>
        <v>-0.82410611083117413</v>
      </c>
      <c r="E744" s="307">
        <f t="shared" ca="1" si="328"/>
        <v>-2.6104270193035441</v>
      </c>
      <c r="F744" s="304">
        <f t="shared" ca="1" si="329"/>
        <v>2.7374221641937639</v>
      </c>
      <c r="G744" s="306">
        <f t="shared" ca="1" si="330"/>
        <v>13.970004684572739</v>
      </c>
      <c r="H744" s="307">
        <f t="shared" ca="1" si="331"/>
        <v>-122.04602707521002</v>
      </c>
      <c r="I744" s="304">
        <f t="shared" ca="1" si="332"/>
        <v>122.84296380228655</v>
      </c>
      <c r="J744" s="306">
        <f t="shared" ca="1" si="333"/>
        <v>866.89570083935689</v>
      </c>
      <c r="K744" s="307">
        <f t="shared" ca="1" si="334"/>
        <v>-3.3260553181588568</v>
      </c>
      <c r="L744" s="304">
        <f t="shared" ca="1" si="319"/>
        <v>866.90208142427434</v>
      </c>
      <c r="M744" s="306">
        <f t="shared" ca="1" si="335"/>
        <v>-1.4568272989116522</v>
      </c>
      <c r="N744" s="304">
        <f t="shared" ca="1" si="336"/>
        <v>-83.470055707081301</v>
      </c>
      <c r="P744" s="310">
        <f t="shared" ca="1" si="337"/>
        <v>23</v>
      </c>
      <c r="Q744" s="304">
        <f t="shared" ca="1" si="338"/>
        <v>0</v>
      </c>
      <c r="R744" s="306">
        <f t="shared" ca="1" si="339"/>
        <v>0</v>
      </c>
      <c r="S744" s="307">
        <f t="shared" ca="1" si="340"/>
        <v>8.2349999999999994</v>
      </c>
      <c r="T744" s="304">
        <f t="shared" ca="1" si="320"/>
        <v>80.785349999999994</v>
      </c>
      <c r="U744" s="311">
        <f t="shared" ca="1" si="321"/>
        <v>0</v>
      </c>
      <c r="V744" s="306">
        <f t="shared" ca="1" si="322"/>
        <v>1.225407509546439</v>
      </c>
      <c r="W744" s="304">
        <f t="shared" ca="1" si="323"/>
        <v>59.675947625201779</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2.499771631031785</v>
      </c>
      <c r="AH744" s="304">
        <f t="shared" ca="1" si="347"/>
        <v>-7.2465855398445234</v>
      </c>
    </row>
    <row r="745" spans="1:34" x14ac:dyDescent="0.2">
      <c r="A745" s="347">
        <f t="shared" ca="1" si="325"/>
        <v>1E-4</v>
      </c>
      <c r="B745" s="304">
        <f t="shared" ca="1" si="326"/>
        <v>34.403700000000299</v>
      </c>
      <c r="D745" s="306">
        <f t="shared" ca="1" si="327"/>
        <v>-0.82410393214503841</v>
      </c>
      <c r="E745" s="307">
        <f t="shared" ca="1" si="328"/>
        <v>-2.6103881826589008</v>
      </c>
      <c r="F745" s="304">
        <f t="shared" ca="1" si="329"/>
        <v>2.7373844733873525</v>
      </c>
      <c r="G745" s="306">
        <f t="shared" ca="1" si="330"/>
        <v>13.969922274179524</v>
      </c>
      <c r="H745" s="307">
        <f t="shared" ca="1" si="331"/>
        <v>-122.04628811402829</v>
      </c>
      <c r="I745" s="304">
        <f t="shared" ca="1" si="332"/>
        <v>122.84321377576794</v>
      </c>
      <c r="J745" s="306">
        <f t="shared" ca="1" si="333"/>
        <v>866.89570083935689</v>
      </c>
      <c r="K745" s="307">
        <f t="shared" ca="1" si="334"/>
        <v>-3.3382599339183185</v>
      </c>
      <c r="L745" s="304">
        <f t="shared" ca="1" si="319"/>
        <v>866.9021283358037</v>
      </c>
      <c r="M745" s="306">
        <f t="shared" ca="1" si="335"/>
        <v>-1.456828207075278</v>
      </c>
      <c r="N745" s="304">
        <f t="shared" ca="1" si="336"/>
        <v>-83.470107741024165</v>
      </c>
      <c r="P745" s="310">
        <f t="shared" ca="1" si="337"/>
        <v>23</v>
      </c>
      <c r="Q745" s="304">
        <f t="shared" ca="1" si="338"/>
        <v>0</v>
      </c>
      <c r="R745" s="306">
        <f t="shared" ca="1" si="339"/>
        <v>0</v>
      </c>
      <c r="S745" s="307">
        <f t="shared" ca="1" si="340"/>
        <v>8.2349999999999994</v>
      </c>
      <c r="T745" s="304">
        <f t="shared" ca="1" si="320"/>
        <v>80.785349999999994</v>
      </c>
      <c r="U745" s="311">
        <f t="shared" ca="1" si="321"/>
        <v>0</v>
      </c>
      <c r="V745" s="306">
        <f t="shared" ca="1" si="322"/>
        <v>1.2254090051101734</v>
      </c>
      <c r="W745" s="304">
        <f t="shared" ca="1" si="323"/>
        <v>59.676263327489337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2.4997343072834557</v>
      </c>
      <c r="AH745" s="304">
        <f t="shared" ca="1" si="347"/>
        <v>-7.2466238767701014</v>
      </c>
    </row>
    <row r="746" spans="1:34" x14ac:dyDescent="0.2">
      <c r="A746" s="347">
        <f t="shared" ca="1" si="325"/>
        <v>1E-4</v>
      </c>
      <c r="B746" s="304">
        <f t="shared" ca="1" si="326"/>
        <v>34.403800000000302</v>
      </c>
      <c r="D746" s="306">
        <f t="shared" ca="1" si="327"/>
        <v>-0.82410175342253589</v>
      </c>
      <c r="E746" s="307">
        <f t="shared" ca="1" si="328"/>
        <v>-2.6103493462965668</v>
      </c>
      <c r="F746" s="304">
        <f t="shared" ca="1" si="329"/>
        <v>2.7373467828729723</v>
      </c>
      <c r="G746" s="306">
        <f t="shared" ca="1" si="330"/>
        <v>13.969839864004182</v>
      </c>
      <c r="H746" s="307">
        <f t="shared" ca="1" si="331"/>
        <v>-122.04654914896291</v>
      </c>
      <c r="I746" s="304">
        <f t="shared" ca="1" si="332"/>
        <v>122.84346374551696</v>
      </c>
      <c r="J746" s="306">
        <f t="shared" ca="1" si="333"/>
        <v>866.89570083935689</v>
      </c>
      <c r="K746" s="307">
        <f t="shared" ca="1" si="334"/>
        <v>-3.3504645757814679</v>
      </c>
      <c r="L746" s="304">
        <f t="shared" ca="1" si="319"/>
        <v>866.90217541925301</v>
      </c>
      <c r="M746" s="306">
        <f t="shared" ca="1" si="335"/>
        <v>-1.4568291152298505</v>
      </c>
      <c r="N746" s="304">
        <f t="shared" ca="1" si="336"/>
        <v>-83.470159774448319</v>
      </c>
      <c r="P746" s="310">
        <f t="shared" ca="1" si="337"/>
        <v>23</v>
      </c>
      <c r="Q746" s="304">
        <f t="shared" ca="1" si="338"/>
        <v>0</v>
      </c>
      <c r="R746" s="306">
        <f t="shared" ca="1" si="339"/>
        <v>0</v>
      </c>
      <c r="S746" s="307">
        <f t="shared" ca="1" si="340"/>
        <v>8.2349999999999994</v>
      </c>
      <c r="T746" s="304">
        <f t="shared" ca="1" si="320"/>
        <v>80.785349999999994</v>
      </c>
      <c r="U746" s="311">
        <f t="shared" ca="1" si="321"/>
        <v>0</v>
      </c>
      <c r="V746" s="306">
        <f t="shared" ca="1" si="322"/>
        <v>1.2254105006789326</v>
      </c>
      <c r="W746" s="304">
        <f t="shared" ca="1" si="323"/>
        <v>59.676579027482333</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2.4996969837956238</v>
      </c>
      <c r="AH746" s="304">
        <f t="shared" ca="1" si="347"/>
        <v>-7.246662213417042</v>
      </c>
    </row>
    <row r="747" spans="1:34" x14ac:dyDescent="0.2">
      <c r="A747" s="347">
        <f t="shared" ca="1" si="325"/>
        <v>1E-4</v>
      </c>
      <c r="B747" s="304">
        <f t="shared" ca="1" si="326"/>
        <v>34.403900000000306</v>
      </c>
      <c r="D747" s="306">
        <f t="shared" ca="1" si="327"/>
        <v>-0.82409957466366879</v>
      </c>
      <c r="E747" s="307">
        <f t="shared" ca="1" si="328"/>
        <v>-2.6103105102165403</v>
      </c>
      <c r="F747" s="304">
        <f t="shared" ca="1" si="329"/>
        <v>2.7373090926506225</v>
      </c>
      <c r="G747" s="306">
        <f t="shared" ca="1" si="330"/>
        <v>13.969757454046716</v>
      </c>
      <c r="H747" s="307">
        <f t="shared" ca="1" si="331"/>
        <v>-122.04681018001394</v>
      </c>
      <c r="I747" s="304">
        <f t="shared" ca="1" si="332"/>
        <v>122.84371371153368</v>
      </c>
      <c r="J747" s="306">
        <f t="shared" ca="1" si="333"/>
        <v>866.89570083935689</v>
      </c>
      <c r="K747" s="307">
        <f t="shared" ca="1" si="334"/>
        <v>-3.3626692437479169</v>
      </c>
      <c r="L747" s="304">
        <f t="shared" ca="1" si="319"/>
        <v>866.90222267462354</v>
      </c>
      <c r="M747" s="306">
        <f t="shared" ca="1" si="335"/>
        <v>-1.4568300233753697</v>
      </c>
      <c r="N747" s="304">
        <f t="shared" ca="1" si="336"/>
        <v>-83.470211807353749</v>
      </c>
      <c r="P747" s="310">
        <f t="shared" ca="1" si="337"/>
        <v>23</v>
      </c>
      <c r="Q747" s="304">
        <f t="shared" ca="1" si="338"/>
        <v>0</v>
      </c>
      <c r="R747" s="306">
        <f t="shared" ca="1" si="339"/>
        <v>0</v>
      </c>
      <c r="S747" s="307">
        <f t="shared" ca="1" si="340"/>
        <v>8.2349999999999994</v>
      </c>
      <c r="T747" s="304">
        <f t="shared" ca="1" si="320"/>
        <v>80.785349999999994</v>
      </c>
      <c r="U747" s="311">
        <f t="shared" ca="1" si="321"/>
        <v>0</v>
      </c>
      <c r="V747" s="306">
        <f t="shared" ca="1" si="322"/>
        <v>1.2254119962527152</v>
      </c>
      <c r="W747" s="304">
        <f t="shared" ca="1" si="323"/>
        <v>59.676894725180709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2.4996596605682901</v>
      </c>
      <c r="AH747" s="304">
        <f t="shared" ca="1" si="347"/>
        <v>-7.2467005497853476</v>
      </c>
    </row>
    <row r="748" spans="1:34" x14ac:dyDescent="0.2">
      <c r="A748" s="347">
        <f t="shared" ca="1" si="325"/>
        <v>1E-4</v>
      </c>
      <c r="B748" s="304">
        <f t="shared" ca="1" si="326"/>
        <v>34.404000000000309</v>
      </c>
      <c r="D748" s="306">
        <f t="shared" ca="1" si="327"/>
        <v>-0.82409739586843656</v>
      </c>
      <c r="E748" s="307">
        <f t="shared" ca="1" si="328"/>
        <v>-2.6102716744188292</v>
      </c>
      <c r="F748" s="304">
        <f t="shared" ca="1" si="329"/>
        <v>2.7372714027203107</v>
      </c>
      <c r="G748" s="306">
        <f t="shared" ca="1" si="330"/>
        <v>13.969675044307129</v>
      </c>
      <c r="H748" s="307">
        <f t="shared" ca="1" si="331"/>
        <v>-122.04707120718138</v>
      </c>
      <c r="I748" s="304">
        <f t="shared" ca="1" si="332"/>
        <v>122.8439636738181</v>
      </c>
      <c r="J748" s="306">
        <f t="shared" ca="1" si="333"/>
        <v>866.89570083935689</v>
      </c>
      <c r="K748" s="307">
        <f t="shared" ca="1" si="334"/>
        <v>-3.3748739378172767</v>
      </c>
      <c r="L748" s="304">
        <f t="shared" ca="1" si="319"/>
        <v>866.90227010191632</v>
      </c>
      <c r="M748" s="306">
        <f t="shared" ca="1" si="335"/>
        <v>-1.456830931511836</v>
      </c>
      <c r="N748" s="304">
        <f t="shared" ca="1" si="336"/>
        <v>-83.470263839740483</v>
      </c>
      <c r="P748" s="310">
        <f t="shared" ca="1" si="337"/>
        <v>23</v>
      </c>
      <c r="Q748" s="304">
        <f t="shared" ca="1" si="338"/>
        <v>0</v>
      </c>
      <c r="R748" s="306">
        <f t="shared" ca="1" si="339"/>
        <v>0</v>
      </c>
      <c r="S748" s="307">
        <f t="shared" ca="1" si="340"/>
        <v>8.2349999999999994</v>
      </c>
      <c r="T748" s="304">
        <f t="shared" ca="1" si="320"/>
        <v>80.785349999999994</v>
      </c>
      <c r="U748" s="311">
        <f t="shared" ca="1" si="321"/>
        <v>0</v>
      </c>
      <c r="V748" s="306">
        <f t="shared" ca="1" si="322"/>
        <v>1.2254134918315231</v>
      </c>
      <c r="W748" s="304">
        <f t="shared" ca="1" si="323"/>
        <v>59.677210420584558</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2.499622337601461</v>
      </c>
      <c r="AH748" s="304">
        <f t="shared" ca="1" si="347"/>
        <v>-7.2467388858750104</v>
      </c>
    </row>
    <row r="749" spans="1:34" x14ac:dyDescent="0.2">
      <c r="A749" s="347">
        <f t="shared" ca="1" si="325"/>
        <v>1E-4</v>
      </c>
      <c r="B749" s="304">
        <f t="shared" ca="1" si="326"/>
        <v>34.404100000000312</v>
      </c>
      <c r="D749" s="306">
        <f t="shared" ca="1" si="327"/>
        <v>-0.82409521703684063</v>
      </c>
      <c r="E749" s="307">
        <f t="shared" ca="1" si="328"/>
        <v>-2.6102328389034222</v>
      </c>
      <c r="F749" s="304">
        <f t="shared" ca="1" si="329"/>
        <v>2.7372337130820261</v>
      </c>
      <c r="G749" s="306">
        <f t="shared" ca="1" si="330"/>
        <v>13.969592634785425</v>
      </c>
      <c r="H749" s="307">
        <f t="shared" ca="1" si="331"/>
        <v>-122.04733223046526</v>
      </c>
      <c r="I749" s="304">
        <f t="shared" ca="1" si="332"/>
        <v>122.84421363237023</v>
      </c>
      <c r="J749" s="306">
        <f t="shared" ca="1" si="333"/>
        <v>866.89570083935689</v>
      </c>
      <c r="K749" s="307">
        <f t="shared" ca="1" si="334"/>
        <v>-3.387078657989159</v>
      </c>
      <c r="L749" s="304">
        <f t="shared" ca="1" si="319"/>
        <v>866.90231770113246</v>
      </c>
      <c r="M749" s="306">
        <f t="shared" ca="1" si="335"/>
        <v>-1.4568318396392492</v>
      </c>
      <c r="N749" s="304">
        <f t="shared" ca="1" si="336"/>
        <v>-83.470315871608534</v>
      </c>
      <c r="P749" s="310">
        <f t="shared" ca="1" si="337"/>
        <v>23</v>
      </c>
      <c r="Q749" s="304">
        <f t="shared" ca="1" si="338"/>
        <v>0</v>
      </c>
      <c r="R749" s="306">
        <f t="shared" ca="1" si="339"/>
        <v>0</v>
      </c>
      <c r="S749" s="307">
        <f t="shared" ca="1" si="340"/>
        <v>8.2349999999999994</v>
      </c>
      <c r="T749" s="304">
        <f t="shared" ca="1" si="320"/>
        <v>80.785349999999994</v>
      </c>
      <c r="U749" s="311">
        <f t="shared" ca="1" si="321"/>
        <v>0</v>
      </c>
      <c r="V749" s="306">
        <f t="shared" ca="1" si="322"/>
        <v>1.2254149874153548</v>
      </c>
      <c r="W749" s="304">
        <f t="shared" ca="1" si="323"/>
        <v>59.677526113693744</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2.499585014895124</v>
      </c>
      <c r="AH749" s="304">
        <f t="shared" ca="1" si="347"/>
        <v>-7.2467772216860427</v>
      </c>
    </row>
    <row r="750" spans="1:34" x14ac:dyDescent="0.2">
      <c r="A750" s="347">
        <f t="shared" ca="1" si="325"/>
        <v>1E-4</v>
      </c>
      <c r="B750" s="304">
        <f t="shared" ca="1" si="326"/>
        <v>34.404200000000316</v>
      </c>
      <c r="D750" s="306">
        <f t="shared" ca="1" si="327"/>
        <v>-0.82409303816888091</v>
      </c>
      <c r="E750" s="307">
        <f t="shared" ca="1" si="328"/>
        <v>-2.6101940036703342</v>
      </c>
      <c r="F750" s="304">
        <f t="shared" ca="1" si="329"/>
        <v>2.7371960237357835</v>
      </c>
      <c r="G750" s="306">
        <f t="shared" ca="1" si="330"/>
        <v>13.969510225481608</v>
      </c>
      <c r="H750" s="307">
        <f t="shared" ca="1" si="331"/>
        <v>-122.04759324986563</v>
      </c>
      <c r="I750" s="304">
        <f t="shared" ca="1" si="332"/>
        <v>122.84446358719012</v>
      </c>
      <c r="J750" s="306">
        <f t="shared" ca="1" si="333"/>
        <v>866.89570083935689</v>
      </c>
      <c r="K750" s="307">
        <f t="shared" ca="1" si="334"/>
        <v>-3.3992834042631754</v>
      </c>
      <c r="L750" s="304">
        <f t="shared" ca="1" si="319"/>
        <v>866.90236547227289</v>
      </c>
      <c r="M750" s="306">
        <f t="shared" ca="1" si="335"/>
        <v>-1.4568327477576097</v>
      </c>
      <c r="N750" s="304">
        <f t="shared" ca="1" si="336"/>
        <v>-83.470367902957889</v>
      </c>
      <c r="P750" s="310">
        <f t="shared" ca="1" si="337"/>
        <v>23</v>
      </c>
      <c r="Q750" s="304">
        <f t="shared" ca="1" si="338"/>
        <v>0</v>
      </c>
      <c r="R750" s="306">
        <f t="shared" ca="1" si="339"/>
        <v>0</v>
      </c>
      <c r="S750" s="307">
        <f t="shared" ca="1" si="340"/>
        <v>8.2349999999999994</v>
      </c>
      <c r="T750" s="304">
        <f t="shared" ca="1" si="320"/>
        <v>80.785349999999994</v>
      </c>
      <c r="U750" s="311">
        <f t="shared" ca="1" si="321"/>
        <v>0</v>
      </c>
      <c r="V750" s="306">
        <f t="shared" ca="1" si="322"/>
        <v>1.2254164830042105</v>
      </c>
      <c r="W750" s="304">
        <f t="shared" ca="1" si="323"/>
        <v>59.677841804508333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2.4995476924492994</v>
      </c>
      <c r="AH750" s="304">
        <f t="shared" ca="1" si="347"/>
        <v>-7.2468155572184276</v>
      </c>
    </row>
    <row r="751" spans="1:34" x14ac:dyDescent="0.2">
      <c r="A751" s="347">
        <f t="shared" ca="1" si="325"/>
        <v>1E-4</v>
      </c>
      <c r="B751" s="304">
        <f t="shared" ca="1" si="326"/>
        <v>34.404300000000319</v>
      </c>
      <c r="D751" s="306">
        <f t="shared" ca="1" si="327"/>
        <v>-0.82409085926455838</v>
      </c>
      <c r="E751" s="307">
        <f t="shared" ca="1" si="328"/>
        <v>-2.6101551687195599</v>
      </c>
      <c r="F751" s="304">
        <f t="shared" ca="1" si="329"/>
        <v>2.7371583346815784</v>
      </c>
      <c r="G751" s="306">
        <f t="shared" ca="1" si="330"/>
        <v>13.969427816395681</v>
      </c>
      <c r="H751" s="307">
        <f t="shared" ca="1" si="331"/>
        <v>-122.0478542653825</v>
      </c>
      <c r="I751" s="304">
        <f t="shared" ca="1" si="332"/>
        <v>122.8447135382778</v>
      </c>
      <c r="J751" s="306">
        <f t="shared" ca="1" si="333"/>
        <v>866.89570083935689</v>
      </c>
      <c r="K751" s="307">
        <f t="shared" ca="1" si="334"/>
        <v>-3.411488176638938</v>
      </c>
      <c r="L751" s="304">
        <f t="shared" ca="1" si="319"/>
        <v>866.90241341533886</v>
      </c>
      <c r="M751" s="306">
        <f t="shared" ca="1" si="335"/>
        <v>-1.4568336558669177</v>
      </c>
      <c r="N751" s="304">
        <f t="shared" ca="1" si="336"/>
        <v>-83.470419933788563</v>
      </c>
      <c r="P751" s="310">
        <f t="shared" ca="1" si="337"/>
        <v>23</v>
      </c>
      <c r="Q751" s="304">
        <f t="shared" ca="1" si="338"/>
        <v>0</v>
      </c>
      <c r="R751" s="306">
        <f t="shared" ca="1" si="339"/>
        <v>0</v>
      </c>
      <c r="S751" s="307">
        <f t="shared" ca="1" si="340"/>
        <v>8.2349999999999994</v>
      </c>
      <c r="T751" s="304">
        <f t="shared" ca="1" si="320"/>
        <v>80.785349999999994</v>
      </c>
      <c r="U751" s="311">
        <f t="shared" ca="1" si="321"/>
        <v>0</v>
      </c>
      <c r="V751" s="306">
        <f t="shared" ca="1" si="322"/>
        <v>1.2254179785980908</v>
      </c>
      <c r="W751" s="304">
        <f t="shared" ca="1" si="323"/>
        <v>59.678157493028337</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2.4995103702639749</v>
      </c>
      <c r="AH751" s="304">
        <f t="shared" ca="1" si="347"/>
        <v>-7.2468538924721724</v>
      </c>
    </row>
    <row r="752" spans="1:34" x14ac:dyDescent="0.2">
      <c r="A752" s="347">
        <f t="shared" ca="1" si="325"/>
        <v>1E-4</v>
      </c>
      <c r="B752" s="304">
        <f t="shared" ca="1" si="326"/>
        <v>34.404400000000322</v>
      </c>
      <c r="D752" s="306">
        <f t="shared" ca="1" si="327"/>
        <v>-0.82408868032387361</v>
      </c>
      <c r="E752" s="307">
        <f t="shared" ca="1" si="328"/>
        <v>-2.6101163340510958</v>
      </c>
      <c r="F752" s="304">
        <f t="shared" ca="1" si="329"/>
        <v>2.7371206459194077</v>
      </c>
      <c r="G752" s="306">
        <f t="shared" ca="1" si="330"/>
        <v>13.96934540752765</v>
      </c>
      <c r="H752" s="307">
        <f t="shared" ca="1" si="331"/>
        <v>-122.0481152770159</v>
      </c>
      <c r="I752" s="304">
        <f t="shared" ca="1" si="332"/>
        <v>122.84496348563329</v>
      </c>
      <c r="J752" s="306">
        <f t="shared" ca="1" si="333"/>
        <v>866.89570083935689</v>
      </c>
      <c r="K752" s="307">
        <f t="shared" ca="1" si="334"/>
        <v>-3.4236929751160581</v>
      </c>
      <c r="L752" s="304">
        <f t="shared" ca="1" si="319"/>
        <v>866.90246153033127</v>
      </c>
      <c r="M752" s="306">
        <f t="shared" ca="1" si="335"/>
        <v>-1.4568345639671729</v>
      </c>
      <c r="N752" s="304">
        <f t="shared" ca="1" si="336"/>
        <v>-83.470471964100568</v>
      </c>
      <c r="P752" s="310">
        <f t="shared" ca="1" si="337"/>
        <v>23</v>
      </c>
      <c r="Q752" s="304">
        <f t="shared" ca="1" si="338"/>
        <v>0</v>
      </c>
      <c r="R752" s="306">
        <f t="shared" ca="1" si="339"/>
        <v>0</v>
      </c>
      <c r="S752" s="307">
        <f t="shared" ca="1" si="340"/>
        <v>8.2349999999999994</v>
      </c>
      <c r="T752" s="304">
        <f t="shared" ca="1" si="320"/>
        <v>80.785349999999994</v>
      </c>
      <c r="U752" s="311">
        <f t="shared" ca="1" si="321"/>
        <v>0</v>
      </c>
      <c r="V752" s="306">
        <f t="shared" ca="1" si="322"/>
        <v>1.225419474196995</v>
      </c>
      <c r="W752" s="304">
        <f t="shared" ca="1" si="323"/>
        <v>59.678473179253693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2.4994730483391541</v>
      </c>
      <c r="AH752" s="304">
        <f t="shared" ca="1" si="347"/>
        <v>-7.2468922274472787</v>
      </c>
    </row>
    <row r="753" spans="1:34" x14ac:dyDescent="0.2">
      <c r="A753" s="347">
        <f t="shared" ca="1" si="325"/>
        <v>1E-4</v>
      </c>
      <c r="B753" s="304">
        <f t="shared" ca="1" si="326"/>
        <v>34.404500000000326</v>
      </c>
      <c r="D753" s="306">
        <f t="shared" ca="1" si="327"/>
        <v>-0.82408650134682915</v>
      </c>
      <c r="E753" s="307">
        <f t="shared" ca="1" si="328"/>
        <v>-2.6100774996649498</v>
      </c>
      <c r="F753" s="304">
        <f t="shared" ca="1" si="329"/>
        <v>2.7370829574492794</v>
      </c>
      <c r="G753" s="306">
        <f t="shared" ca="1" si="330"/>
        <v>13.969262998877515</v>
      </c>
      <c r="H753" s="307">
        <f t="shared" ca="1" si="331"/>
        <v>-122.04837628476587</v>
      </c>
      <c r="I753" s="304">
        <f t="shared" ca="1" si="332"/>
        <v>122.8452134292566</v>
      </c>
      <c r="J753" s="306">
        <f t="shared" ca="1" si="333"/>
        <v>866.89570083935689</v>
      </c>
      <c r="K753" s="307">
        <f t="shared" ca="1" si="334"/>
        <v>-3.4358977996941471</v>
      </c>
      <c r="L753" s="304">
        <f t="shared" ca="1" si="319"/>
        <v>866.90250981725137</v>
      </c>
      <c r="M753" s="306">
        <f t="shared" ca="1" si="335"/>
        <v>-1.456835472058376</v>
      </c>
      <c r="N753" s="304">
        <f t="shared" ca="1" si="336"/>
        <v>-83.47052399389392</v>
      </c>
      <c r="P753" s="310">
        <f t="shared" ca="1" si="337"/>
        <v>23</v>
      </c>
      <c r="Q753" s="304">
        <f t="shared" ca="1" si="338"/>
        <v>0</v>
      </c>
      <c r="R753" s="306">
        <f t="shared" ca="1" si="339"/>
        <v>0</v>
      </c>
      <c r="S753" s="307">
        <f t="shared" ca="1" si="340"/>
        <v>8.2349999999999994</v>
      </c>
      <c r="T753" s="304">
        <f t="shared" ca="1" si="320"/>
        <v>80.785349999999994</v>
      </c>
      <c r="U753" s="311">
        <f t="shared" ca="1" si="321"/>
        <v>0</v>
      </c>
      <c r="V753" s="306">
        <f t="shared" ca="1" si="322"/>
        <v>1.2254209698009231</v>
      </c>
      <c r="W753" s="304">
        <f t="shared" ca="1" si="323"/>
        <v>59.67878886318443</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2.4994357266748439</v>
      </c>
      <c r="AH753" s="304">
        <f t="shared" ca="1" si="347"/>
        <v>-7.2469305621437394</v>
      </c>
    </row>
    <row r="754" spans="1:34" x14ac:dyDescent="0.2">
      <c r="A754" s="347">
        <f t="shared" ca="1" si="325"/>
        <v>1E-4</v>
      </c>
      <c r="B754" s="304">
        <f t="shared" ca="1" si="326"/>
        <v>34.404600000000329</v>
      </c>
      <c r="D754" s="306">
        <f t="shared" ca="1" si="327"/>
        <v>-0.82408432233342221</v>
      </c>
      <c r="E754" s="307">
        <f t="shared" ca="1" si="328"/>
        <v>-2.6100386655611194</v>
      </c>
      <c r="F754" s="304">
        <f t="shared" ca="1" si="329"/>
        <v>2.7370452692711909</v>
      </c>
      <c r="G754" s="306">
        <f t="shared" ca="1" si="330"/>
        <v>13.969180590445282</v>
      </c>
      <c r="H754" s="307">
        <f t="shared" ca="1" si="331"/>
        <v>-122.04863728863242</v>
      </c>
      <c r="I754" s="304">
        <f t="shared" ca="1" si="332"/>
        <v>122.84546336914778</v>
      </c>
      <c r="J754" s="306">
        <f t="shared" ca="1" si="333"/>
        <v>866.89570083935689</v>
      </c>
      <c r="K754" s="307">
        <f t="shared" ca="1" si="334"/>
        <v>-3.4481026503728169</v>
      </c>
      <c r="L754" s="304">
        <f t="shared" ca="1" si="319"/>
        <v>866.90255827610019</v>
      </c>
      <c r="M754" s="306">
        <f t="shared" ca="1" si="335"/>
        <v>-1.4568363801405266</v>
      </c>
      <c r="N754" s="304">
        <f t="shared" ca="1" si="336"/>
        <v>-83.47057602316859</v>
      </c>
      <c r="P754" s="310">
        <f t="shared" ca="1" si="337"/>
        <v>23</v>
      </c>
      <c r="Q754" s="304">
        <f t="shared" ca="1" si="338"/>
        <v>0</v>
      </c>
      <c r="R754" s="306">
        <f t="shared" ca="1" si="339"/>
        <v>0</v>
      </c>
      <c r="S754" s="307">
        <f t="shared" ca="1" si="340"/>
        <v>8.2349999999999994</v>
      </c>
      <c r="T754" s="304">
        <f t="shared" ca="1" si="320"/>
        <v>80.785349999999994</v>
      </c>
      <c r="U754" s="311">
        <f t="shared" ca="1" si="321"/>
        <v>0</v>
      </c>
      <c r="V754" s="306">
        <f t="shared" ca="1" si="322"/>
        <v>1.225422465409876</v>
      </c>
      <c r="W754" s="304">
        <f t="shared" ca="1" si="323"/>
        <v>59.679104544820561</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2.4993984052710392</v>
      </c>
      <c r="AH754" s="304">
        <f t="shared" ca="1" si="347"/>
        <v>-7.2469688965615582</v>
      </c>
    </row>
    <row r="755" spans="1:34" x14ac:dyDescent="0.2">
      <c r="A755" s="347">
        <f t="shared" ca="1" si="325"/>
        <v>1E-4</v>
      </c>
      <c r="B755" s="304">
        <f t="shared" ca="1" si="326"/>
        <v>34.404700000000332</v>
      </c>
      <c r="D755" s="306">
        <f t="shared" ca="1" si="327"/>
        <v>-0.82408214328365825</v>
      </c>
      <c r="E755" s="307">
        <f t="shared" ca="1" si="328"/>
        <v>-2.6099998317396009</v>
      </c>
      <c r="F755" s="304">
        <f t="shared" ca="1" si="329"/>
        <v>2.7370075813851398</v>
      </c>
      <c r="G755" s="306">
        <f t="shared" ca="1" si="330"/>
        <v>13.969098182230953</v>
      </c>
      <c r="H755" s="307">
        <f t="shared" ca="1" si="331"/>
        <v>-122.04889828861559</v>
      </c>
      <c r="I755" s="304">
        <f t="shared" ca="1" si="332"/>
        <v>122.84571330530684</v>
      </c>
      <c r="J755" s="306">
        <f t="shared" ca="1" si="333"/>
        <v>866.89570083935689</v>
      </c>
      <c r="K755" s="307">
        <f t="shared" ca="1" si="334"/>
        <v>-3.4603075271516794</v>
      </c>
      <c r="L755" s="304">
        <f t="shared" ca="1" si="319"/>
        <v>866.90260690687876</v>
      </c>
      <c r="M755" s="306">
        <f t="shared" ca="1" si="335"/>
        <v>-1.4568372882136253</v>
      </c>
      <c r="N755" s="304">
        <f t="shared" ca="1" si="336"/>
        <v>-83.470628051924649</v>
      </c>
      <c r="P755" s="310">
        <f t="shared" ca="1" si="337"/>
        <v>23</v>
      </c>
      <c r="Q755" s="304">
        <f t="shared" ca="1" si="338"/>
        <v>0</v>
      </c>
      <c r="R755" s="306">
        <f t="shared" ca="1" si="339"/>
        <v>0</v>
      </c>
      <c r="S755" s="307">
        <f t="shared" ca="1" si="340"/>
        <v>8.2349999999999994</v>
      </c>
      <c r="T755" s="304">
        <f t="shared" ca="1" si="320"/>
        <v>80.785349999999994</v>
      </c>
      <c r="U755" s="311">
        <f t="shared" ca="1" si="321"/>
        <v>0</v>
      </c>
      <c r="V755" s="306">
        <f t="shared" ca="1" si="322"/>
        <v>1.2254239610238522</v>
      </c>
      <c r="W755" s="304">
        <f t="shared" ca="1" si="323"/>
        <v>59.67942022416203</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2.4993610841277381</v>
      </c>
      <c r="AH755" s="304">
        <f t="shared" ca="1" si="347"/>
        <v>-7.2470072307007367</v>
      </c>
    </row>
    <row r="756" spans="1:34" x14ac:dyDescent="0.2">
      <c r="A756" s="347">
        <f t="shared" ca="1" si="325"/>
        <v>1E-4</v>
      </c>
      <c r="B756" s="304">
        <f t="shared" ca="1" si="326"/>
        <v>34.404800000000336</v>
      </c>
      <c r="D756" s="306">
        <f t="shared" ca="1" si="327"/>
        <v>-0.82407996419753327</v>
      </c>
      <c r="E756" s="307">
        <f t="shared" ca="1" si="328"/>
        <v>-2.6099609982004042</v>
      </c>
      <c r="F756" s="304">
        <f t="shared" ca="1" si="329"/>
        <v>2.7369698937911351</v>
      </c>
      <c r="G756" s="306">
        <f t="shared" ca="1" si="330"/>
        <v>13.969015774234533</v>
      </c>
      <c r="H756" s="307">
        <f t="shared" ca="1" si="331"/>
        <v>-122.04915928471542</v>
      </c>
      <c r="I756" s="304">
        <f t="shared" ca="1" si="332"/>
        <v>122.84596323773381</v>
      </c>
      <c r="J756" s="306">
        <f t="shared" ca="1" si="333"/>
        <v>866.89570083935689</v>
      </c>
      <c r="K756" s="307">
        <f t="shared" ca="1" si="334"/>
        <v>-3.472512430030346</v>
      </c>
      <c r="L756" s="304">
        <f t="shared" ca="1" si="319"/>
        <v>866.90265570958798</v>
      </c>
      <c r="M756" s="306">
        <f t="shared" ca="1" si="335"/>
        <v>-1.456838196277672</v>
      </c>
      <c r="N756" s="304">
        <f t="shared" ca="1" si="336"/>
        <v>-83.47068008016204</v>
      </c>
      <c r="P756" s="310">
        <f t="shared" ca="1" si="337"/>
        <v>23</v>
      </c>
      <c r="Q756" s="304">
        <f t="shared" ca="1" si="338"/>
        <v>0</v>
      </c>
      <c r="R756" s="306">
        <f t="shared" ca="1" si="339"/>
        <v>0</v>
      </c>
      <c r="S756" s="307">
        <f t="shared" ca="1" si="340"/>
        <v>8.2349999999999994</v>
      </c>
      <c r="T756" s="304">
        <f t="shared" ca="1" si="320"/>
        <v>80.785349999999994</v>
      </c>
      <c r="U756" s="311">
        <f t="shared" ca="1" si="321"/>
        <v>0</v>
      </c>
      <c r="V756" s="306">
        <f t="shared" ca="1" si="322"/>
        <v>1.2254254566428529</v>
      </c>
      <c r="W756" s="304">
        <f t="shared" ca="1" si="323"/>
        <v>59.679735901208858</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2.4993237632449521</v>
      </c>
      <c r="AH756" s="304">
        <f t="shared" ca="1" si="347"/>
        <v>-7.247045564561267</v>
      </c>
    </row>
    <row r="757" spans="1:34" x14ac:dyDescent="0.2">
      <c r="A757" s="347">
        <f t="shared" ca="1" si="325"/>
        <v>1E-4</v>
      </c>
      <c r="B757" s="304">
        <f t="shared" ca="1" si="326"/>
        <v>34.404900000000339</v>
      </c>
      <c r="D757" s="306">
        <f t="shared" ca="1" si="327"/>
        <v>-0.82407778507505103</v>
      </c>
      <c r="E757" s="307">
        <f t="shared" ca="1" si="328"/>
        <v>-2.6099221649435247</v>
      </c>
      <c r="F757" s="304">
        <f t="shared" ca="1" si="329"/>
        <v>2.7369322064891737</v>
      </c>
      <c r="G757" s="306">
        <f t="shared" ca="1" si="330"/>
        <v>13.968933366456026</v>
      </c>
      <c r="H757" s="307">
        <f t="shared" ca="1" si="331"/>
        <v>-122.04942027693191</v>
      </c>
      <c r="I757" s="304">
        <f t="shared" ca="1" si="332"/>
        <v>122.84621316642873</v>
      </c>
      <c r="J757" s="306">
        <f t="shared" ca="1" si="333"/>
        <v>866.89570083935689</v>
      </c>
      <c r="K757" s="307">
        <f t="shared" ca="1" si="334"/>
        <v>-3.4847173590084286</v>
      </c>
      <c r="L757" s="304">
        <f t="shared" ca="1" si="319"/>
        <v>866.90270468422921</v>
      </c>
      <c r="M757" s="306">
        <f t="shared" ca="1" si="335"/>
        <v>-1.4568391043326667</v>
      </c>
      <c r="N757" s="304">
        <f t="shared" ca="1" si="336"/>
        <v>-83.470732107880806</v>
      </c>
      <c r="P757" s="310">
        <f t="shared" ca="1" si="337"/>
        <v>23</v>
      </c>
      <c r="Q757" s="304">
        <f t="shared" ca="1" si="338"/>
        <v>0</v>
      </c>
      <c r="R757" s="306">
        <f t="shared" ca="1" si="339"/>
        <v>0</v>
      </c>
      <c r="S757" s="307">
        <f t="shared" ca="1" si="340"/>
        <v>8.2349999999999994</v>
      </c>
      <c r="T757" s="304">
        <f t="shared" ca="1" si="320"/>
        <v>80.785349999999994</v>
      </c>
      <c r="U757" s="311">
        <f t="shared" ca="1" si="321"/>
        <v>0</v>
      </c>
      <c r="V757" s="306">
        <f t="shared" ca="1" si="322"/>
        <v>1.2254269522668775</v>
      </c>
      <c r="W757" s="304">
        <f t="shared" ca="1" si="323"/>
        <v>59.680051575961031</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2.4992864426226777</v>
      </c>
      <c r="AH757" s="304">
        <f t="shared" ca="1" si="347"/>
        <v>-7.2470838981431527</v>
      </c>
    </row>
    <row r="758" spans="1:34" x14ac:dyDescent="0.2">
      <c r="A758" s="347">
        <f t="shared" ca="1" si="325"/>
        <v>1E-4</v>
      </c>
      <c r="B758" s="304">
        <f t="shared" ca="1" si="326"/>
        <v>34.405000000000342</v>
      </c>
      <c r="D758" s="306">
        <f t="shared" ca="1" si="327"/>
        <v>-0.82407560591621154</v>
      </c>
      <c r="E758" s="307">
        <f t="shared" ca="1" si="328"/>
        <v>-2.6098833319689643</v>
      </c>
      <c r="F758" s="304">
        <f t="shared" ca="1" si="329"/>
        <v>2.7368945194792573</v>
      </c>
      <c r="G758" s="306">
        <f t="shared" ca="1" si="330"/>
        <v>13.968850958895434</v>
      </c>
      <c r="H758" s="307">
        <f t="shared" ca="1" si="331"/>
        <v>-122.04968126526511</v>
      </c>
      <c r="I758" s="304">
        <f t="shared" ca="1" si="332"/>
        <v>122.8464630913916</v>
      </c>
      <c r="J758" s="306">
        <f t="shared" ca="1" si="333"/>
        <v>866.89570083935689</v>
      </c>
      <c r="K758" s="307">
        <f t="shared" ca="1" si="334"/>
        <v>-3.4969223140855386</v>
      </c>
      <c r="L758" s="304">
        <f t="shared" ca="1" si="319"/>
        <v>866.90275383080336</v>
      </c>
      <c r="M758" s="306">
        <f t="shared" ca="1" si="335"/>
        <v>-1.4568400123786098</v>
      </c>
      <c r="N758" s="304">
        <f t="shared" ca="1" si="336"/>
        <v>-83.470784135080947</v>
      </c>
      <c r="P758" s="310">
        <f t="shared" ca="1" si="337"/>
        <v>23</v>
      </c>
      <c r="Q758" s="304">
        <f t="shared" ca="1" si="338"/>
        <v>0</v>
      </c>
      <c r="R758" s="306">
        <f t="shared" ca="1" si="339"/>
        <v>0</v>
      </c>
      <c r="S758" s="307">
        <f t="shared" ca="1" si="340"/>
        <v>8.2349999999999994</v>
      </c>
      <c r="T758" s="304">
        <f t="shared" ca="1" si="320"/>
        <v>80.785349999999994</v>
      </c>
      <c r="U758" s="311">
        <f t="shared" ca="1" si="321"/>
        <v>0</v>
      </c>
      <c r="V758" s="306">
        <f t="shared" ca="1" si="322"/>
        <v>1.2254284478959261</v>
      </c>
      <c r="W758" s="304">
        <f t="shared" ca="1" si="323"/>
        <v>59.680367248418563</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2.4992491222609114</v>
      </c>
      <c r="AH758" s="304">
        <f t="shared" ca="1" si="347"/>
        <v>-7.2471222314463919</v>
      </c>
    </row>
    <row r="759" spans="1:34" x14ac:dyDescent="0.2">
      <c r="A759" s="347">
        <f t="shared" ca="1" si="325"/>
        <v>1E-4</v>
      </c>
      <c r="B759" s="304">
        <f t="shared" ca="1" si="326"/>
        <v>34.405100000000346</v>
      </c>
      <c r="D759" s="306">
        <f t="shared" ca="1" si="327"/>
        <v>-0.82407342672101525</v>
      </c>
      <c r="E759" s="307">
        <f t="shared" ca="1" si="328"/>
        <v>-2.6098444992767211</v>
      </c>
      <c r="F759" s="304">
        <f t="shared" ca="1" si="329"/>
        <v>2.7368568327613843</v>
      </c>
      <c r="G759" s="306">
        <f t="shared" ca="1" si="330"/>
        <v>13.968768551552762</v>
      </c>
      <c r="H759" s="307">
        <f t="shared" ca="1" si="331"/>
        <v>-122.04994224971503</v>
      </c>
      <c r="I759" s="304">
        <f t="shared" ca="1" si="332"/>
        <v>122.84671301262246</v>
      </c>
      <c r="J759" s="306">
        <f t="shared" ca="1" si="333"/>
        <v>866.89570083935689</v>
      </c>
      <c r="K759" s="307">
        <f t="shared" ca="1" si="334"/>
        <v>-3.5091272952612877</v>
      </c>
      <c r="L759" s="304">
        <f t="shared" ca="1" si="319"/>
        <v>866.90280314931158</v>
      </c>
      <c r="M759" s="306">
        <f t="shared" ca="1" si="335"/>
        <v>-1.4568409204155015</v>
      </c>
      <c r="N759" s="304">
        <f t="shared" ca="1" si="336"/>
        <v>-83.470836161762492</v>
      </c>
      <c r="P759" s="310">
        <f t="shared" ca="1" si="337"/>
        <v>23</v>
      </c>
      <c r="Q759" s="304">
        <f t="shared" ca="1" si="338"/>
        <v>0</v>
      </c>
      <c r="R759" s="306">
        <f t="shared" ca="1" si="339"/>
        <v>0</v>
      </c>
      <c r="S759" s="307">
        <f t="shared" ca="1" si="340"/>
        <v>8.2349999999999994</v>
      </c>
      <c r="T759" s="304">
        <f t="shared" ca="1" si="320"/>
        <v>80.785349999999994</v>
      </c>
      <c r="U759" s="311">
        <f t="shared" ca="1" si="321"/>
        <v>0</v>
      </c>
      <c r="V759" s="306">
        <f t="shared" ca="1" si="322"/>
        <v>1.2254299435299982</v>
      </c>
      <c r="W759" s="304">
        <f t="shared" ca="1" si="323"/>
        <v>59.680682918581397</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2.4992118021596594</v>
      </c>
      <c r="AH759" s="304">
        <f t="shared" ca="1" si="347"/>
        <v>-7.2471605644709856</v>
      </c>
    </row>
    <row r="760" spans="1:34" x14ac:dyDescent="0.2">
      <c r="A760" s="347">
        <f t="shared" ca="1" si="325"/>
        <v>1E-4</v>
      </c>
      <c r="B760" s="304">
        <f t="shared" ca="1" si="326"/>
        <v>34.405200000000349</v>
      </c>
      <c r="D760" s="306">
        <f t="shared" ca="1" si="327"/>
        <v>-0.82407124748946137</v>
      </c>
      <c r="E760" s="307">
        <f t="shared" ca="1" si="328"/>
        <v>-2.6098056668668024</v>
      </c>
      <c r="F760" s="304">
        <f t="shared" ca="1" si="329"/>
        <v>2.7368191463355616</v>
      </c>
      <c r="G760" s="306">
        <f t="shared" ca="1" si="330"/>
        <v>13.968686144428013</v>
      </c>
      <c r="H760" s="307">
        <f t="shared" ca="1" si="331"/>
        <v>-122.05020323028172</v>
      </c>
      <c r="I760" s="304">
        <f t="shared" ca="1" si="332"/>
        <v>122.84696293012134</v>
      </c>
      <c r="J760" s="306">
        <f t="shared" ca="1" si="333"/>
        <v>866.89570083935689</v>
      </c>
      <c r="K760" s="307">
        <f t="shared" ca="1" si="334"/>
        <v>-3.5213323025352876</v>
      </c>
      <c r="L760" s="304">
        <f t="shared" ca="1" si="319"/>
        <v>866.90285263975488</v>
      </c>
      <c r="M760" s="306">
        <f t="shared" ca="1" si="335"/>
        <v>-1.4568418284433415</v>
      </c>
      <c r="N760" s="304">
        <f t="shared" ca="1" si="336"/>
        <v>-83.470888187925397</v>
      </c>
      <c r="P760" s="310">
        <f t="shared" ca="1" si="337"/>
        <v>23</v>
      </c>
      <c r="Q760" s="304">
        <f t="shared" ca="1" si="338"/>
        <v>0</v>
      </c>
      <c r="R760" s="306">
        <f t="shared" ca="1" si="339"/>
        <v>0</v>
      </c>
      <c r="S760" s="307">
        <f t="shared" ca="1" si="340"/>
        <v>8.2349999999999994</v>
      </c>
      <c r="T760" s="304">
        <f t="shared" ca="1" si="320"/>
        <v>80.785349999999994</v>
      </c>
      <c r="U760" s="311">
        <f t="shared" ca="1" si="321"/>
        <v>0</v>
      </c>
      <c r="V760" s="306">
        <f t="shared" ca="1" si="322"/>
        <v>1.2254314391690948</v>
      </c>
      <c r="W760" s="304">
        <f t="shared" ca="1" si="323"/>
        <v>59.680998586449569</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2.4991744823189279</v>
      </c>
      <c r="AH760" s="304">
        <f t="shared" ca="1" si="347"/>
        <v>-7.2471988972169274</v>
      </c>
    </row>
    <row r="761" spans="1:34" x14ac:dyDescent="0.2">
      <c r="A761" s="347">
        <f t="shared" ca="1" si="325"/>
        <v>1E-4</v>
      </c>
      <c r="B761" s="304">
        <f t="shared" ca="1" si="326"/>
        <v>34.405300000000352</v>
      </c>
      <c r="D761" s="306">
        <f t="shared" ca="1" si="327"/>
        <v>-0.82406906822155412</v>
      </c>
      <c r="E761" s="307">
        <f t="shared" ca="1" si="328"/>
        <v>-2.6097668347392036</v>
      </c>
      <c r="F761" s="304">
        <f t="shared" ca="1" si="329"/>
        <v>2.7367814602017866</v>
      </c>
      <c r="G761" s="306">
        <f t="shared" ca="1" si="330"/>
        <v>13.968603737521191</v>
      </c>
      <c r="H761" s="307">
        <f t="shared" ca="1" si="331"/>
        <v>-122.0504642069652</v>
      </c>
      <c r="I761" s="304">
        <f t="shared" ca="1" si="332"/>
        <v>122.84721284388826</v>
      </c>
      <c r="J761" s="306">
        <f t="shared" ca="1" si="333"/>
        <v>866.89570083935689</v>
      </c>
      <c r="K761" s="307">
        <f t="shared" ca="1" si="334"/>
        <v>-3.53353733590715</v>
      </c>
      <c r="L761" s="304">
        <f t="shared" ca="1" si="319"/>
        <v>866.90290230213441</v>
      </c>
      <c r="M761" s="306">
        <f t="shared" ca="1" si="335"/>
        <v>-1.4568427364621304</v>
      </c>
      <c r="N761" s="304">
        <f t="shared" ca="1" si="336"/>
        <v>-83.470940213569719</v>
      </c>
      <c r="P761" s="310">
        <f t="shared" ca="1" si="337"/>
        <v>23</v>
      </c>
      <c r="Q761" s="304">
        <f t="shared" ca="1" si="338"/>
        <v>0</v>
      </c>
      <c r="R761" s="306">
        <f t="shared" ca="1" si="339"/>
        <v>0</v>
      </c>
      <c r="S761" s="307">
        <f t="shared" ca="1" si="340"/>
        <v>8.2349999999999994</v>
      </c>
      <c r="T761" s="304">
        <f t="shared" ca="1" si="320"/>
        <v>80.785349999999994</v>
      </c>
      <c r="U761" s="311">
        <f t="shared" ca="1" si="321"/>
        <v>0</v>
      </c>
      <c r="V761" s="306">
        <f t="shared" ca="1" si="322"/>
        <v>1.2254329348132151</v>
      </c>
      <c r="W761" s="304">
        <f t="shared" ca="1" si="323"/>
        <v>59.681314252023071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2.499137162738708</v>
      </c>
      <c r="AH761" s="304">
        <f t="shared" ca="1" si="347"/>
        <v>-7.2472372296842229</v>
      </c>
    </row>
    <row r="762" spans="1:34" x14ac:dyDescent="0.2">
      <c r="A762" s="347">
        <f t="shared" ca="1" si="325"/>
        <v>1E-4</v>
      </c>
      <c r="B762" s="304">
        <f t="shared" ca="1" si="326"/>
        <v>34.405400000000355</v>
      </c>
      <c r="D762" s="306">
        <f t="shared" ca="1" si="327"/>
        <v>-0.82406688891729185</v>
      </c>
      <c r="E762" s="307">
        <f t="shared" ca="1" si="328"/>
        <v>-2.6097280028939265</v>
      </c>
      <c r="F762" s="304">
        <f t="shared" ca="1" si="329"/>
        <v>2.7367437743600598</v>
      </c>
      <c r="G762" s="306">
        <f t="shared" ca="1" si="330"/>
        <v>13.968521330832299</v>
      </c>
      <c r="H762" s="307">
        <f t="shared" ca="1" si="331"/>
        <v>-122.05072517976549</v>
      </c>
      <c r="I762" s="304">
        <f t="shared" ca="1" si="332"/>
        <v>122.84746275392325</v>
      </c>
      <c r="J762" s="306">
        <f t="shared" ca="1" si="333"/>
        <v>866.89570083935689</v>
      </c>
      <c r="K762" s="307">
        <f t="shared" ca="1" si="334"/>
        <v>-3.5457423953764864</v>
      </c>
      <c r="L762" s="304">
        <f t="shared" ca="1" si="319"/>
        <v>866.90295213645118</v>
      </c>
      <c r="M762" s="306">
        <f t="shared" ca="1" si="335"/>
        <v>-1.456843644471868</v>
      </c>
      <c r="N762" s="304">
        <f t="shared" ca="1" si="336"/>
        <v>-83.470992238695445</v>
      </c>
      <c r="P762" s="310">
        <f t="shared" ca="1" si="337"/>
        <v>23</v>
      </c>
      <c r="Q762" s="304">
        <f t="shared" ca="1" si="338"/>
        <v>0</v>
      </c>
      <c r="R762" s="306">
        <f t="shared" ca="1" si="339"/>
        <v>0</v>
      </c>
      <c r="S762" s="307">
        <f t="shared" ca="1" si="340"/>
        <v>8.2349999999999994</v>
      </c>
      <c r="T762" s="304">
        <f t="shared" ca="1" si="320"/>
        <v>80.785349999999994</v>
      </c>
      <c r="U762" s="311">
        <f t="shared" ca="1" si="321"/>
        <v>0</v>
      </c>
      <c r="V762" s="306">
        <f t="shared" ca="1" si="322"/>
        <v>1.2254344304623592</v>
      </c>
      <c r="W762" s="304">
        <f t="shared" ca="1" si="323"/>
        <v>59.681629915301883</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2.4990998434190042</v>
      </c>
      <c r="AH762" s="304">
        <f t="shared" ca="1" si="347"/>
        <v>-7.2472755618728693</v>
      </c>
    </row>
    <row r="763" spans="1:34" x14ac:dyDescent="0.2">
      <c r="A763" s="347">
        <f t="shared" ca="1" si="325"/>
        <v>1E-4</v>
      </c>
      <c r="B763" s="304">
        <f t="shared" ca="1" si="326"/>
        <v>34.405500000000359</v>
      </c>
      <c r="D763" s="306">
        <f t="shared" ca="1" si="327"/>
        <v>-0.82406470957667588</v>
      </c>
      <c r="E763" s="307">
        <f t="shared" ca="1" si="328"/>
        <v>-2.6096891713309738</v>
      </c>
      <c r="F763" s="304">
        <f t="shared" ca="1" si="329"/>
        <v>2.7367060888103851</v>
      </c>
      <c r="G763" s="306">
        <f t="shared" ca="1" si="330"/>
        <v>13.968438924361342</v>
      </c>
      <c r="H763" s="307">
        <f t="shared" ca="1" si="331"/>
        <v>-122.05098614868263</v>
      </c>
      <c r="I763" s="304">
        <f t="shared" ca="1" si="332"/>
        <v>122.84771266022632</v>
      </c>
      <c r="J763" s="306">
        <f t="shared" ca="1" si="333"/>
        <v>866.89570083935689</v>
      </c>
      <c r="K763" s="307">
        <f t="shared" ca="1" si="334"/>
        <v>-3.5579474809429086</v>
      </c>
      <c r="L763" s="304">
        <f t="shared" ca="1" si="319"/>
        <v>866.90300214270621</v>
      </c>
      <c r="M763" s="306">
        <f t="shared" ca="1" si="335"/>
        <v>-1.4568445524725546</v>
      </c>
      <c r="N763" s="304">
        <f t="shared" ca="1" si="336"/>
        <v>-83.471044263302574</v>
      </c>
      <c r="P763" s="310">
        <f t="shared" ca="1" si="337"/>
        <v>23</v>
      </c>
      <c r="Q763" s="304">
        <f t="shared" ca="1" si="338"/>
        <v>0</v>
      </c>
      <c r="R763" s="306">
        <f t="shared" ca="1" si="339"/>
        <v>0</v>
      </c>
      <c r="S763" s="307">
        <f t="shared" ca="1" si="340"/>
        <v>8.2349999999999994</v>
      </c>
      <c r="T763" s="304">
        <f t="shared" ca="1" si="320"/>
        <v>80.785349999999994</v>
      </c>
      <c r="U763" s="311">
        <f t="shared" ca="1" si="321"/>
        <v>0</v>
      </c>
      <c r="V763" s="306">
        <f t="shared" ca="1" si="322"/>
        <v>1.2254359261165271</v>
      </c>
      <c r="W763" s="304">
        <f t="shared" ca="1" si="323"/>
        <v>59.681945576285983</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2.4990625243598226</v>
      </c>
      <c r="AH763" s="304">
        <f t="shared" ca="1" si="347"/>
        <v>-7.2473138937828638</v>
      </c>
    </row>
    <row r="764" spans="1:34" x14ac:dyDescent="0.2">
      <c r="A764" s="347">
        <f t="shared" ca="1" si="325"/>
        <v>1E-4</v>
      </c>
      <c r="B764" s="304">
        <f t="shared" ca="1" si="326"/>
        <v>34.405600000000362</v>
      </c>
      <c r="D764" s="306">
        <f t="shared" ca="1" si="327"/>
        <v>-0.82406253019970654</v>
      </c>
      <c r="E764" s="307">
        <f t="shared" ca="1" si="328"/>
        <v>-2.6096503400503464</v>
      </c>
      <c r="F764" s="304">
        <f t="shared" ca="1" si="329"/>
        <v>2.7366684035527635</v>
      </c>
      <c r="G764" s="306">
        <f t="shared" ca="1" si="330"/>
        <v>13.968356518108322</v>
      </c>
      <c r="H764" s="307">
        <f t="shared" ca="1" si="331"/>
        <v>-122.05124711371663</v>
      </c>
      <c r="I764" s="304">
        <f t="shared" ca="1" si="332"/>
        <v>122.84796256279752</v>
      </c>
      <c r="J764" s="306">
        <f t="shared" ca="1" si="333"/>
        <v>866.89570083935689</v>
      </c>
      <c r="K764" s="307">
        <f t="shared" ca="1" si="334"/>
        <v>-3.5701525926060285</v>
      </c>
      <c r="L764" s="304">
        <f t="shared" ca="1" si="319"/>
        <v>866.90305232090066</v>
      </c>
      <c r="M764" s="306">
        <f t="shared" ca="1" si="335"/>
        <v>-1.4568454604641903</v>
      </c>
      <c r="N764" s="304">
        <f t="shared" ca="1" si="336"/>
        <v>-83.471096287391134</v>
      </c>
      <c r="P764" s="310">
        <f t="shared" ca="1" si="337"/>
        <v>23</v>
      </c>
      <c r="Q764" s="304">
        <f t="shared" ca="1" si="338"/>
        <v>0</v>
      </c>
      <c r="R764" s="306">
        <f t="shared" ca="1" si="339"/>
        <v>0</v>
      </c>
      <c r="S764" s="307">
        <f t="shared" ca="1" si="340"/>
        <v>8.2349999999999994</v>
      </c>
      <c r="T764" s="304">
        <f t="shared" ca="1" si="320"/>
        <v>80.785349999999994</v>
      </c>
      <c r="U764" s="311">
        <f t="shared" ca="1" si="321"/>
        <v>0</v>
      </c>
      <c r="V764" s="306">
        <f t="shared" ca="1" si="322"/>
        <v>1.2254374217757187</v>
      </c>
      <c r="W764" s="304">
        <f t="shared" ca="1" si="323"/>
        <v>59.682261234975392</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2.4990252055611588</v>
      </c>
      <c r="AH764" s="304">
        <f t="shared" ca="1" si="347"/>
        <v>-7.2473522254142058</v>
      </c>
    </row>
    <row r="765" spans="1:34" x14ac:dyDescent="0.2">
      <c r="A765" s="347">
        <f t="shared" ca="1" si="325"/>
        <v>1E-4</v>
      </c>
      <c r="B765" s="304">
        <f t="shared" ca="1" si="326"/>
        <v>34.405700000000365</v>
      </c>
      <c r="D765" s="306">
        <f t="shared" ca="1" si="327"/>
        <v>-0.82406035078638562</v>
      </c>
      <c r="E765" s="307">
        <f t="shared" ca="1" si="328"/>
        <v>-2.6096115090520424</v>
      </c>
      <c r="F765" s="304">
        <f t="shared" ca="1" si="329"/>
        <v>2.7366307185871936</v>
      </c>
      <c r="G765" s="306">
        <f t="shared" ca="1" si="330"/>
        <v>13.968274112073244</v>
      </c>
      <c r="H765" s="307">
        <f t="shared" ca="1" si="331"/>
        <v>-122.05150807486753</v>
      </c>
      <c r="I765" s="304">
        <f t="shared" ca="1" si="332"/>
        <v>122.84821246163686</v>
      </c>
      <c r="J765" s="306">
        <f t="shared" ca="1" si="333"/>
        <v>866.89570083935689</v>
      </c>
      <c r="K765" s="307">
        <f t="shared" ca="1" si="334"/>
        <v>-3.5823577303654575</v>
      </c>
      <c r="L765" s="304">
        <f t="shared" ca="1" si="319"/>
        <v>866.90310267103564</v>
      </c>
      <c r="M765" s="306">
        <f t="shared" ca="1" si="335"/>
        <v>-1.4568463684467754</v>
      </c>
      <c r="N765" s="304">
        <f t="shared" ca="1" si="336"/>
        <v>-83.471148310961141</v>
      </c>
      <c r="P765" s="310">
        <f t="shared" ca="1" si="337"/>
        <v>23</v>
      </c>
      <c r="Q765" s="304">
        <f t="shared" ca="1" si="338"/>
        <v>0</v>
      </c>
      <c r="R765" s="306">
        <f t="shared" ca="1" si="339"/>
        <v>0</v>
      </c>
      <c r="S765" s="307">
        <f t="shared" ca="1" si="340"/>
        <v>8.2349999999999994</v>
      </c>
      <c r="T765" s="304">
        <f t="shared" ca="1" si="320"/>
        <v>80.785349999999994</v>
      </c>
      <c r="U765" s="311">
        <f t="shared" ca="1" si="321"/>
        <v>0</v>
      </c>
      <c r="V765" s="306">
        <f t="shared" ca="1" si="322"/>
        <v>1.2254389174399343</v>
      </c>
      <c r="W765" s="304">
        <f t="shared" ca="1" si="323"/>
        <v>59.682576891370104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2.4989878870230182</v>
      </c>
      <c r="AH765" s="304">
        <f t="shared" ca="1" si="347"/>
        <v>-7.2473905567668968</v>
      </c>
    </row>
    <row r="766" spans="1:34" x14ac:dyDescent="0.2">
      <c r="A766" s="347">
        <f t="shared" ca="1" si="325"/>
        <v>1E-4</v>
      </c>
      <c r="B766" s="304">
        <f t="shared" ca="1" si="326"/>
        <v>34.405800000000369</v>
      </c>
      <c r="D766" s="306">
        <f t="shared" ca="1" si="327"/>
        <v>-0.82405817133671166</v>
      </c>
      <c r="E766" s="307">
        <f t="shared" ca="1" si="328"/>
        <v>-2.6095726783360629</v>
      </c>
      <c r="F766" s="304">
        <f t="shared" ca="1" si="329"/>
        <v>2.7365930339136759</v>
      </c>
      <c r="G766" s="306">
        <f t="shared" ca="1" si="330"/>
        <v>13.968191706256111</v>
      </c>
      <c r="H766" s="307">
        <f t="shared" ca="1" si="331"/>
        <v>-122.05176903213535</v>
      </c>
      <c r="I766" s="304">
        <f t="shared" ca="1" si="332"/>
        <v>122.84846235674436</v>
      </c>
      <c r="J766" s="306">
        <f t="shared" ca="1" si="333"/>
        <v>866.89570083935689</v>
      </c>
      <c r="K766" s="307">
        <f t="shared" ca="1" si="334"/>
        <v>-3.5945628942208074</v>
      </c>
      <c r="L766" s="304">
        <f t="shared" ca="1" si="319"/>
        <v>866.90315319311196</v>
      </c>
      <c r="M766" s="306">
        <f t="shared" ca="1" si="335"/>
        <v>-1.4568472764203098</v>
      </c>
      <c r="N766" s="304">
        <f t="shared" ca="1" si="336"/>
        <v>-83.471200334012565</v>
      </c>
      <c r="P766" s="310">
        <f t="shared" ca="1" si="337"/>
        <v>23</v>
      </c>
      <c r="Q766" s="304">
        <f t="shared" ca="1" si="338"/>
        <v>0</v>
      </c>
      <c r="R766" s="306">
        <f t="shared" ca="1" si="339"/>
        <v>0</v>
      </c>
      <c r="S766" s="307">
        <f t="shared" ca="1" si="340"/>
        <v>8.2349999999999994</v>
      </c>
      <c r="T766" s="304">
        <f t="shared" ca="1" si="320"/>
        <v>80.785349999999994</v>
      </c>
      <c r="U766" s="311">
        <f t="shared" ca="1" si="321"/>
        <v>0</v>
      </c>
      <c r="V766" s="306">
        <f t="shared" ca="1" si="322"/>
        <v>1.2254404131091732</v>
      </c>
      <c r="W766" s="304">
        <f t="shared" ca="1" si="323"/>
        <v>59.682892545470061</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2.4989505687453963</v>
      </c>
      <c r="AH766" s="304">
        <f t="shared" ca="1" si="347"/>
        <v>-7.2474288878409361</v>
      </c>
    </row>
    <row r="767" spans="1:34" x14ac:dyDescent="0.2">
      <c r="A767" s="347">
        <f t="shared" ca="1" si="325"/>
        <v>1E-4</v>
      </c>
      <c r="B767" s="304">
        <f t="shared" ca="1" si="326"/>
        <v>34.405900000000372</v>
      </c>
      <c r="D767" s="306">
        <f t="shared" ca="1" si="327"/>
        <v>-0.82405599185068734</v>
      </c>
      <c r="E767" s="307">
        <f t="shared" ca="1" si="328"/>
        <v>-2.6095338479024157</v>
      </c>
      <c r="F767" s="304">
        <f t="shared" ca="1" si="329"/>
        <v>2.7365553495322197</v>
      </c>
      <c r="G767" s="306">
        <f t="shared" ca="1" si="330"/>
        <v>13.968109300656925</v>
      </c>
      <c r="H767" s="307">
        <f t="shared" ca="1" si="331"/>
        <v>-122.05202998552015</v>
      </c>
      <c r="I767" s="304">
        <f t="shared" ca="1" si="332"/>
        <v>122.84871224812008</v>
      </c>
      <c r="J767" s="306">
        <f t="shared" ca="1" si="333"/>
        <v>866.89570083935689</v>
      </c>
      <c r="K767" s="307">
        <f t="shared" ca="1" si="334"/>
        <v>-3.6067680841716903</v>
      </c>
      <c r="L767" s="304">
        <f t="shared" ca="1" si="319"/>
        <v>866.9032038871311</v>
      </c>
      <c r="M767" s="306">
        <f t="shared" ca="1" si="335"/>
        <v>-1.4568481843847936</v>
      </c>
      <c r="N767" s="304">
        <f t="shared" ca="1" si="336"/>
        <v>-83.471252356545435</v>
      </c>
      <c r="P767" s="310">
        <f t="shared" ca="1" si="337"/>
        <v>23</v>
      </c>
      <c r="Q767" s="304">
        <f t="shared" ca="1" si="338"/>
        <v>0</v>
      </c>
      <c r="R767" s="306">
        <f t="shared" ca="1" si="339"/>
        <v>0</v>
      </c>
      <c r="S767" s="307">
        <f t="shared" ca="1" si="340"/>
        <v>8.2349999999999994</v>
      </c>
      <c r="T767" s="304">
        <f t="shared" ca="1" si="320"/>
        <v>80.785349999999994</v>
      </c>
      <c r="U767" s="311">
        <f t="shared" ca="1" si="321"/>
        <v>0</v>
      </c>
      <c r="V767" s="306">
        <f t="shared" ca="1" si="322"/>
        <v>1.2254419087834363</v>
      </c>
      <c r="W767" s="304">
        <f t="shared" ca="1" si="323"/>
        <v>59.683208197275349</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2.4989132507283021</v>
      </c>
      <c r="AH767" s="304">
        <f t="shared" ca="1" si="347"/>
        <v>-7.2474672186363165</v>
      </c>
    </row>
    <row r="768" spans="1:34" x14ac:dyDescent="0.2">
      <c r="A768" s="347">
        <f t="shared" ca="1" si="325"/>
        <v>1E-4</v>
      </c>
      <c r="B768" s="304">
        <f t="shared" ca="1" si="326"/>
        <v>34.406000000000375</v>
      </c>
      <c r="D768" s="306">
        <f t="shared" ca="1" si="327"/>
        <v>-0.82405381232831409</v>
      </c>
      <c r="E768" s="307">
        <f t="shared" ca="1" si="328"/>
        <v>-2.6094950177510885</v>
      </c>
      <c r="F768" s="304">
        <f t="shared" ca="1" si="329"/>
        <v>2.7365176654428129</v>
      </c>
      <c r="G768" s="306">
        <f t="shared" ca="1" si="330"/>
        <v>13.968026895275692</v>
      </c>
      <c r="H768" s="307">
        <f t="shared" ca="1" si="331"/>
        <v>-122.05229093502193</v>
      </c>
      <c r="I768" s="304">
        <f t="shared" ca="1" si="332"/>
        <v>122.84896213576401</v>
      </c>
      <c r="J768" s="306">
        <f t="shared" ca="1" si="333"/>
        <v>866.89570083935689</v>
      </c>
      <c r="K768" s="307">
        <f t="shared" ca="1" si="334"/>
        <v>-3.6189733002177173</v>
      </c>
      <c r="L768" s="304">
        <f t="shared" ca="1" si="319"/>
        <v>866.90325475309385</v>
      </c>
      <c r="M768" s="306">
        <f t="shared" ca="1" si="335"/>
        <v>-1.4568490923402271</v>
      </c>
      <c r="N768" s="304">
        <f t="shared" ca="1" si="336"/>
        <v>-83.471304378559765</v>
      </c>
      <c r="P768" s="310">
        <f t="shared" ca="1" si="337"/>
        <v>23</v>
      </c>
      <c r="Q768" s="304">
        <f t="shared" ca="1" si="338"/>
        <v>0</v>
      </c>
      <c r="R768" s="306">
        <f t="shared" ca="1" si="339"/>
        <v>0</v>
      </c>
      <c r="S768" s="307">
        <f t="shared" ca="1" si="340"/>
        <v>8.2349999999999994</v>
      </c>
      <c r="T768" s="304">
        <f t="shared" ca="1" si="320"/>
        <v>80.785349999999994</v>
      </c>
      <c r="U768" s="311">
        <f t="shared" ca="1" si="321"/>
        <v>0</v>
      </c>
      <c r="V768" s="306">
        <f t="shared" ca="1" si="322"/>
        <v>1.2254434044627223</v>
      </c>
      <c r="W768" s="304">
        <f t="shared" ca="1" si="323"/>
        <v>59.68352384678586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2.4988759329717265</v>
      </c>
      <c r="AH768" s="304">
        <f t="shared" ca="1" si="347"/>
        <v>-7.2475055491530487</v>
      </c>
    </row>
    <row r="769" spans="1:34" x14ac:dyDescent="0.2">
      <c r="A769" s="347">
        <f t="shared" ca="1" si="325"/>
        <v>1E-4</v>
      </c>
      <c r="B769" s="304">
        <f t="shared" ca="1" si="326"/>
        <v>34.406100000000379</v>
      </c>
      <c r="D769" s="306">
        <f t="shared" ca="1" si="327"/>
        <v>-0.82405163276959048</v>
      </c>
      <c r="E769" s="307">
        <f t="shared" ca="1" si="328"/>
        <v>-2.6094561878820954</v>
      </c>
      <c r="F769" s="304">
        <f t="shared" ca="1" si="329"/>
        <v>2.736479981645469</v>
      </c>
      <c r="G769" s="306">
        <f t="shared" ca="1" si="330"/>
        <v>13.967944490112416</v>
      </c>
      <c r="H769" s="307">
        <f t="shared" ca="1" si="331"/>
        <v>-122.05255188064072</v>
      </c>
      <c r="I769" s="304">
        <f t="shared" ca="1" si="332"/>
        <v>122.8492120196762</v>
      </c>
      <c r="J769" s="306">
        <f t="shared" ca="1" si="333"/>
        <v>866.89570083935689</v>
      </c>
      <c r="K769" s="307">
        <f t="shared" ca="1" si="334"/>
        <v>-3.6311785423585006</v>
      </c>
      <c r="L769" s="304">
        <f t="shared" ca="1" si="319"/>
        <v>866.90330579100123</v>
      </c>
      <c r="M769" s="306">
        <f t="shared" ca="1" si="335"/>
        <v>-1.4568500002866105</v>
      </c>
      <c r="N769" s="304">
        <f t="shared" ca="1" si="336"/>
        <v>-83.471356400055555</v>
      </c>
      <c r="P769" s="310">
        <f t="shared" ca="1" si="337"/>
        <v>23</v>
      </c>
      <c r="Q769" s="304">
        <f t="shared" ca="1" si="338"/>
        <v>0</v>
      </c>
      <c r="R769" s="306">
        <f t="shared" ca="1" si="339"/>
        <v>0</v>
      </c>
      <c r="S769" s="307">
        <f t="shared" ca="1" si="340"/>
        <v>8.2349999999999994</v>
      </c>
      <c r="T769" s="304">
        <f t="shared" ca="1" si="320"/>
        <v>80.785349999999994</v>
      </c>
      <c r="U769" s="311">
        <f t="shared" ca="1" si="321"/>
        <v>0</v>
      </c>
      <c r="V769" s="306">
        <f t="shared" ca="1" si="322"/>
        <v>1.2254449001470322</v>
      </c>
      <c r="W769" s="304">
        <f t="shared" ca="1" si="323"/>
        <v>59.683839494001667</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2.498838615475683</v>
      </c>
      <c r="AH769" s="304">
        <f t="shared" ca="1" si="347"/>
        <v>-7.2475438793911193</v>
      </c>
    </row>
    <row r="770" spans="1:34" x14ac:dyDescent="0.2">
      <c r="A770" s="347">
        <f t="shared" ca="1" si="325"/>
        <v>1E-4</v>
      </c>
      <c r="B770" s="304">
        <f t="shared" ca="1" si="326"/>
        <v>34.406200000000382</v>
      </c>
      <c r="D770" s="306">
        <f t="shared" ca="1" si="327"/>
        <v>-0.82404945317451772</v>
      </c>
      <c r="E770" s="307">
        <f t="shared" ca="1" si="328"/>
        <v>-2.6094173582954294</v>
      </c>
      <c r="F770" s="304">
        <f t="shared" ca="1" si="329"/>
        <v>2.7364422981401817</v>
      </c>
      <c r="G770" s="306">
        <f t="shared" ca="1" si="330"/>
        <v>13.967862085167098</v>
      </c>
      <c r="H770" s="307">
        <f t="shared" ca="1" si="331"/>
        <v>-122.05281282237655</v>
      </c>
      <c r="I770" s="304">
        <f t="shared" ca="1" si="332"/>
        <v>122.84946189985666</v>
      </c>
      <c r="J770" s="306">
        <f t="shared" ca="1" si="333"/>
        <v>866.89570083935689</v>
      </c>
      <c r="K770" s="307">
        <f t="shared" ca="1" si="334"/>
        <v>-3.6433838105936514</v>
      </c>
      <c r="L770" s="304">
        <f t="shared" ca="1" si="319"/>
        <v>866.9033570008545</v>
      </c>
      <c r="M770" s="306">
        <f t="shared" ca="1" si="335"/>
        <v>-1.4568509082239438</v>
      </c>
      <c r="N770" s="304">
        <f t="shared" ca="1" si="336"/>
        <v>-83.47140842103282</v>
      </c>
      <c r="P770" s="310">
        <f t="shared" ca="1" si="337"/>
        <v>23</v>
      </c>
      <c r="Q770" s="304">
        <f t="shared" ca="1" si="338"/>
        <v>0</v>
      </c>
      <c r="R770" s="306">
        <f t="shared" ca="1" si="339"/>
        <v>0</v>
      </c>
      <c r="S770" s="307">
        <f t="shared" ca="1" si="340"/>
        <v>8.2349999999999994</v>
      </c>
      <c r="T770" s="304">
        <f t="shared" ca="1" si="320"/>
        <v>80.785349999999994</v>
      </c>
      <c r="U770" s="311">
        <f t="shared" ca="1" si="321"/>
        <v>0</v>
      </c>
      <c r="V770" s="306">
        <f t="shared" ca="1" si="322"/>
        <v>1.2254463958363662</v>
      </c>
      <c r="W770" s="304">
        <f t="shared" ca="1" si="323"/>
        <v>59.684155138922733</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2.4988012982401653</v>
      </c>
      <c r="AH770" s="304">
        <f t="shared" ca="1" si="347"/>
        <v>-7.2475822093505364</v>
      </c>
    </row>
    <row r="771" spans="1:34" x14ac:dyDescent="0.2">
      <c r="A771" s="347">
        <f t="shared" ca="1" si="325"/>
        <v>1E-4</v>
      </c>
      <c r="B771" s="304">
        <f t="shared" ca="1" si="326"/>
        <v>34.406300000000385</v>
      </c>
      <c r="D771" s="306">
        <f t="shared" ca="1" si="327"/>
        <v>-0.82404727354309737</v>
      </c>
      <c r="E771" s="307">
        <f t="shared" ca="1" si="328"/>
        <v>-2.6093785289910914</v>
      </c>
      <c r="F771" s="304">
        <f t="shared" ca="1" si="329"/>
        <v>2.7364046149269527</v>
      </c>
      <c r="G771" s="306">
        <f t="shared" ca="1" si="330"/>
        <v>13.967779680439744</v>
      </c>
      <c r="H771" s="307">
        <f t="shared" ca="1" si="331"/>
        <v>-122.05307376022945</v>
      </c>
      <c r="I771" s="304">
        <f t="shared" ca="1" si="332"/>
        <v>122.84971177630543</v>
      </c>
      <c r="J771" s="306">
        <f t="shared" ca="1" si="333"/>
        <v>866.89570083935689</v>
      </c>
      <c r="K771" s="307">
        <f t="shared" ca="1" si="334"/>
        <v>-3.6555891049227816</v>
      </c>
      <c r="L771" s="304">
        <f t="shared" ca="1" si="319"/>
        <v>866.90340838265467</v>
      </c>
      <c r="M771" s="306">
        <f t="shared" ca="1" si="335"/>
        <v>-1.456851816152227</v>
      </c>
      <c r="N771" s="304">
        <f t="shared" ca="1" si="336"/>
        <v>-83.471460441491544</v>
      </c>
      <c r="P771" s="310">
        <f t="shared" ca="1" si="337"/>
        <v>23</v>
      </c>
      <c r="Q771" s="304">
        <f t="shared" ca="1" si="338"/>
        <v>0</v>
      </c>
      <c r="R771" s="306">
        <f t="shared" ca="1" si="339"/>
        <v>0</v>
      </c>
      <c r="S771" s="307">
        <f t="shared" ca="1" si="340"/>
        <v>8.2349999999999994</v>
      </c>
      <c r="T771" s="304">
        <f t="shared" ca="1" si="320"/>
        <v>80.785349999999994</v>
      </c>
      <c r="U771" s="311">
        <f t="shared" ca="1" si="321"/>
        <v>0</v>
      </c>
      <c r="V771" s="306">
        <f t="shared" ca="1" si="322"/>
        <v>1.2254478915307228</v>
      </c>
      <c r="W771" s="304">
        <f t="shared" ca="1" si="323"/>
        <v>59.684470781549017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2.4987639812651716</v>
      </c>
      <c r="AH771" s="304">
        <f t="shared" ca="1" si="347"/>
        <v>-7.2476205390312982</v>
      </c>
    </row>
    <row r="772" spans="1:34" x14ac:dyDescent="0.2">
      <c r="A772" s="347">
        <f t="shared" ca="1" si="325"/>
        <v>1E-4</v>
      </c>
      <c r="B772" s="304">
        <f t="shared" ca="1" si="326"/>
        <v>34.406400000000389</v>
      </c>
      <c r="D772" s="306">
        <f t="shared" ca="1" si="327"/>
        <v>-0.8240450938753302</v>
      </c>
      <c r="E772" s="307">
        <f t="shared" ca="1" si="328"/>
        <v>-2.6093396999690883</v>
      </c>
      <c r="F772" s="304">
        <f t="shared" ca="1" si="329"/>
        <v>2.7363669320057888</v>
      </c>
      <c r="G772" s="306">
        <f t="shared" ca="1" si="330"/>
        <v>13.967697275930357</v>
      </c>
      <c r="H772" s="307">
        <f t="shared" ca="1" si="331"/>
        <v>-122.05333469419945</v>
      </c>
      <c r="I772" s="304">
        <f t="shared" ca="1" si="332"/>
        <v>122.84996164902252</v>
      </c>
      <c r="J772" s="306">
        <f t="shared" ca="1" si="333"/>
        <v>866.89570083935689</v>
      </c>
      <c r="K772" s="307">
        <f t="shared" ca="1" si="334"/>
        <v>-3.667794425345503</v>
      </c>
      <c r="L772" s="304">
        <f t="shared" ref="L772:L835" ca="1" si="348">SQRT(pos_x^2+pos_z^2)</f>
        <v>866.90345993640278</v>
      </c>
      <c r="M772" s="306">
        <f t="shared" ca="1" si="335"/>
        <v>-1.4568527240714604</v>
      </c>
      <c r="N772" s="304">
        <f t="shared" ca="1" si="336"/>
        <v>-83.471512461431757</v>
      </c>
      <c r="P772" s="310">
        <f t="shared" ca="1" si="337"/>
        <v>23</v>
      </c>
      <c r="Q772" s="304">
        <f t="shared" ca="1" si="338"/>
        <v>0</v>
      </c>
      <c r="R772" s="306">
        <f t="shared" ca="1" si="339"/>
        <v>0</v>
      </c>
      <c r="S772" s="307">
        <f t="shared" ca="1" si="340"/>
        <v>8.2349999999999994</v>
      </c>
      <c r="T772" s="304">
        <f t="shared" ref="T772:T835" ca="1" si="349">m*g</f>
        <v>80.785349999999994</v>
      </c>
      <c r="U772" s="311">
        <f t="shared" ref="U772:U835" ca="1" si="350">IF(pos_xz&lt;L_rampe,Poids*COS(Beta),0)</f>
        <v>0</v>
      </c>
      <c r="V772" s="306">
        <f t="shared" ref="V772:V835" ca="1" si="351">Rho_moyen*(20000-Alt_rampe-pos_z)/(20000+Alt_rampe+pos_z)</f>
        <v>1.2254493872301038</v>
      </c>
      <c r="W772" s="304">
        <f t="shared" ref="W772:W835" ca="1" si="352">1/2*Rho*Sref*Cx*vit_xz^2</f>
        <v>59.684786421880574</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2.4987266645507136</v>
      </c>
      <c r="AH772" s="304">
        <f t="shared" ca="1" si="347"/>
        <v>-7.2476588684333967</v>
      </c>
    </row>
    <row r="773" spans="1:34" x14ac:dyDescent="0.2">
      <c r="A773" s="347">
        <f t="shared" ref="A773:A836" ca="1" si="354">IF(B772+0.01&lt;=T_ini+ROUNDUP(Temps_fin_propu,0), 0.01, IF(K772&gt;0, 0.1, 0.0001))</f>
        <v>1E-4</v>
      </c>
      <c r="B773" s="304">
        <f t="shared" ref="B773:B836" ca="1" si="355">B772+pas</f>
        <v>34.406500000000392</v>
      </c>
      <c r="D773" s="306">
        <f t="shared" ref="D773:D836" ca="1" si="356">IF(AND(L772&lt;L_rampe,Poussee&lt;Poids*SIN(M772)),0,(-W772+Poussee)/m*COS(M772)-U772/m*SIN(M772))</f>
        <v>-0.82404291417121767</v>
      </c>
      <c r="E773" s="307">
        <f t="shared" ref="E773:E836" ca="1" si="357">IF(AND(L772&lt;L_rampe,Poussee&lt;Poids*SIN(M772)),0,(-W772+Poussee)/m*SIN(M772)+U772/m*COS(M772)-Poids/m)</f>
        <v>-2.6093008712294141</v>
      </c>
      <c r="F773" s="304">
        <f t="shared" ref="F773:F836" ca="1" si="358">SQRT(acc_x^2+acc_z^2)</f>
        <v>2.7363292493766851</v>
      </c>
      <c r="G773" s="306">
        <f t="shared" ref="G773:G836" ca="1" si="359">G772+acc_x*pas</f>
        <v>13.96761487163894</v>
      </c>
      <c r="H773" s="307">
        <f t="shared" ref="H773:H836" ca="1" si="360">H772+acc_z*pas</f>
        <v>-122.05359562428657</v>
      </c>
      <c r="I773" s="304">
        <f t="shared" ref="I773:I836" ca="1" si="361">SQRT(vit_x^2+vit_z^2)</f>
        <v>122.85021151800797</v>
      </c>
      <c r="J773" s="306">
        <f t="shared" ref="J773:J836" ca="1" si="362">J772+0.5*(vit_x+G772)*pas*(K772&gt;=0)</f>
        <v>866.89570083935689</v>
      </c>
      <c r="K773" s="307">
        <f t="shared" ref="K773:K836" ca="1" si="363">K772+0.5*(vit_z+H772)*pas</f>
        <v>-3.6799997718614272</v>
      </c>
      <c r="L773" s="304">
        <f t="shared" ca="1" si="348"/>
        <v>866.90351166209996</v>
      </c>
      <c r="M773" s="306">
        <f t="shared" ref="M773:M836" ca="1" si="364">IF(AND(L772&gt;L_rampe,G773&gt;0),ATAN2(G773,H773),$M$4)</f>
        <v>-1.4568536319816443</v>
      </c>
      <c r="N773" s="304">
        <f t="shared" ref="N773:N836" ca="1" si="365">DEGREES(Beta)</f>
        <v>-83.471564480853473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8.2349999999999994</v>
      </c>
      <c r="T773" s="304">
        <f t="shared" ca="1" si="349"/>
        <v>80.785349999999994</v>
      </c>
      <c r="U773" s="311">
        <f t="shared" ca="1" si="350"/>
        <v>0</v>
      </c>
      <c r="V773" s="306">
        <f t="shared" ca="1" si="351"/>
        <v>1.2254508829345081</v>
      </c>
      <c r="W773" s="304">
        <f t="shared" ca="1" si="352"/>
        <v>59.685102059917384</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2.4986893480967831</v>
      </c>
      <c r="AH773" s="304">
        <f t="shared" ref="AH773:AH836" ca="1" si="376">IF(AND(L772&lt;L_rampe,Poussee&lt;Poids*SIN(M772)), g*SIN(M772), (-W772+Poussee)/m)</f>
        <v>-7.2476971975568398</v>
      </c>
    </row>
    <row r="774" spans="1:34" x14ac:dyDescent="0.2">
      <c r="A774" s="347">
        <f t="shared" ca="1" si="354"/>
        <v>1E-4</v>
      </c>
      <c r="B774" s="304">
        <f t="shared" ca="1" si="355"/>
        <v>34.406600000000395</v>
      </c>
      <c r="D774" s="306">
        <f t="shared" ca="1" si="356"/>
        <v>-0.82404073443075776</v>
      </c>
      <c r="E774" s="307">
        <f t="shared" ca="1" si="357"/>
        <v>-2.6092620427720696</v>
      </c>
      <c r="F774" s="304">
        <f t="shared" ca="1" si="358"/>
        <v>2.7362915670396415</v>
      </c>
      <c r="G774" s="306">
        <f t="shared" ca="1" si="359"/>
        <v>13.967532467565496</v>
      </c>
      <c r="H774" s="307">
        <f t="shared" ca="1" si="360"/>
        <v>-122.05385655049085</v>
      </c>
      <c r="I774" s="304">
        <f t="shared" ca="1" si="361"/>
        <v>122.85046138326179</v>
      </c>
      <c r="J774" s="306">
        <f t="shared" ca="1" si="362"/>
        <v>866.89570083935689</v>
      </c>
      <c r="K774" s="307">
        <f t="shared" ca="1" si="363"/>
        <v>-3.692205144470166</v>
      </c>
      <c r="L774" s="304">
        <f t="shared" ca="1" si="348"/>
        <v>866.90356355974711</v>
      </c>
      <c r="M774" s="306">
        <f t="shared" ca="1" si="364"/>
        <v>-1.4568545398827786</v>
      </c>
      <c r="N774" s="304">
        <f t="shared" ca="1" si="365"/>
        <v>-83.471616499756678</v>
      </c>
      <c r="P774" s="310">
        <f t="shared" ca="1" si="366"/>
        <v>23</v>
      </c>
      <c r="Q774" s="304">
        <f t="shared" ca="1" si="367"/>
        <v>0</v>
      </c>
      <c r="R774" s="306">
        <f t="shared" ca="1" si="368"/>
        <v>0</v>
      </c>
      <c r="S774" s="307">
        <f t="shared" ca="1" si="369"/>
        <v>8.2349999999999994</v>
      </c>
      <c r="T774" s="304">
        <f t="shared" ca="1" si="349"/>
        <v>80.785349999999994</v>
      </c>
      <c r="U774" s="311">
        <f t="shared" ca="1" si="350"/>
        <v>0</v>
      </c>
      <c r="V774" s="306">
        <f t="shared" ca="1" si="351"/>
        <v>1.2254523786439355</v>
      </c>
      <c r="W774" s="304">
        <f t="shared" ca="1" si="352"/>
        <v>59.685417695659389</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2.4986520319033803</v>
      </c>
      <c r="AH774" s="304">
        <f t="shared" ca="1" si="376"/>
        <v>-7.2477355264016259</v>
      </c>
    </row>
    <row r="775" spans="1:34" x14ac:dyDescent="0.2">
      <c r="A775" s="347">
        <f t="shared" ca="1" si="354"/>
        <v>1E-4</v>
      </c>
      <c r="B775" s="304">
        <f t="shared" ca="1" si="355"/>
        <v>34.406700000000399</v>
      </c>
      <c r="D775" s="306">
        <f t="shared" ca="1" si="356"/>
        <v>-0.82403855465395337</v>
      </c>
      <c r="E775" s="307">
        <f t="shared" ca="1" si="357"/>
        <v>-2.6092232145970637</v>
      </c>
      <c r="F775" s="304">
        <f t="shared" ca="1" si="358"/>
        <v>2.7362538849946674</v>
      </c>
      <c r="G775" s="306">
        <f t="shared" ca="1" si="359"/>
        <v>13.967450063710031</v>
      </c>
      <c r="H775" s="307">
        <f t="shared" ca="1" si="360"/>
        <v>-122.05411747281231</v>
      </c>
      <c r="I775" s="304">
        <f t="shared" ca="1" si="361"/>
        <v>122.85071124478401</v>
      </c>
      <c r="J775" s="306">
        <f t="shared" ca="1" si="362"/>
        <v>866.89570083935689</v>
      </c>
      <c r="K775" s="307">
        <f t="shared" ca="1" si="363"/>
        <v>-3.7044105431713312</v>
      </c>
      <c r="L775" s="304">
        <f t="shared" ca="1" si="348"/>
        <v>866.90361562934561</v>
      </c>
      <c r="M775" s="306">
        <f t="shared" ca="1" si="364"/>
        <v>-1.4568554477748634</v>
      </c>
      <c r="N775" s="304">
        <f t="shared" ca="1" si="365"/>
        <v>-83.471668518141399</v>
      </c>
      <c r="P775" s="310">
        <f t="shared" ca="1" si="366"/>
        <v>23</v>
      </c>
      <c r="Q775" s="304">
        <f t="shared" ca="1" si="367"/>
        <v>0</v>
      </c>
      <c r="R775" s="306">
        <f t="shared" ca="1" si="368"/>
        <v>0</v>
      </c>
      <c r="S775" s="307">
        <f t="shared" ca="1" si="369"/>
        <v>8.2349999999999994</v>
      </c>
      <c r="T775" s="304">
        <f t="shared" ca="1" si="349"/>
        <v>80.785349999999994</v>
      </c>
      <c r="U775" s="311">
        <f t="shared" ca="1" si="350"/>
        <v>0</v>
      </c>
      <c r="V775" s="306">
        <f t="shared" ca="1" si="351"/>
        <v>1.2254538743583863</v>
      </c>
      <c r="W775" s="304">
        <f t="shared" ca="1" si="352"/>
        <v>59.68573332910659</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2.4986147159705183</v>
      </c>
      <c r="AH775" s="304">
        <f t="shared" ca="1" si="376"/>
        <v>-7.2477738549677468</v>
      </c>
    </row>
    <row r="776" spans="1:34" x14ac:dyDescent="0.2">
      <c r="A776" s="347">
        <f t="shared" ca="1" si="354"/>
        <v>1E-4</v>
      </c>
      <c r="B776" s="304">
        <f t="shared" ca="1" si="355"/>
        <v>34.406800000000402</v>
      </c>
      <c r="D776" s="306">
        <f t="shared" ca="1" si="356"/>
        <v>-0.8240363748408045</v>
      </c>
      <c r="E776" s="307">
        <f t="shared" ca="1" si="357"/>
        <v>-2.6091843867043947</v>
      </c>
      <c r="F776" s="304">
        <f t="shared" ca="1" si="358"/>
        <v>2.7362162032417618</v>
      </c>
      <c r="G776" s="306">
        <f t="shared" ca="1" si="359"/>
        <v>13.967367660072547</v>
      </c>
      <c r="H776" s="307">
        <f t="shared" ca="1" si="360"/>
        <v>-122.05437839125098</v>
      </c>
      <c r="I776" s="304">
        <f t="shared" ca="1" si="361"/>
        <v>122.85096110257467</v>
      </c>
      <c r="J776" s="306">
        <f t="shared" ca="1" si="362"/>
        <v>866.89570083935689</v>
      </c>
      <c r="K776" s="307">
        <f t="shared" ca="1" si="363"/>
        <v>-3.7166159679645343</v>
      </c>
      <c r="L776" s="304">
        <f t="shared" ca="1" si="348"/>
        <v>866.90366787089624</v>
      </c>
      <c r="M776" s="306">
        <f t="shared" ca="1" si="364"/>
        <v>-1.4568563556578991</v>
      </c>
      <c r="N776" s="304">
        <f t="shared" ca="1" si="365"/>
        <v>-83.471720536007624</v>
      </c>
      <c r="P776" s="310">
        <f t="shared" ca="1" si="366"/>
        <v>23</v>
      </c>
      <c r="Q776" s="304">
        <f t="shared" ca="1" si="367"/>
        <v>0</v>
      </c>
      <c r="R776" s="306">
        <f t="shared" ca="1" si="368"/>
        <v>0</v>
      </c>
      <c r="S776" s="307">
        <f t="shared" ca="1" si="369"/>
        <v>8.2349999999999994</v>
      </c>
      <c r="T776" s="304">
        <f t="shared" ca="1" si="349"/>
        <v>80.785349999999994</v>
      </c>
      <c r="U776" s="311">
        <f t="shared" ca="1" si="350"/>
        <v>0</v>
      </c>
      <c r="V776" s="306">
        <f t="shared" ca="1" si="351"/>
        <v>1.225455370077861</v>
      </c>
      <c r="W776" s="304">
        <f t="shared" ca="1" si="352"/>
        <v>59.686048960259079</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2.498577400298192</v>
      </c>
      <c r="AH776" s="304">
        <f t="shared" ca="1" si="376"/>
        <v>-7.2478121832552027</v>
      </c>
    </row>
    <row r="777" spans="1:34" x14ac:dyDescent="0.2">
      <c r="A777" s="347">
        <f t="shared" ca="1" si="354"/>
        <v>1E-4</v>
      </c>
      <c r="B777" s="304">
        <f t="shared" ca="1" si="355"/>
        <v>34.406900000000405</v>
      </c>
      <c r="D777" s="306">
        <f t="shared" ca="1" si="356"/>
        <v>-0.82403419499131247</v>
      </c>
      <c r="E777" s="307">
        <f t="shared" ca="1" si="357"/>
        <v>-2.6091455590940518</v>
      </c>
      <c r="F777" s="304">
        <f t="shared" ca="1" si="358"/>
        <v>2.7361785217809147</v>
      </c>
      <c r="G777" s="306">
        <f t="shared" ca="1" si="359"/>
        <v>13.967285256653048</v>
      </c>
      <c r="H777" s="307">
        <f t="shared" ca="1" si="360"/>
        <v>-122.05463930580689</v>
      </c>
      <c r="I777" s="304">
        <f t="shared" ca="1" si="361"/>
        <v>122.85121095663378</v>
      </c>
      <c r="J777" s="306">
        <f t="shared" ca="1" si="362"/>
        <v>866.89570083935689</v>
      </c>
      <c r="K777" s="307">
        <f t="shared" ca="1" si="363"/>
        <v>-3.7288214188493871</v>
      </c>
      <c r="L777" s="304">
        <f t="shared" ca="1" si="348"/>
        <v>866.90372028440015</v>
      </c>
      <c r="M777" s="306">
        <f t="shared" ca="1" si="364"/>
        <v>-1.4568572635318855</v>
      </c>
      <c r="N777" s="304">
        <f t="shared" ca="1" si="365"/>
        <v>-83.471772553355379</v>
      </c>
      <c r="P777" s="310">
        <f t="shared" ca="1" si="366"/>
        <v>23</v>
      </c>
      <c r="Q777" s="304">
        <f t="shared" ca="1" si="367"/>
        <v>0</v>
      </c>
      <c r="R777" s="306">
        <f t="shared" ca="1" si="368"/>
        <v>0</v>
      </c>
      <c r="S777" s="307">
        <f t="shared" ca="1" si="369"/>
        <v>8.2349999999999994</v>
      </c>
      <c r="T777" s="304">
        <f t="shared" ca="1" si="349"/>
        <v>80.785349999999994</v>
      </c>
      <c r="U777" s="311">
        <f t="shared" ca="1" si="350"/>
        <v>0</v>
      </c>
      <c r="V777" s="306">
        <f t="shared" ca="1" si="351"/>
        <v>1.2254568658023584</v>
      </c>
      <c r="W777" s="304">
        <f t="shared" ca="1" si="352"/>
        <v>59.6863645891167</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2.4985400848863932</v>
      </c>
      <c r="AH777" s="304">
        <f t="shared" ca="1" si="376"/>
        <v>-7.247850511264005</v>
      </c>
    </row>
    <row r="778" spans="1:34" x14ac:dyDescent="0.2">
      <c r="A778" s="347">
        <f t="shared" ca="1" si="354"/>
        <v>1E-4</v>
      </c>
      <c r="B778" s="304">
        <f t="shared" ca="1" si="355"/>
        <v>34.407000000000409</v>
      </c>
      <c r="D778" s="306">
        <f t="shared" ca="1" si="356"/>
        <v>-0.8240320151054773</v>
      </c>
      <c r="E778" s="307">
        <f t="shared" ca="1" si="357"/>
        <v>-2.6091067317660546</v>
      </c>
      <c r="F778" s="304">
        <f t="shared" ca="1" si="358"/>
        <v>2.736140840612145</v>
      </c>
      <c r="G778" s="306">
        <f t="shared" ca="1" si="359"/>
        <v>13.967202853451537</v>
      </c>
      <c r="H778" s="307">
        <f t="shared" ca="1" si="360"/>
        <v>-122.05490021648006</v>
      </c>
      <c r="I778" s="304">
        <f t="shared" ca="1" si="361"/>
        <v>122.8514608069614</v>
      </c>
      <c r="J778" s="306">
        <f t="shared" ca="1" si="362"/>
        <v>866.89570083935689</v>
      </c>
      <c r="K778" s="307">
        <f t="shared" ca="1" si="363"/>
        <v>-3.7410268958255015</v>
      </c>
      <c r="L778" s="304">
        <f t="shared" ca="1" si="348"/>
        <v>866.90377286985847</v>
      </c>
      <c r="M778" s="306">
        <f t="shared" ca="1" si="364"/>
        <v>-1.4568581713968232</v>
      </c>
      <c r="N778" s="304">
        <f t="shared" ca="1" si="365"/>
        <v>-83.47182457018468</v>
      </c>
      <c r="P778" s="310">
        <f t="shared" ca="1" si="366"/>
        <v>23</v>
      </c>
      <c r="Q778" s="304">
        <f t="shared" ca="1" si="367"/>
        <v>0</v>
      </c>
      <c r="R778" s="306">
        <f t="shared" ca="1" si="368"/>
        <v>0</v>
      </c>
      <c r="S778" s="307">
        <f t="shared" ca="1" si="369"/>
        <v>8.2349999999999994</v>
      </c>
      <c r="T778" s="304">
        <f t="shared" ca="1" si="349"/>
        <v>80.785349999999994</v>
      </c>
      <c r="U778" s="311">
        <f t="shared" ca="1" si="350"/>
        <v>0</v>
      </c>
      <c r="V778" s="306">
        <f t="shared" ca="1" si="351"/>
        <v>1.2254583615318797</v>
      </c>
      <c r="W778" s="304">
        <f t="shared" ca="1" si="352"/>
        <v>59.686680215679608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2.4985027697351407</v>
      </c>
      <c r="AH778" s="304">
        <f t="shared" ca="1" si="376"/>
        <v>-7.2478888389941352</v>
      </c>
    </row>
    <row r="779" spans="1:34" x14ac:dyDescent="0.2">
      <c r="A779" s="347">
        <f t="shared" ca="1" si="354"/>
        <v>1E-4</v>
      </c>
      <c r="B779" s="304">
        <f t="shared" ca="1" si="355"/>
        <v>34.407100000000412</v>
      </c>
      <c r="D779" s="306">
        <f t="shared" ca="1" si="356"/>
        <v>-0.82402983518329953</v>
      </c>
      <c r="E779" s="307">
        <f t="shared" ca="1" si="357"/>
        <v>-2.6090679047203835</v>
      </c>
      <c r="F779" s="304">
        <f t="shared" ca="1" si="358"/>
        <v>2.7361031597354346</v>
      </c>
      <c r="G779" s="306">
        <f t="shared" ca="1" si="359"/>
        <v>13.96712045046802</v>
      </c>
      <c r="H779" s="307">
        <f t="shared" ca="1" si="360"/>
        <v>-122.05516112327054</v>
      </c>
      <c r="I779" s="304">
        <f t="shared" ca="1" si="361"/>
        <v>122.85171065355749</v>
      </c>
      <c r="J779" s="306">
        <f t="shared" ca="1" si="362"/>
        <v>866.89570083935689</v>
      </c>
      <c r="K779" s="307">
        <f t="shared" ca="1" si="363"/>
        <v>-3.7532323988924889</v>
      </c>
      <c r="L779" s="304">
        <f t="shared" ca="1" si="348"/>
        <v>866.90382562727211</v>
      </c>
      <c r="M779" s="306">
        <f t="shared" ca="1" si="364"/>
        <v>-1.4568590792527116</v>
      </c>
      <c r="N779" s="304">
        <f t="shared" ca="1" si="365"/>
        <v>-83.471876586495497</v>
      </c>
      <c r="P779" s="310">
        <f t="shared" ca="1" si="366"/>
        <v>23</v>
      </c>
      <c r="Q779" s="304">
        <f t="shared" ca="1" si="367"/>
        <v>0</v>
      </c>
      <c r="R779" s="306">
        <f t="shared" ca="1" si="368"/>
        <v>0</v>
      </c>
      <c r="S779" s="307">
        <f t="shared" ca="1" si="369"/>
        <v>8.2349999999999994</v>
      </c>
      <c r="T779" s="304">
        <f t="shared" ca="1" si="349"/>
        <v>80.785349999999994</v>
      </c>
      <c r="U779" s="311">
        <f t="shared" ca="1" si="350"/>
        <v>0</v>
      </c>
      <c r="V779" s="306">
        <f t="shared" ca="1" si="351"/>
        <v>1.2254598572664239</v>
      </c>
      <c r="W779" s="304">
        <f t="shared" ca="1" si="352"/>
        <v>59.686995839947635</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2.4984654548444141</v>
      </c>
      <c r="AH779" s="304">
        <f t="shared" ca="1" si="376"/>
        <v>-7.2479271664456117</v>
      </c>
    </row>
    <row r="780" spans="1:34" x14ac:dyDescent="0.2">
      <c r="A780" s="347">
        <f t="shared" ca="1" si="354"/>
        <v>1E-4</v>
      </c>
      <c r="B780" s="304">
        <f t="shared" ca="1" si="355"/>
        <v>34.407200000000415</v>
      </c>
      <c r="D780" s="306">
        <f t="shared" ca="1" si="356"/>
        <v>-0.82402765522478205</v>
      </c>
      <c r="E780" s="307">
        <f t="shared" ca="1" si="357"/>
        <v>-2.6090290779570582</v>
      </c>
      <c r="F780" s="304">
        <f t="shared" ca="1" si="358"/>
        <v>2.7360654791508021</v>
      </c>
      <c r="G780" s="306">
        <f t="shared" ca="1" si="359"/>
        <v>13.967038047702497</v>
      </c>
      <c r="H780" s="307">
        <f t="shared" ca="1" si="360"/>
        <v>-122.05542202617833</v>
      </c>
      <c r="I780" s="304">
        <f t="shared" ca="1" si="361"/>
        <v>122.85196049642215</v>
      </c>
      <c r="J780" s="306">
        <f t="shared" ca="1" si="362"/>
        <v>866.89570083935689</v>
      </c>
      <c r="K780" s="307">
        <f t="shared" ca="1" si="363"/>
        <v>-3.7654379280499612</v>
      </c>
      <c r="L780" s="304">
        <f t="shared" ca="1" si="348"/>
        <v>866.90387855664233</v>
      </c>
      <c r="M780" s="306">
        <f t="shared" ca="1" si="364"/>
        <v>-1.4568599870995516</v>
      </c>
      <c r="N780" s="304">
        <f t="shared" ca="1" si="365"/>
        <v>-83.471928602287861</v>
      </c>
      <c r="P780" s="310">
        <f t="shared" ca="1" si="366"/>
        <v>23</v>
      </c>
      <c r="Q780" s="304">
        <f t="shared" ca="1" si="367"/>
        <v>0</v>
      </c>
      <c r="R780" s="306">
        <f t="shared" ca="1" si="368"/>
        <v>0</v>
      </c>
      <c r="S780" s="307">
        <f t="shared" ca="1" si="369"/>
        <v>8.2349999999999994</v>
      </c>
      <c r="T780" s="304">
        <f t="shared" ca="1" si="349"/>
        <v>80.785349999999994</v>
      </c>
      <c r="U780" s="311">
        <f t="shared" ca="1" si="350"/>
        <v>0</v>
      </c>
      <c r="V780" s="306">
        <f t="shared" ca="1" si="351"/>
        <v>1.2254613530059915</v>
      </c>
      <c r="W780" s="304">
        <f t="shared" ca="1" si="352"/>
        <v>59.687311461920906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2.498428140214239</v>
      </c>
      <c r="AH780" s="304">
        <f t="shared" ca="1" si="376"/>
        <v>-7.2479654936184144</v>
      </c>
    </row>
    <row r="781" spans="1:34" x14ac:dyDescent="0.2">
      <c r="A781" s="347">
        <f t="shared" ca="1" si="354"/>
        <v>1E-4</v>
      </c>
      <c r="B781" s="304">
        <f t="shared" ca="1" si="355"/>
        <v>34.407300000000419</v>
      </c>
      <c r="D781" s="306">
        <f t="shared" ca="1" si="356"/>
        <v>-0.8240254752299232</v>
      </c>
      <c r="E781" s="307">
        <f t="shared" ca="1" si="357"/>
        <v>-2.608990251476067</v>
      </c>
      <c r="F781" s="304">
        <f t="shared" ca="1" si="358"/>
        <v>2.7360277988582378</v>
      </c>
      <c r="G781" s="306">
        <f t="shared" ca="1" si="359"/>
        <v>13.966955645154973</v>
      </c>
      <c r="H781" s="307">
        <f t="shared" ca="1" si="360"/>
        <v>-122.05568292520348</v>
      </c>
      <c r="I781" s="304">
        <f t="shared" ca="1" si="361"/>
        <v>122.85221033555536</v>
      </c>
      <c r="J781" s="306">
        <f t="shared" ca="1" si="362"/>
        <v>866.89570083935689</v>
      </c>
      <c r="K781" s="307">
        <f t="shared" ca="1" si="363"/>
        <v>-3.7776434832975303</v>
      </c>
      <c r="L781" s="304">
        <f t="shared" ca="1" si="348"/>
        <v>866.90393165797025</v>
      </c>
      <c r="M781" s="306">
        <f t="shared" ca="1" si="364"/>
        <v>-1.4568608949373429</v>
      </c>
      <c r="N781" s="304">
        <f t="shared" ca="1" si="365"/>
        <v>-83.471980617561798</v>
      </c>
      <c r="P781" s="310">
        <f t="shared" ca="1" si="366"/>
        <v>23</v>
      </c>
      <c r="Q781" s="304">
        <f t="shared" ca="1" si="367"/>
        <v>0</v>
      </c>
      <c r="R781" s="306">
        <f t="shared" ca="1" si="368"/>
        <v>0</v>
      </c>
      <c r="S781" s="307">
        <f t="shared" ca="1" si="369"/>
        <v>8.2349999999999994</v>
      </c>
      <c r="T781" s="304">
        <f t="shared" ca="1" si="349"/>
        <v>80.785349999999994</v>
      </c>
      <c r="U781" s="311">
        <f t="shared" ca="1" si="350"/>
        <v>0</v>
      </c>
      <c r="V781" s="306">
        <f t="shared" ca="1" si="351"/>
        <v>1.2254628487505821</v>
      </c>
      <c r="W781" s="304">
        <f t="shared" ca="1" si="352"/>
        <v>59.687627081599317</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2.4983908258445977</v>
      </c>
      <c r="AH781" s="304">
        <f t="shared" ca="1" si="376"/>
        <v>-7.2480038205125572</v>
      </c>
    </row>
    <row r="782" spans="1:34" x14ac:dyDescent="0.2">
      <c r="A782" s="347">
        <f t="shared" ca="1" si="354"/>
        <v>1E-4</v>
      </c>
      <c r="B782" s="304">
        <f t="shared" ca="1" si="355"/>
        <v>34.407400000000422</v>
      </c>
      <c r="D782" s="306">
        <f t="shared" ca="1" si="356"/>
        <v>-0.82402329519872364</v>
      </c>
      <c r="E782" s="307">
        <f t="shared" ca="1" si="357"/>
        <v>-2.608951425277418</v>
      </c>
      <c r="F782" s="304">
        <f t="shared" ca="1" si="358"/>
        <v>2.7359901188577478</v>
      </c>
      <c r="G782" s="306">
        <f t="shared" ca="1" si="359"/>
        <v>13.966873242825454</v>
      </c>
      <c r="H782" s="307">
        <f t="shared" ca="1" si="360"/>
        <v>-122.05594382034602</v>
      </c>
      <c r="I782" s="304">
        <f t="shared" ca="1" si="361"/>
        <v>122.85246017095716</v>
      </c>
      <c r="J782" s="306">
        <f t="shared" ca="1" si="362"/>
        <v>866.89570083935689</v>
      </c>
      <c r="K782" s="307">
        <f t="shared" ca="1" si="363"/>
        <v>-3.789849064634808</v>
      </c>
      <c r="L782" s="304">
        <f t="shared" ca="1" si="348"/>
        <v>866.90398493125667</v>
      </c>
      <c r="M782" s="306">
        <f t="shared" ca="1" si="364"/>
        <v>-1.4568618027660858</v>
      </c>
      <c r="N782" s="304">
        <f t="shared" ca="1" si="365"/>
        <v>-83.47203263231728</v>
      </c>
      <c r="P782" s="310">
        <f t="shared" ca="1" si="366"/>
        <v>23</v>
      </c>
      <c r="Q782" s="304">
        <f t="shared" ca="1" si="367"/>
        <v>0</v>
      </c>
      <c r="R782" s="306">
        <f t="shared" ca="1" si="368"/>
        <v>0</v>
      </c>
      <c r="S782" s="307">
        <f t="shared" ca="1" si="369"/>
        <v>8.2349999999999994</v>
      </c>
      <c r="T782" s="304">
        <f t="shared" ca="1" si="349"/>
        <v>80.785349999999994</v>
      </c>
      <c r="U782" s="311">
        <f t="shared" ca="1" si="350"/>
        <v>0</v>
      </c>
      <c r="V782" s="306">
        <f t="shared" ca="1" si="351"/>
        <v>1.225464344500196</v>
      </c>
      <c r="W782" s="304">
        <f t="shared" ca="1" si="352"/>
        <v>59.687942698982923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2.4983535117355009</v>
      </c>
      <c r="AH782" s="304">
        <f t="shared" ca="1" si="376"/>
        <v>-7.2480421471280296</v>
      </c>
    </row>
    <row r="783" spans="1:34" x14ac:dyDescent="0.2">
      <c r="A783" s="347">
        <f t="shared" ca="1" si="354"/>
        <v>1E-4</v>
      </c>
      <c r="B783" s="304">
        <f t="shared" ca="1" si="355"/>
        <v>34.407500000000425</v>
      </c>
      <c r="D783" s="306">
        <f t="shared" ca="1" si="356"/>
        <v>-0.8240211151311857</v>
      </c>
      <c r="E783" s="307">
        <f t="shared" ca="1" si="357"/>
        <v>-2.6089125993611075</v>
      </c>
      <c r="F783" s="304">
        <f t="shared" ca="1" si="358"/>
        <v>2.7359524391493308</v>
      </c>
      <c r="G783" s="306">
        <f t="shared" ca="1" si="359"/>
        <v>13.966790840713941</v>
      </c>
      <c r="H783" s="307">
        <f t="shared" ca="1" si="360"/>
        <v>-122.05620471160596</v>
      </c>
      <c r="I783" s="304">
        <f t="shared" ca="1" si="361"/>
        <v>122.85271000262757</v>
      </c>
      <c r="J783" s="306">
        <f t="shared" ca="1" si="362"/>
        <v>866.89570083935689</v>
      </c>
      <c r="K783" s="307">
        <f t="shared" ca="1" si="363"/>
        <v>-3.8020546720614057</v>
      </c>
      <c r="L783" s="304">
        <f t="shared" ca="1" si="348"/>
        <v>866.90403837650285</v>
      </c>
      <c r="M783" s="306">
        <f t="shared" ca="1" si="364"/>
        <v>-1.4568627105857803</v>
      </c>
      <c r="N783" s="304">
        <f t="shared" ca="1" si="365"/>
        <v>-83.472084646554336</v>
      </c>
      <c r="P783" s="310">
        <f t="shared" ca="1" si="366"/>
        <v>23</v>
      </c>
      <c r="Q783" s="304">
        <f t="shared" ca="1" si="367"/>
        <v>0</v>
      </c>
      <c r="R783" s="306">
        <f t="shared" ca="1" si="368"/>
        <v>0</v>
      </c>
      <c r="S783" s="307">
        <f t="shared" ca="1" si="369"/>
        <v>8.2349999999999994</v>
      </c>
      <c r="T783" s="304">
        <f t="shared" ca="1" si="349"/>
        <v>80.785349999999994</v>
      </c>
      <c r="U783" s="311">
        <f t="shared" ca="1" si="350"/>
        <v>0</v>
      </c>
      <c r="V783" s="306">
        <f t="shared" ca="1" si="351"/>
        <v>1.2254658402548335</v>
      </c>
      <c r="W783" s="304">
        <f t="shared" ca="1" si="352"/>
        <v>59.68825831407171</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2.4983161978869477</v>
      </c>
      <c r="AH783" s="304">
        <f t="shared" ca="1" si="376"/>
        <v>-7.2480804734648361</v>
      </c>
    </row>
    <row r="784" spans="1:34" x14ac:dyDescent="0.2">
      <c r="A784" s="347">
        <f t="shared" ca="1" si="354"/>
        <v>1E-4</v>
      </c>
      <c r="B784" s="304">
        <f t="shared" ca="1" si="355"/>
        <v>34.407600000000429</v>
      </c>
      <c r="D784" s="306">
        <f t="shared" ca="1" si="356"/>
        <v>-0.82401893502730972</v>
      </c>
      <c r="E784" s="307">
        <f t="shared" ca="1" si="357"/>
        <v>-2.6088737737271366</v>
      </c>
      <c r="F784" s="304">
        <f t="shared" ca="1" si="358"/>
        <v>2.7359147597329878</v>
      </c>
      <c r="G784" s="306">
        <f t="shared" ca="1" si="359"/>
        <v>13.966708438820438</v>
      </c>
      <c r="H784" s="307">
        <f t="shared" ca="1" si="360"/>
        <v>-122.05646559898334</v>
      </c>
      <c r="I784" s="304">
        <f t="shared" ca="1" si="361"/>
        <v>122.85295983056663</v>
      </c>
      <c r="J784" s="306">
        <f t="shared" ca="1" si="362"/>
        <v>866.89570083935689</v>
      </c>
      <c r="K784" s="307">
        <f t="shared" ca="1" si="363"/>
        <v>-3.8142603055769353</v>
      </c>
      <c r="L784" s="304">
        <f t="shared" ca="1" si="348"/>
        <v>866.90409199370981</v>
      </c>
      <c r="M784" s="306">
        <f t="shared" ca="1" si="364"/>
        <v>-1.4568636183964268</v>
      </c>
      <c r="N784" s="304">
        <f t="shared" ca="1" si="365"/>
        <v>-83.472136660272966</v>
      </c>
      <c r="P784" s="310">
        <f t="shared" ca="1" si="366"/>
        <v>23</v>
      </c>
      <c r="Q784" s="304">
        <f t="shared" ca="1" si="367"/>
        <v>0</v>
      </c>
      <c r="R784" s="306">
        <f t="shared" ca="1" si="368"/>
        <v>0</v>
      </c>
      <c r="S784" s="307">
        <f t="shared" ca="1" si="369"/>
        <v>8.2349999999999994</v>
      </c>
      <c r="T784" s="304">
        <f t="shared" ca="1" si="349"/>
        <v>80.785349999999994</v>
      </c>
      <c r="U784" s="311">
        <f t="shared" ca="1" si="350"/>
        <v>0</v>
      </c>
      <c r="V784" s="306">
        <f t="shared" ca="1" si="351"/>
        <v>1.2254673360144939</v>
      </c>
      <c r="W784" s="304">
        <f t="shared" ca="1" si="352"/>
        <v>59.688573926865651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2.4982788842989363</v>
      </c>
      <c r="AH784" s="304">
        <f t="shared" ca="1" si="376"/>
        <v>-7.2481187995229766</v>
      </c>
    </row>
    <row r="785" spans="1:34" x14ac:dyDescent="0.2">
      <c r="A785" s="347">
        <f t="shared" ca="1" si="354"/>
        <v>1E-4</v>
      </c>
      <c r="B785" s="304">
        <f t="shared" ca="1" si="355"/>
        <v>34.407700000000432</v>
      </c>
      <c r="D785" s="306">
        <f t="shared" ca="1" si="356"/>
        <v>-0.82401675488709536</v>
      </c>
      <c r="E785" s="307">
        <f t="shared" ca="1" si="357"/>
        <v>-2.6088349483755078</v>
      </c>
      <c r="F785" s="304">
        <f t="shared" ca="1" si="358"/>
        <v>2.7358770806087209</v>
      </c>
      <c r="G785" s="306">
        <f t="shared" ca="1" si="359"/>
        <v>13.96662603714495</v>
      </c>
      <c r="H785" s="307">
        <f t="shared" ca="1" si="360"/>
        <v>-122.05672648247817</v>
      </c>
      <c r="I785" s="304">
        <f t="shared" ca="1" si="361"/>
        <v>122.85320965477435</v>
      </c>
      <c r="J785" s="306">
        <f t="shared" ca="1" si="362"/>
        <v>866.89570083935689</v>
      </c>
      <c r="K785" s="307">
        <f t="shared" ca="1" si="363"/>
        <v>-3.8264659651810082</v>
      </c>
      <c r="L785" s="304">
        <f t="shared" ca="1" si="348"/>
        <v>866.90414578287869</v>
      </c>
      <c r="M785" s="306">
        <f t="shared" ca="1" si="364"/>
        <v>-1.4568645261980251</v>
      </c>
      <c r="N785" s="304">
        <f t="shared" ca="1" si="365"/>
        <v>-83.472188673473184</v>
      </c>
      <c r="P785" s="310">
        <f t="shared" ca="1" si="366"/>
        <v>23</v>
      </c>
      <c r="Q785" s="304">
        <f t="shared" ca="1" si="367"/>
        <v>0</v>
      </c>
      <c r="R785" s="306">
        <f t="shared" ca="1" si="368"/>
        <v>0</v>
      </c>
      <c r="S785" s="307">
        <f t="shared" ca="1" si="369"/>
        <v>8.2349999999999994</v>
      </c>
      <c r="T785" s="304">
        <f t="shared" ca="1" si="349"/>
        <v>80.785349999999994</v>
      </c>
      <c r="U785" s="311">
        <f t="shared" ca="1" si="350"/>
        <v>0</v>
      </c>
      <c r="V785" s="306">
        <f t="shared" ca="1" si="351"/>
        <v>1.2254688317791769</v>
      </c>
      <c r="W785" s="304">
        <f t="shared" ca="1" si="352"/>
        <v>59.688889537364716</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2.4982415709714685</v>
      </c>
      <c r="AH785" s="304">
        <f t="shared" ca="1" si="376"/>
        <v>-7.2481571253024475</v>
      </c>
    </row>
    <row r="786" spans="1:34" x14ac:dyDescent="0.2">
      <c r="A786" s="347">
        <f t="shared" ca="1" si="354"/>
        <v>1E-4</v>
      </c>
      <c r="B786" s="304">
        <f t="shared" ca="1" si="355"/>
        <v>34.407800000000435</v>
      </c>
      <c r="D786" s="306">
        <f t="shared" ca="1" si="356"/>
        <v>-0.82401457471054407</v>
      </c>
      <c r="E786" s="307">
        <f t="shared" ca="1" si="357"/>
        <v>-2.6087961233062256</v>
      </c>
      <c r="F786" s="304">
        <f t="shared" ca="1" si="358"/>
        <v>2.7358394017765351</v>
      </c>
      <c r="G786" s="306">
        <f t="shared" ca="1" si="359"/>
        <v>13.966543635687479</v>
      </c>
      <c r="H786" s="307">
        <f t="shared" ca="1" si="360"/>
        <v>-122.0569873620905</v>
      </c>
      <c r="I786" s="304">
        <f t="shared" ca="1" si="361"/>
        <v>122.85345947525076</v>
      </c>
      <c r="J786" s="306">
        <f t="shared" ca="1" si="362"/>
        <v>866.89570083935689</v>
      </c>
      <c r="K786" s="307">
        <f t="shared" ca="1" si="363"/>
        <v>-3.8386716508732368</v>
      </c>
      <c r="L786" s="304">
        <f t="shared" ca="1" si="348"/>
        <v>866.90419974401038</v>
      </c>
      <c r="M786" s="306">
        <f t="shared" ca="1" si="364"/>
        <v>-1.4568654339905756</v>
      </c>
      <c r="N786" s="304">
        <f t="shared" ca="1" si="365"/>
        <v>-83.472240686155004</v>
      </c>
      <c r="P786" s="310">
        <f t="shared" ca="1" si="366"/>
        <v>23</v>
      </c>
      <c r="Q786" s="304">
        <f t="shared" ca="1" si="367"/>
        <v>0</v>
      </c>
      <c r="R786" s="306">
        <f t="shared" ca="1" si="368"/>
        <v>0</v>
      </c>
      <c r="S786" s="307">
        <f t="shared" ca="1" si="369"/>
        <v>8.2349999999999994</v>
      </c>
      <c r="T786" s="304">
        <f t="shared" ca="1" si="349"/>
        <v>80.785349999999994</v>
      </c>
      <c r="U786" s="311">
        <f t="shared" ca="1" si="350"/>
        <v>0</v>
      </c>
      <c r="V786" s="306">
        <f t="shared" ca="1" si="351"/>
        <v>1.2254703275488834</v>
      </c>
      <c r="W786" s="304">
        <f t="shared" ca="1" si="352"/>
        <v>59.689205145568963</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2.498204257904554</v>
      </c>
      <c r="AH786" s="304">
        <f t="shared" ca="1" si="376"/>
        <v>-7.2481954508032445</v>
      </c>
    </row>
    <row r="787" spans="1:34" x14ac:dyDescent="0.2">
      <c r="A787" s="347">
        <f t="shared" ca="1" si="354"/>
        <v>1E-4</v>
      </c>
      <c r="B787" s="304">
        <f t="shared" ca="1" si="355"/>
        <v>34.407900000000438</v>
      </c>
      <c r="D787" s="306">
        <f t="shared" ca="1" si="356"/>
        <v>-0.82401239449765662</v>
      </c>
      <c r="E787" s="307">
        <f t="shared" ca="1" si="357"/>
        <v>-2.608757298519282</v>
      </c>
      <c r="F787" s="304">
        <f t="shared" ca="1" si="358"/>
        <v>2.7358017232364236</v>
      </c>
      <c r="G787" s="306">
        <f t="shared" ca="1" si="359"/>
        <v>13.96646123444803</v>
      </c>
      <c r="H787" s="307">
        <f t="shared" ca="1" si="360"/>
        <v>-122.05724823782035</v>
      </c>
      <c r="I787" s="304">
        <f t="shared" ca="1" si="361"/>
        <v>122.8537092919959</v>
      </c>
      <c r="J787" s="306">
        <f t="shared" ca="1" si="362"/>
        <v>866.89570083935689</v>
      </c>
      <c r="K787" s="307">
        <f t="shared" ca="1" si="363"/>
        <v>-3.8508773626532324</v>
      </c>
      <c r="L787" s="304">
        <f t="shared" ca="1" si="348"/>
        <v>866.90425387710604</v>
      </c>
      <c r="M787" s="306">
        <f t="shared" ca="1" si="364"/>
        <v>-1.4568663417740781</v>
      </c>
      <c r="N787" s="304">
        <f t="shared" ca="1" si="365"/>
        <v>-83.472292698318412</v>
      </c>
      <c r="P787" s="310">
        <f t="shared" ca="1" si="366"/>
        <v>23</v>
      </c>
      <c r="Q787" s="304">
        <f t="shared" ca="1" si="367"/>
        <v>0</v>
      </c>
      <c r="R787" s="306">
        <f t="shared" ca="1" si="368"/>
        <v>0</v>
      </c>
      <c r="S787" s="307">
        <f t="shared" ca="1" si="369"/>
        <v>8.2349999999999994</v>
      </c>
      <c r="T787" s="304">
        <f t="shared" ca="1" si="349"/>
        <v>80.785349999999994</v>
      </c>
      <c r="U787" s="311">
        <f t="shared" ca="1" si="350"/>
        <v>0</v>
      </c>
      <c r="V787" s="306">
        <f t="shared" ca="1" si="351"/>
        <v>1.2254718233236128</v>
      </c>
      <c r="W787" s="304">
        <f t="shared" ca="1" si="352"/>
        <v>59.689520751478348</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2.4981669450981832</v>
      </c>
      <c r="AH787" s="304">
        <f t="shared" ca="1" si="376"/>
        <v>-7.2482337760253754</v>
      </c>
    </row>
    <row r="788" spans="1:34" x14ac:dyDescent="0.2">
      <c r="A788" s="347">
        <f t="shared" ca="1" si="354"/>
        <v>1E-4</v>
      </c>
      <c r="B788" s="304">
        <f t="shared" ca="1" si="355"/>
        <v>34.408000000000442</v>
      </c>
      <c r="D788" s="306">
        <f t="shared" ca="1" si="356"/>
        <v>-0.82401021424843446</v>
      </c>
      <c r="E788" s="307">
        <f t="shared" ca="1" si="357"/>
        <v>-2.608718474014684</v>
      </c>
      <c r="F788" s="304">
        <f t="shared" ca="1" si="358"/>
        <v>2.7357640449883927</v>
      </c>
      <c r="G788" s="306">
        <f t="shared" ca="1" si="359"/>
        <v>13.966378833426605</v>
      </c>
      <c r="H788" s="307">
        <f t="shared" ca="1" si="360"/>
        <v>-122.05750910966775</v>
      </c>
      <c r="I788" s="304">
        <f t="shared" ca="1" si="361"/>
        <v>122.85395910500976</v>
      </c>
      <c r="J788" s="306">
        <f t="shared" ca="1" si="362"/>
        <v>866.89570083935689</v>
      </c>
      <c r="K788" s="307">
        <f t="shared" ca="1" si="363"/>
        <v>-3.863083100520607</v>
      </c>
      <c r="L788" s="304">
        <f t="shared" ca="1" si="348"/>
        <v>866.9043081821668</v>
      </c>
      <c r="M788" s="306">
        <f t="shared" ca="1" si="364"/>
        <v>-1.4568672495485331</v>
      </c>
      <c r="N788" s="304">
        <f t="shared" ca="1" si="365"/>
        <v>-83.472344709963437</v>
      </c>
      <c r="P788" s="310">
        <f t="shared" ca="1" si="366"/>
        <v>23</v>
      </c>
      <c r="Q788" s="304">
        <f t="shared" ca="1" si="367"/>
        <v>0</v>
      </c>
      <c r="R788" s="306">
        <f t="shared" ca="1" si="368"/>
        <v>0</v>
      </c>
      <c r="S788" s="307">
        <f t="shared" ca="1" si="369"/>
        <v>8.2349999999999994</v>
      </c>
      <c r="T788" s="304">
        <f t="shared" ca="1" si="349"/>
        <v>80.785349999999994</v>
      </c>
      <c r="U788" s="311">
        <f t="shared" ca="1" si="350"/>
        <v>0</v>
      </c>
      <c r="V788" s="306">
        <f t="shared" ca="1" si="351"/>
        <v>1.2254733191033653</v>
      </c>
      <c r="W788" s="304">
        <f t="shared" ca="1" si="352"/>
        <v>59.689836355092851</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2.4981296325523585</v>
      </c>
      <c r="AH788" s="304">
        <f t="shared" ca="1" si="376"/>
        <v>-7.2482721009688342</v>
      </c>
    </row>
    <row r="789" spans="1:34" x14ac:dyDescent="0.2">
      <c r="A789" s="347">
        <f t="shared" ca="1" si="354"/>
        <v>1E-4</v>
      </c>
      <c r="B789" s="304">
        <f t="shared" ca="1" si="355"/>
        <v>34.408100000000445</v>
      </c>
      <c r="D789" s="306">
        <f t="shared" ca="1" si="356"/>
        <v>-0.82400803396287747</v>
      </c>
      <c r="E789" s="307">
        <f t="shared" ca="1" si="357"/>
        <v>-2.6086796497924327</v>
      </c>
      <c r="F789" s="304">
        <f t="shared" ca="1" si="358"/>
        <v>2.7357263670324441</v>
      </c>
      <c r="G789" s="306">
        <f t="shared" ca="1" si="359"/>
        <v>13.966296432623208</v>
      </c>
      <c r="H789" s="307">
        <f t="shared" ca="1" si="360"/>
        <v>-122.05776997763273</v>
      </c>
      <c r="I789" s="304">
        <f t="shared" ca="1" si="361"/>
        <v>122.85420891429241</v>
      </c>
      <c r="J789" s="306">
        <f t="shared" ca="1" si="362"/>
        <v>866.89570083935689</v>
      </c>
      <c r="K789" s="307">
        <f t="shared" ca="1" si="363"/>
        <v>-3.8752888644749719</v>
      </c>
      <c r="L789" s="304">
        <f t="shared" ca="1" si="348"/>
        <v>866.90436265919379</v>
      </c>
      <c r="M789" s="306">
        <f t="shared" ca="1" si="364"/>
        <v>-1.4568681573139406</v>
      </c>
      <c r="N789" s="304">
        <f t="shared" ca="1" si="365"/>
        <v>-83.472396721090078</v>
      </c>
      <c r="P789" s="310">
        <f t="shared" ca="1" si="366"/>
        <v>23</v>
      </c>
      <c r="Q789" s="304">
        <f t="shared" ca="1" si="367"/>
        <v>0</v>
      </c>
      <c r="R789" s="306">
        <f t="shared" ca="1" si="368"/>
        <v>0</v>
      </c>
      <c r="S789" s="307">
        <f t="shared" ca="1" si="369"/>
        <v>8.2349999999999994</v>
      </c>
      <c r="T789" s="304">
        <f t="shared" ca="1" si="349"/>
        <v>80.785349999999994</v>
      </c>
      <c r="U789" s="311">
        <f t="shared" ca="1" si="350"/>
        <v>0</v>
      </c>
      <c r="V789" s="306">
        <f t="shared" ca="1" si="351"/>
        <v>1.2254748148881405</v>
      </c>
      <c r="W789" s="304">
        <f t="shared" ca="1" si="352"/>
        <v>59.690151956412485</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2.4980923202670908</v>
      </c>
      <c r="AH789" s="304">
        <f t="shared" ca="1" si="376"/>
        <v>-7.248310425633619</v>
      </c>
    </row>
    <row r="790" spans="1:34" x14ac:dyDescent="0.2">
      <c r="A790" s="347">
        <f t="shared" ca="1" si="354"/>
        <v>1E-4</v>
      </c>
      <c r="B790" s="304">
        <f t="shared" ca="1" si="355"/>
        <v>34.408200000000448</v>
      </c>
      <c r="D790" s="306">
        <f t="shared" ca="1" si="356"/>
        <v>-0.824005853640986</v>
      </c>
      <c r="E790" s="307">
        <f t="shared" ca="1" si="357"/>
        <v>-2.6086408258525262</v>
      </c>
      <c r="F790" s="304">
        <f t="shared" ca="1" si="358"/>
        <v>2.7356886893685766</v>
      </c>
      <c r="G790" s="306">
        <f t="shared" ca="1" si="359"/>
        <v>13.966214032037843</v>
      </c>
      <c r="H790" s="307">
        <f t="shared" ca="1" si="360"/>
        <v>-122.05803084171532</v>
      </c>
      <c r="I790" s="304">
        <f t="shared" ca="1" si="361"/>
        <v>122.85445871984386</v>
      </c>
      <c r="J790" s="306">
        <f t="shared" ca="1" si="362"/>
        <v>866.89570083935689</v>
      </c>
      <c r="K790" s="307">
        <f t="shared" ca="1" si="363"/>
        <v>-3.8874946545159395</v>
      </c>
      <c r="L790" s="304">
        <f t="shared" ca="1" si="348"/>
        <v>866.90441730818782</v>
      </c>
      <c r="M790" s="306">
        <f t="shared" ca="1" si="364"/>
        <v>-1.4568690650703009</v>
      </c>
      <c r="N790" s="304">
        <f t="shared" ca="1" si="365"/>
        <v>-83.47244873169835</v>
      </c>
      <c r="P790" s="310">
        <f t="shared" ca="1" si="366"/>
        <v>23</v>
      </c>
      <c r="Q790" s="304">
        <f t="shared" ca="1" si="367"/>
        <v>0</v>
      </c>
      <c r="R790" s="306">
        <f t="shared" ca="1" si="368"/>
        <v>0</v>
      </c>
      <c r="S790" s="307">
        <f t="shared" ca="1" si="369"/>
        <v>8.2349999999999994</v>
      </c>
      <c r="T790" s="304">
        <f t="shared" ca="1" si="349"/>
        <v>80.785349999999994</v>
      </c>
      <c r="U790" s="311">
        <f t="shared" ca="1" si="350"/>
        <v>0</v>
      </c>
      <c r="V790" s="306">
        <f t="shared" ca="1" si="351"/>
        <v>1.2254763106779389</v>
      </c>
      <c r="W790" s="304">
        <f t="shared" ca="1" si="352"/>
        <v>59.690467555437245</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2.4980550082423711</v>
      </c>
      <c r="AH790" s="304">
        <f t="shared" ca="1" si="376"/>
        <v>-7.2483487500197317</v>
      </c>
    </row>
    <row r="791" spans="1:34" x14ac:dyDescent="0.2">
      <c r="A791" s="347">
        <f t="shared" ca="1" si="354"/>
        <v>1E-4</v>
      </c>
      <c r="B791" s="304">
        <f t="shared" ca="1" si="355"/>
        <v>34.408300000000452</v>
      </c>
      <c r="D791" s="306">
        <f t="shared" ca="1" si="356"/>
        <v>-0.82400367328276003</v>
      </c>
      <c r="E791" s="307">
        <f t="shared" ca="1" si="357"/>
        <v>-2.6086020021949663</v>
      </c>
      <c r="F791" s="304">
        <f t="shared" ca="1" si="358"/>
        <v>2.7356510119967914</v>
      </c>
      <c r="G791" s="306">
        <f t="shared" ca="1" si="359"/>
        <v>13.966131631670516</v>
      </c>
      <c r="H791" s="307">
        <f t="shared" ca="1" si="360"/>
        <v>-122.05829170191554</v>
      </c>
      <c r="I791" s="304">
        <f t="shared" ca="1" si="361"/>
        <v>122.85470852166412</v>
      </c>
      <c r="J791" s="306">
        <f t="shared" ca="1" si="362"/>
        <v>866.89570083935689</v>
      </c>
      <c r="K791" s="307">
        <f t="shared" ca="1" si="363"/>
        <v>-3.8997004706431211</v>
      </c>
      <c r="L791" s="304">
        <f t="shared" ca="1" si="348"/>
        <v>866.90447212915024</v>
      </c>
      <c r="M791" s="306">
        <f t="shared" ca="1" si="364"/>
        <v>-1.4568699728176138</v>
      </c>
      <c r="N791" s="304">
        <f t="shared" ca="1" si="365"/>
        <v>-83.472500741788238</v>
      </c>
      <c r="P791" s="310">
        <f t="shared" ca="1" si="366"/>
        <v>23</v>
      </c>
      <c r="Q791" s="304">
        <f t="shared" ca="1" si="367"/>
        <v>0</v>
      </c>
      <c r="R791" s="306">
        <f t="shared" ca="1" si="368"/>
        <v>0</v>
      </c>
      <c r="S791" s="307">
        <f t="shared" ca="1" si="369"/>
        <v>8.2349999999999994</v>
      </c>
      <c r="T791" s="304">
        <f t="shared" ca="1" si="349"/>
        <v>80.785349999999994</v>
      </c>
      <c r="U791" s="311">
        <f t="shared" ca="1" si="350"/>
        <v>0</v>
      </c>
      <c r="V791" s="306">
        <f t="shared" ca="1" si="351"/>
        <v>1.2254778064727603</v>
      </c>
      <c r="W791" s="304">
        <f t="shared" ca="1" si="352"/>
        <v>59.690783152167114</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2.498017696478203</v>
      </c>
      <c r="AH791" s="304">
        <f t="shared" ca="1" si="376"/>
        <v>-7.2483870741271703</v>
      </c>
    </row>
    <row r="792" spans="1:34" x14ac:dyDescent="0.2">
      <c r="A792" s="347">
        <f t="shared" ca="1" si="354"/>
        <v>1E-4</v>
      </c>
      <c r="B792" s="304">
        <f t="shared" ca="1" si="355"/>
        <v>34.408400000000455</v>
      </c>
      <c r="D792" s="306">
        <f t="shared" ca="1" si="356"/>
        <v>-0.8240014928882029</v>
      </c>
      <c r="E792" s="307">
        <f t="shared" ca="1" si="357"/>
        <v>-2.6085631788197539</v>
      </c>
      <c r="F792" s="304">
        <f t="shared" ca="1" si="358"/>
        <v>2.7356133349170908</v>
      </c>
      <c r="G792" s="306">
        <f t="shared" ca="1" si="359"/>
        <v>13.966049231521227</v>
      </c>
      <c r="H792" s="307">
        <f t="shared" ca="1" si="360"/>
        <v>-122.05855255823342</v>
      </c>
      <c r="I792" s="304">
        <f t="shared" ca="1" si="361"/>
        <v>122.85495831975322</v>
      </c>
      <c r="J792" s="306">
        <f t="shared" ca="1" si="362"/>
        <v>866.89570083935689</v>
      </c>
      <c r="K792" s="307">
        <f t="shared" ca="1" si="363"/>
        <v>-3.9119063128561287</v>
      </c>
      <c r="L792" s="304">
        <f t="shared" ca="1" si="348"/>
        <v>866.90452712208184</v>
      </c>
      <c r="M792" s="306">
        <f t="shared" ca="1" si="364"/>
        <v>-1.4568708805558794</v>
      </c>
      <c r="N792" s="304">
        <f t="shared" ca="1" si="365"/>
        <v>-83.472552751359757</v>
      </c>
      <c r="P792" s="310">
        <f t="shared" ca="1" si="366"/>
        <v>23</v>
      </c>
      <c r="Q792" s="304">
        <f t="shared" ca="1" si="367"/>
        <v>0</v>
      </c>
      <c r="R792" s="306">
        <f t="shared" ca="1" si="368"/>
        <v>0</v>
      </c>
      <c r="S792" s="307">
        <f t="shared" ca="1" si="369"/>
        <v>8.2349999999999994</v>
      </c>
      <c r="T792" s="304">
        <f t="shared" ca="1" si="349"/>
        <v>80.785349999999994</v>
      </c>
      <c r="U792" s="311">
        <f t="shared" ca="1" si="350"/>
        <v>0</v>
      </c>
      <c r="V792" s="306">
        <f t="shared" ca="1" si="351"/>
        <v>1.2254793022726043</v>
      </c>
      <c r="W792" s="304">
        <f t="shared" ca="1" si="352"/>
        <v>59.691098746602066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2.4979803849745927</v>
      </c>
      <c r="AH792" s="304">
        <f t="shared" ca="1" si="376"/>
        <v>-7.2484253979559341</v>
      </c>
    </row>
    <row r="793" spans="1:34" x14ac:dyDescent="0.2">
      <c r="A793" s="347">
        <f t="shared" ca="1" si="354"/>
        <v>1E-4</v>
      </c>
      <c r="B793" s="304">
        <f t="shared" ca="1" si="355"/>
        <v>34.408500000000458</v>
      </c>
      <c r="D793" s="306">
        <f t="shared" ca="1" si="356"/>
        <v>-0.82399931245731461</v>
      </c>
      <c r="E793" s="307">
        <f t="shared" ca="1" si="357"/>
        <v>-2.6085243557268933</v>
      </c>
      <c r="F793" s="304">
        <f t="shared" ca="1" si="358"/>
        <v>2.7355756581294788</v>
      </c>
      <c r="G793" s="306">
        <f t="shared" ca="1" si="359"/>
        <v>13.965966831589981</v>
      </c>
      <c r="H793" s="307">
        <f t="shared" ca="1" si="360"/>
        <v>-122.05881341066899</v>
      </c>
      <c r="I793" s="304">
        <f t="shared" ca="1" si="361"/>
        <v>122.85520811411122</v>
      </c>
      <c r="J793" s="306">
        <f t="shared" ca="1" si="362"/>
        <v>866.89570083935689</v>
      </c>
      <c r="K793" s="307">
        <f t="shared" ca="1" si="363"/>
        <v>-3.9241121811545736</v>
      </c>
      <c r="L793" s="304">
        <f t="shared" ca="1" si="348"/>
        <v>866.9045822869839</v>
      </c>
      <c r="M793" s="306">
        <f t="shared" ca="1" si="364"/>
        <v>-1.4568717882850983</v>
      </c>
      <c r="N793" s="304">
        <f t="shared" ca="1" si="365"/>
        <v>-83.472604760412949</v>
      </c>
      <c r="P793" s="310">
        <f t="shared" ca="1" si="366"/>
        <v>23</v>
      </c>
      <c r="Q793" s="304">
        <f t="shared" ca="1" si="367"/>
        <v>0</v>
      </c>
      <c r="R793" s="306">
        <f t="shared" ca="1" si="368"/>
        <v>0</v>
      </c>
      <c r="S793" s="307">
        <f t="shared" ca="1" si="369"/>
        <v>8.2349999999999994</v>
      </c>
      <c r="T793" s="304">
        <f t="shared" ca="1" si="349"/>
        <v>80.785349999999994</v>
      </c>
      <c r="U793" s="311">
        <f t="shared" ca="1" si="350"/>
        <v>0</v>
      </c>
      <c r="V793" s="306">
        <f t="shared" ca="1" si="351"/>
        <v>1.2254807980774711</v>
      </c>
      <c r="W793" s="304">
        <f t="shared" ca="1" si="352"/>
        <v>59.691414338742142</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2.4979430737315385</v>
      </c>
      <c r="AH793" s="304">
        <f t="shared" ca="1" si="376"/>
        <v>-7.2484637215060195</v>
      </c>
    </row>
    <row r="794" spans="1:34" x14ac:dyDescent="0.2">
      <c r="A794" s="347">
        <f t="shared" ca="1" si="354"/>
        <v>1E-4</v>
      </c>
      <c r="B794" s="304">
        <f t="shared" ca="1" si="355"/>
        <v>34.408600000000462</v>
      </c>
      <c r="D794" s="306">
        <f t="shared" ca="1" si="356"/>
        <v>-0.82399713199009406</v>
      </c>
      <c r="E794" s="307">
        <f t="shared" ca="1" si="357"/>
        <v>-2.6084855329163785</v>
      </c>
      <c r="F794" s="304">
        <f t="shared" ca="1" si="358"/>
        <v>2.73553798163395</v>
      </c>
      <c r="G794" s="306">
        <f t="shared" ca="1" si="359"/>
        <v>13.965884431876782</v>
      </c>
      <c r="H794" s="307">
        <f t="shared" ca="1" si="360"/>
        <v>-122.05907425922229</v>
      </c>
      <c r="I794" s="304">
        <f t="shared" ca="1" si="361"/>
        <v>122.85545790473812</v>
      </c>
      <c r="J794" s="306">
        <f t="shared" ca="1" si="362"/>
        <v>866.89570083935689</v>
      </c>
      <c r="K794" s="307">
        <f t="shared" ca="1" si="363"/>
        <v>-3.9363180755380682</v>
      </c>
      <c r="L794" s="304">
        <f t="shared" ca="1" si="348"/>
        <v>866.90463762385741</v>
      </c>
      <c r="M794" s="306">
        <f t="shared" ca="1" si="364"/>
        <v>-1.4568726960052703</v>
      </c>
      <c r="N794" s="304">
        <f t="shared" ca="1" si="365"/>
        <v>-83.472656768947772</v>
      </c>
      <c r="P794" s="310">
        <f t="shared" ca="1" si="366"/>
        <v>23</v>
      </c>
      <c r="Q794" s="304">
        <f t="shared" ca="1" si="367"/>
        <v>0</v>
      </c>
      <c r="R794" s="306">
        <f t="shared" ca="1" si="368"/>
        <v>0</v>
      </c>
      <c r="S794" s="307">
        <f t="shared" ca="1" si="369"/>
        <v>8.2349999999999994</v>
      </c>
      <c r="T794" s="304">
        <f t="shared" ca="1" si="349"/>
        <v>80.785349999999994</v>
      </c>
      <c r="U794" s="311">
        <f t="shared" ca="1" si="350"/>
        <v>0</v>
      </c>
      <c r="V794" s="306">
        <f t="shared" ca="1" si="351"/>
        <v>1.2254822938873609</v>
      </c>
      <c r="W794" s="304">
        <f t="shared" ca="1" si="352"/>
        <v>59.691729928587314</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2.4979057627490375</v>
      </c>
      <c r="AH794" s="304">
        <f t="shared" ca="1" si="376"/>
        <v>-7.2485020447774309</v>
      </c>
    </row>
    <row r="795" spans="1:34" x14ac:dyDescent="0.2">
      <c r="A795" s="347">
        <f t="shared" ca="1" si="354"/>
        <v>1E-4</v>
      </c>
      <c r="B795" s="304">
        <f t="shared" ca="1" si="355"/>
        <v>34.408700000000465</v>
      </c>
      <c r="D795" s="306">
        <f t="shared" ca="1" si="356"/>
        <v>-0.82399495148654434</v>
      </c>
      <c r="E795" s="307">
        <f t="shared" ca="1" si="357"/>
        <v>-2.6084467103882139</v>
      </c>
      <c r="F795" s="304">
        <f t="shared" ca="1" si="358"/>
        <v>2.7355003054305089</v>
      </c>
      <c r="G795" s="306">
        <f t="shared" ca="1" si="359"/>
        <v>13.965802032381633</v>
      </c>
      <c r="H795" s="307">
        <f t="shared" ca="1" si="360"/>
        <v>-122.05933510389332</v>
      </c>
      <c r="I795" s="304">
        <f t="shared" ca="1" si="361"/>
        <v>122.85570769163392</v>
      </c>
      <c r="J795" s="306">
        <f t="shared" ca="1" si="362"/>
        <v>866.89570083935689</v>
      </c>
      <c r="K795" s="307">
        <f t="shared" ca="1" si="363"/>
        <v>-3.9485239960062239</v>
      </c>
      <c r="L795" s="304">
        <f t="shared" ca="1" si="348"/>
        <v>866.90469313270341</v>
      </c>
      <c r="M795" s="306">
        <f t="shared" ca="1" si="364"/>
        <v>-1.4568736037163956</v>
      </c>
      <c r="N795" s="304">
        <f t="shared" ca="1" si="365"/>
        <v>-83.472708776964282</v>
      </c>
      <c r="P795" s="310">
        <f t="shared" ca="1" si="366"/>
        <v>23</v>
      </c>
      <c r="Q795" s="304">
        <f t="shared" ca="1" si="367"/>
        <v>0</v>
      </c>
      <c r="R795" s="306">
        <f t="shared" ca="1" si="368"/>
        <v>0</v>
      </c>
      <c r="S795" s="307">
        <f t="shared" ca="1" si="369"/>
        <v>8.2349999999999994</v>
      </c>
      <c r="T795" s="304">
        <f t="shared" ca="1" si="349"/>
        <v>80.785349999999994</v>
      </c>
      <c r="U795" s="311">
        <f t="shared" ca="1" si="350"/>
        <v>0</v>
      </c>
      <c r="V795" s="306">
        <f t="shared" ca="1" si="351"/>
        <v>1.2254837897022732</v>
      </c>
      <c r="W795" s="304">
        <f t="shared" ca="1" si="352"/>
        <v>59.692045516137561</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2.4978684520270935</v>
      </c>
      <c r="AH795" s="304">
        <f t="shared" ca="1" si="376"/>
        <v>-7.2485403677701665</v>
      </c>
    </row>
    <row r="796" spans="1:34" x14ac:dyDescent="0.2">
      <c r="A796" s="347">
        <f t="shared" ca="1" si="354"/>
        <v>1E-4</v>
      </c>
      <c r="B796" s="304">
        <f t="shared" ca="1" si="355"/>
        <v>34.408800000000468</v>
      </c>
      <c r="D796" s="306">
        <f t="shared" ca="1" si="356"/>
        <v>-0.82399277094666379</v>
      </c>
      <c r="E796" s="307">
        <f t="shared" ca="1" si="357"/>
        <v>-2.6084078881424011</v>
      </c>
      <c r="F796" s="304">
        <f t="shared" ca="1" si="358"/>
        <v>2.7354626295191573</v>
      </c>
      <c r="G796" s="306">
        <f t="shared" ca="1" si="359"/>
        <v>13.965719633104539</v>
      </c>
      <c r="H796" s="307">
        <f t="shared" ca="1" si="360"/>
        <v>-122.05959594468213</v>
      </c>
      <c r="I796" s="304">
        <f t="shared" ca="1" si="361"/>
        <v>122.85595747479869</v>
      </c>
      <c r="J796" s="306">
        <f t="shared" ca="1" si="362"/>
        <v>866.89570083935689</v>
      </c>
      <c r="K796" s="307">
        <f t="shared" ca="1" si="363"/>
        <v>-3.9607299425586526</v>
      </c>
      <c r="L796" s="304">
        <f t="shared" ca="1" si="348"/>
        <v>866.90474881352316</v>
      </c>
      <c r="M796" s="306">
        <f t="shared" ca="1" si="364"/>
        <v>-1.4568745114184745</v>
      </c>
      <c r="N796" s="304">
        <f t="shared" ca="1" si="365"/>
        <v>-83.472760784462452</v>
      </c>
      <c r="P796" s="310">
        <f t="shared" ca="1" si="366"/>
        <v>23</v>
      </c>
      <c r="Q796" s="304">
        <f t="shared" ca="1" si="367"/>
        <v>0</v>
      </c>
      <c r="R796" s="306">
        <f t="shared" ca="1" si="368"/>
        <v>0</v>
      </c>
      <c r="S796" s="307">
        <f t="shared" ca="1" si="369"/>
        <v>8.2349999999999994</v>
      </c>
      <c r="T796" s="304">
        <f t="shared" ca="1" si="349"/>
        <v>80.785349999999994</v>
      </c>
      <c r="U796" s="311">
        <f t="shared" ca="1" si="350"/>
        <v>0</v>
      </c>
      <c r="V796" s="306">
        <f t="shared" ca="1" si="351"/>
        <v>1.2254852855222085</v>
      </c>
      <c r="W796" s="304">
        <f t="shared" ca="1" si="352"/>
        <v>59.692361101392883</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2.4978311415657126</v>
      </c>
      <c r="AH796" s="304">
        <f t="shared" ca="1" si="376"/>
        <v>-7.248578690484222</v>
      </c>
    </row>
    <row r="797" spans="1:34" x14ac:dyDescent="0.2">
      <c r="A797" s="347">
        <f t="shared" ca="1" si="354"/>
        <v>1E-4</v>
      </c>
      <c r="B797" s="304">
        <f t="shared" ca="1" si="355"/>
        <v>34.408900000000472</v>
      </c>
      <c r="D797" s="306">
        <f t="shared" ca="1" si="356"/>
        <v>-0.82399059037045419</v>
      </c>
      <c r="E797" s="307">
        <f t="shared" ca="1" si="357"/>
        <v>-2.6083690661789412</v>
      </c>
      <c r="F797" s="304">
        <f t="shared" ca="1" si="358"/>
        <v>2.7354249538998965</v>
      </c>
      <c r="G797" s="306">
        <f t="shared" ca="1" si="359"/>
        <v>13.965637234045502</v>
      </c>
      <c r="H797" s="307">
        <f t="shared" ca="1" si="360"/>
        <v>-122.05985678158875</v>
      </c>
      <c r="I797" s="304">
        <f t="shared" ca="1" si="361"/>
        <v>122.85620725423243</v>
      </c>
      <c r="J797" s="306">
        <f t="shared" ca="1" si="362"/>
        <v>866.89570083935689</v>
      </c>
      <c r="K797" s="307">
        <f t="shared" ca="1" si="363"/>
        <v>-3.9729359151949661</v>
      </c>
      <c r="L797" s="304">
        <f t="shared" ca="1" si="348"/>
        <v>866.90480466631743</v>
      </c>
      <c r="M797" s="306">
        <f t="shared" ca="1" si="364"/>
        <v>-1.4568754191115068</v>
      </c>
      <c r="N797" s="304">
        <f t="shared" ca="1" si="365"/>
        <v>-83.472812791442294</v>
      </c>
      <c r="P797" s="310">
        <f t="shared" ca="1" si="366"/>
        <v>23</v>
      </c>
      <c r="Q797" s="304">
        <f t="shared" ca="1" si="367"/>
        <v>0</v>
      </c>
      <c r="R797" s="306">
        <f t="shared" ca="1" si="368"/>
        <v>0</v>
      </c>
      <c r="S797" s="307">
        <f t="shared" ca="1" si="369"/>
        <v>8.2349999999999994</v>
      </c>
      <c r="T797" s="304">
        <f t="shared" ca="1" si="349"/>
        <v>80.785349999999994</v>
      </c>
      <c r="U797" s="311">
        <f t="shared" ca="1" si="350"/>
        <v>0</v>
      </c>
      <c r="V797" s="306">
        <f t="shared" ca="1" si="351"/>
        <v>1.2254867813471659</v>
      </c>
      <c r="W797" s="304">
        <f t="shared" ca="1" si="352"/>
        <v>59.692676684353259</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2.4977938313648886</v>
      </c>
      <c r="AH797" s="304">
        <f t="shared" ca="1" si="376"/>
        <v>-7.2486170129195981</v>
      </c>
    </row>
    <row r="798" spans="1:34" x14ac:dyDescent="0.2">
      <c r="A798" s="347">
        <f t="shared" ca="1" si="354"/>
        <v>1E-4</v>
      </c>
      <c r="B798" s="304">
        <f t="shared" ca="1" si="355"/>
        <v>34.409000000000475</v>
      </c>
      <c r="D798" s="306">
        <f t="shared" ca="1" si="356"/>
        <v>-0.82398840975791698</v>
      </c>
      <c r="E798" s="307">
        <f t="shared" ca="1" si="357"/>
        <v>-2.6083302444978367</v>
      </c>
      <c r="F798" s="304">
        <f t="shared" ca="1" si="358"/>
        <v>2.73538727857273</v>
      </c>
      <c r="G798" s="306">
        <f t="shared" ca="1" si="359"/>
        <v>13.965554835204527</v>
      </c>
      <c r="H798" s="307">
        <f t="shared" ca="1" si="360"/>
        <v>-122.0601176146132</v>
      </c>
      <c r="I798" s="304">
        <f t="shared" ca="1" si="361"/>
        <v>122.8564570299352</v>
      </c>
      <c r="J798" s="306">
        <f t="shared" ca="1" si="362"/>
        <v>866.89570083935689</v>
      </c>
      <c r="K798" s="307">
        <f t="shared" ca="1" si="363"/>
        <v>-3.9851419139147763</v>
      </c>
      <c r="L798" s="304">
        <f t="shared" ca="1" si="348"/>
        <v>866.90486069108749</v>
      </c>
      <c r="M798" s="306">
        <f t="shared" ca="1" si="364"/>
        <v>-1.4568763267954927</v>
      </c>
      <c r="N798" s="304">
        <f t="shared" ca="1" si="365"/>
        <v>-83.472864797903824</v>
      </c>
      <c r="P798" s="310">
        <f t="shared" ca="1" si="366"/>
        <v>23</v>
      </c>
      <c r="Q798" s="304">
        <f t="shared" ca="1" si="367"/>
        <v>0</v>
      </c>
      <c r="R798" s="306">
        <f t="shared" ca="1" si="368"/>
        <v>0</v>
      </c>
      <c r="S798" s="307">
        <f t="shared" ca="1" si="369"/>
        <v>8.2349999999999994</v>
      </c>
      <c r="T798" s="304">
        <f t="shared" ca="1" si="349"/>
        <v>80.785349999999994</v>
      </c>
      <c r="U798" s="311">
        <f t="shared" ca="1" si="350"/>
        <v>0</v>
      </c>
      <c r="V798" s="306">
        <f t="shared" ca="1" si="351"/>
        <v>1.2254882771771469</v>
      </c>
      <c r="W798" s="304">
        <f t="shared" ca="1" si="352"/>
        <v>59.692992265018759</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2.4977565214246304</v>
      </c>
      <c r="AH798" s="304">
        <f t="shared" ca="1" si="376"/>
        <v>-7.2486553350762915</v>
      </c>
    </row>
    <row r="799" spans="1:34" x14ac:dyDescent="0.2">
      <c r="A799" s="347">
        <f t="shared" ca="1" si="354"/>
        <v>1E-4</v>
      </c>
      <c r="B799" s="304">
        <f t="shared" ca="1" si="355"/>
        <v>34.409100000000478</v>
      </c>
      <c r="D799" s="306">
        <f t="shared" ca="1" si="356"/>
        <v>-0.82398622910905361</v>
      </c>
      <c r="E799" s="307">
        <f t="shared" ca="1" si="357"/>
        <v>-2.608291423099077</v>
      </c>
      <c r="F799" s="304">
        <f t="shared" ca="1" si="358"/>
        <v>2.7353496035376477</v>
      </c>
      <c r="G799" s="306">
        <f t="shared" ca="1" si="359"/>
        <v>13.965472436581615</v>
      </c>
      <c r="H799" s="307">
        <f t="shared" ca="1" si="360"/>
        <v>-122.06037844375551</v>
      </c>
      <c r="I799" s="304">
        <f t="shared" ca="1" si="361"/>
        <v>122.85670680190697</v>
      </c>
      <c r="J799" s="306">
        <f t="shared" ca="1" si="362"/>
        <v>866.89570083935689</v>
      </c>
      <c r="K799" s="307">
        <f t="shared" ca="1" si="363"/>
        <v>-3.9973479387176947</v>
      </c>
      <c r="L799" s="304">
        <f t="shared" ca="1" si="348"/>
        <v>866.90491688783436</v>
      </c>
      <c r="M799" s="306">
        <f t="shared" ca="1" si="364"/>
        <v>-1.4568772344704328</v>
      </c>
      <c r="N799" s="304">
        <f t="shared" ca="1" si="365"/>
        <v>-83.472916803847056</v>
      </c>
      <c r="P799" s="310">
        <f t="shared" ca="1" si="366"/>
        <v>23</v>
      </c>
      <c r="Q799" s="304">
        <f t="shared" ca="1" si="367"/>
        <v>0</v>
      </c>
      <c r="R799" s="306">
        <f t="shared" ca="1" si="368"/>
        <v>0</v>
      </c>
      <c r="S799" s="307">
        <f t="shared" ca="1" si="369"/>
        <v>8.2349999999999994</v>
      </c>
      <c r="T799" s="304">
        <f t="shared" ca="1" si="349"/>
        <v>80.785349999999994</v>
      </c>
      <c r="U799" s="311">
        <f t="shared" ca="1" si="350"/>
        <v>0</v>
      </c>
      <c r="V799" s="306">
        <f t="shared" ca="1" si="351"/>
        <v>1.2254897730121501</v>
      </c>
      <c r="W799" s="304">
        <f t="shared" ca="1" si="352"/>
        <v>59.693307843389263</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2.4977192117449256</v>
      </c>
      <c r="AH799" s="304">
        <f t="shared" ca="1" si="376"/>
        <v>-7.2486936569543126</v>
      </c>
    </row>
    <row r="800" spans="1:34" x14ac:dyDescent="0.2">
      <c r="A800" s="347">
        <f t="shared" ca="1" si="354"/>
        <v>1E-4</v>
      </c>
      <c r="B800" s="304">
        <f t="shared" ca="1" si="355"/>
        <v>34.409200000000482</v>
      </c>
      <c r="D800" s="306">
        <f t="shared" ca="1" si="356"/>
        <v>-0.82398404842386075</v>
      </c>
      <c r="E800" s="307">
        <f t="shared" ca="1" si="357"/>
        <v>-2.6082526019826782</v>
      </c>
      <c r="F800" s="304">
        <f t="shared" ca="1" si="358"/>
        <v>2.7353119287946641</v>
      </c>
      <c r="G800" s="306">
        <f t="shared" ca="1" si="359"/>
        <v>13.965390038176773</v>
      </c>
      <c r="H800" s="307">
        <f t="shared" ca="1" si="360"/>
        <v>-122.06063926901571</v>
      </c>
      <c r="I800" s="304">
        <f t="shared" ca="1" si="361"/>
        <v>122.85695657014782</v>
      </c>
      <c r="J800" s="306">
        <f t="shared" ca="1" si="362"/>
        <v>866.89570083935689</v>
      </c>
      <c r="K800" s="307">
        <f t="shared" ca="1" si="363"/>
        <v>-4.009553989603333</v>
      </c>
      <c r="L800" s="304">
        <f t="shared" ca="1" si="348"/>
        <v>866.90497325655895</v>
      </c>
      <c r="M800" s="306">
        <f t="shared" ca="1" si="364"/>
        <v>-1.4568781421363266</v>
      </c>
      <c r="N800" s="304">
        <f t="shared" ca="1" si="365"/>
        <v>-83.472968809271975</v>
      </c>
      <c r="P800" s="310">
        <f t="shared" ca="1" si="366"/>
        <v>23</v>
      </c>
      <c r="Q800" s="304">
        <f t="shared" ca="1" si="367"/>
        <v>0</v>
      </c>
      <c r="R800" s="306">
        <f t="shared" ca="1" si="368"/>
        <v>0</v>
      </c>
      <c r="S800" s="307">
        <f t="shared" ca="1" si="369"/>
        <v>8.2349999999999994</v>
      </c>
      <c r="T800" s="304">
        <f t="shared" ca="1" si="349"/>
        <v>80.785349999999994</v>
      </c>
      <c r="U800" s="311">
        <f t="shared" ca="1" si="350"/>
        <v>0</v>
      </c>
      <c r="V800" s="306">
        <f t="shared" ca="1" si="351"/>
        <v>1.2254912688521757</v>
      </c>
      <c r="W800" s="304">
        <f t="shared" ca="1" si="352"/>
        <v>59.693623419464842</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2.4976819023257937</v>
      </c>
      <c r="AH800" s="304">
        <f t="shared" ca="1" si="376"/>
        <v>-7.2487319785536455</v>
      </c>
    </row>
    <row r="801" spans="1:34" x14ac:dyDescent="0.2">
      <c r="A801" s="347">
        <f t="shared" ca="1" si="354"/>
        <v>1E-4</v>
      </c>
      <c r="B801" s="304">
        <f t="shared" ca="1" si="355"/>
        <v>34.409300000000485</v>
      </c>
      <c r="D801" s="306">
        <f t="shared" ca="1" si="356"/>
        <v>-0.82398186770234438</v>
      </c>
      <c r="E801" s="307">
        <f t="shared" ca="1" si="357"/>
        <v>-2.608213781148633</v>
      </c>
      <c r="F801" s="304">
        <f t="shared" ca="1" si="358"/>
        <v>2.7352742543437749</v>
      </c>
      <c r="G801" s="306">
        <f t="shared" ca="1" si="359"/>
        <v>13.965307639990003</v>
      </c>
      <c r="H801" s="307">
        <f t="shared" ca="1" si="360"/>
        <v>-122.06090009039383</v>
      </c>
      <c r="I801" s="304">
        <f t="shared" ca="1" si="361"/>
        <v>122.85720633465775</v>
      </c>
      <c r="J801" s="306">
        <f t="shared" ca="1" si="362"/>
        <v>866.89570083935689</v>
      </c>
      <c r="K801" s="307">
        <f t="shared" ca="1" si="363"/>
        <v>-4.0217600665713036</v>
      </c>
      <c r="L801" s="304">
        <f t="shared" ca="1" si="348"/>
        <v>866.90502979726261</v>
      </c>
      <c r="M801" s="306">
        <f t="shared" ca="1" si="364"/>
        <v>-1.4568790497931747</v>
      </c>
      <c r="N801" s="304">
        <f t="shared" ca="1" si="365"/>
        <v>-83.473020814178625</v>
      </c>
      <c r="P801" s="310">
        <f t="shared" ca="1" si="366"/>
        <v>23</v>
      </c>
      <c r="Q801" s="304">
        <f t="shared" ca="1" si="367"/>
        <v>0</v>
      </c>
      <c r="R801" s="306">
        <f t="shared" ca="1" si="368"/>
        <v>0</v>
      </c>
      <c r="S801" s="307">
        <f t="shared" ca="1" si="369"/>
        <v>8.2349999999999994</v>
      </c>
      <c r="T801" s="304">
        <f t="shared" ca="1" si="349"/>
        <v>80.785349999999994</v>
      </c>
      <c r="U801" s="311">
        <f t="shared" ca="1" si="350"/>
        <v>0</v>
      </c>
      <c r="V801" s="306">
        <f t="shared" ca="1" si="351"/>
        <v>1.2254927646972242</v>
      </c>
      <c r="W801" s="304">
        <f t="shared" ca="1" si="352"/>
        <v>59.693938993245467</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2.4976445931672231</v>
      </c>
      <c r="AH801" s="304">
        <f t="shared" ca="1" si="376"/>
        <v>-7.2487702998742982</v>
      </c>
    </row>
    <row r="802" spans="1:34" x14ac:dyDescent="0.2">
      <c r="A802" s="347">
        <f t="shared" ca="1" si="354"/>
        <v>1E-4</v>
      </c>
      <c r="B802" s="304">
        <f t="shared" ca="1" si="355"/>
        <v>34.409400000000488</v>
      </c>
      <c r="D802" s="306">
        <f t="shared" ca="1" si="356"/>
        <v>-0.8239796869445013</v>
      </c>
      <c r="E802" s="307">
        <f t="shared" ca="1" si="357"/>
        <v>-2.6081749605969415</v>
      </c>
      <c r="F802" s="304">
        <f t="shared" ca="1" si="358"/>
        <v>2.7352365801849787</v>
      </c>
      <c r="G802" s="306">
        <f t="shared" ca="1" si="359"/>
        <v>13.965225242021308</v>
      </c>
      <c r="H802" s="307">
        <f t="shared" ca="1" si="360"/>
        <v>-122.06116090788989</v>
      </c>
      <c r="I802" s="304">
        <f t="shared" ca="1" si="361"/>
        <v>122.85745609543677</v>
      </c>
      <c r="J802" s="306">
        <f t="shared" ca="1" si="362"/>
        <v>866.89570083935689</v>
      </c>
      <c r="K802" s="307">
        <f t="shared" ca="1" si="363"/>
        <v>-4.0339661696212179</v>
      </c>
      <c r="L802" s="304">
        <f t="shared" ca="1" si="348"/>
        <v>866.90508650994627</v>
      </c>
      <c r="M802" s="306">
        <f t="shared" ca="1" si="364"/>
        <v>-1.456879957440977</v>
      </c>
      <c r="N802" s="304">
        <f t="shared" ca="1" si="365"/>
        <v>-83.473072818566976</v>
      </c>
      <c r="P802" s="310">
        <f t="shared" ca="1" si="366"/>
        <v>23</v>
      </c>
      <c r="Q802" s="304">
        <f t="shared" ca="1" si="367"/>
        <v>0</v>
      </c>
      <c r="R802" s="306">
        <f t="shared" ca="1" si="368"/>
        <v>0</v>
      </c>
      <c r="S802" s="307">
        <f t="shared" ca="1" si="369"/>
        <v>8.2349999999999994</v>
      </c>
      <c r="T802" s="304">
        <f t="shared" ca="1" si="349"/>
        <v>80.785349999999994</v>
      </c>
      <c r="U802" s="311">
        <f t="shared" ca="1" si="350"/>
        <v>0</v>
      </c>
      <c r="V802" s="306">
        <f t="shared" ca="1" si="351"/>
        <v>1.2254942605472949</v>
      </c>
      <c r="W802" s="304">
        <f t="shared" ca="1" si="352"/>
        <v>59.694254564731118</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2.4976072842692192</v>
      </c>
      <c r="AH802" s="304">
        <f t="shared" ca="1" si="376"/>
        <v>-7.248808620916269</v>
      </c>
    </row>
    <row r="803" spans="1:34" x14ac:dyDescent="0.2">
      <c r="A803" s="347">
        <f t="shared" ca="1" si="354"/>
        <v>1E-4</v>
      </c>
      <c r="B803" s="304">
        <f t="shared" ca="1" si="355"/>
        <v>34.409500000000492</v>
      </c>
      <c r="D803" s="306">
        <f t="shared" ca="1" si="356"/>
        <v>-0.82397750615033438</v>
      </c>
      <c r="E803" s="307">
        <f t="shared" ca="1" si="357"/>
        <v>-2.6081361403276109</v>
      </c>
      <c r="F803" s="304">
        <f t="shared" ca="1" si="358"/>
        <v>2.7351989063182831</v>
      </c>
      <c r="G803" s="306">
        <f t="shared" ca="1" si="359"/>
        <v>13.965142844270693</v>
      </c>
      <c r="H803" s="307">
        <f t="shared" ca="1" si="360"/>
        <v>-122.06142172150392</v>
      </c>
      <c r="I803" s="304">
        <f t="shared" ca="1" si="361"/>
        <v>122.85770585248494</v>
      </c>
      <c r="J803" s="306">
        <f t="shared" ca="1" si="362"/>
        <v>866.89570083935689</v>
      </c>
      <c r="K803" s="307">
        <f t="shared" ca="1" si="363"/>
        <v>-4.0461722987526878</v>
      </c>
      <c r="L803" s="304">
        <f t="shared" ca="1" si="348"/>
        <v>866.90514339461095</v>
      </c>
      <c r="M803" s="306">
        <f t="shared" ca="1" si="364"/>
        <v>-1.4568808650797336</v>
      </c>
      <c r="N803" s="304">
        <f t="shared" ca="1" si="365"/>
        <v>-83.473124822437057</v>
      </c>
      <c r="P803" s="310">
        <f t="shared" ca="1" si="366"/>
        <v>23</v>
      </c>
      <c r="Q803" s="304">
        <f t="shared" ca="1" si="367"/>
        <v>0</v>
      </c>
      <c r="R803" s="306">
        <f t="shared" ca="1" si="368"/>
        <v>0</v>
      </c>
      <c r="S803" s="307">
        <f t="shared" ca="1" si="369"/>
        <v>8.2349999999999994</v>
      </c>
      <c r="T803" s="304">
        <f t="shared" ca="1" si="349"/>
        <v>80.785349999999994</v>
      </c>
      <c r="U803" s="311">
        <f t="shared" ca="1" si="350"/>
        <v>0</v>
      </c>
      <c r="V803" s="306">
        <f t="shared" ca="1" si="351"/>
        <v>1.2254957564023885</v>
      </c>
      <c r="W803" s="304">
        <f t="shared" ca="1" si="352"/>
        <v>59.6945701339218</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2.4975699756317828</v>
      </c>
      <c r="AH803" s="304">
        <f t="shared" ca="1" si="376"/>
        <v>-7.2488469416795533</v>
      </c>
    </row>
    <row r="804" spans="1:34" x14ac:dyDescent="0.2">
      <c r="A804" s="347">
        <f t="shared" ca="1" si="354"/>
        <v>1E-4</v>
      </c>
      <c r="B804" s="304">
        <f t="shared" ca="1" si="355"/>
        <v>34.409600000000495</v>
      </c>
      <c r="D804" s="306">
        <f t="shared" ca="1" si="356"/>
        <v>-0.82397532531984419</v>
      </c>
      <c r="E804" s="307">
        <f t="shared" ca="1" si="357"/>
        <v>-2.6080973203406366</v>
      </c>
      <c r="F804" s="304">
        <f t="shared" ca="1" si="358"/>
        <v>2.7351612327436845</v>
      </c>
      <c r="G804" s="306">
        <f t="shared" ca="1" si="359"/>
        <v>13.96506044673816</v>
      </c>
      <c r="H804" s="307">
        <f t="shared" ca="1" si="360"/>
        <v>-122.06168253123596</v>
      </c>
      <c r="I804" s="304">
        <f t="shared" ca="1" si="361"/>
        <v>122.85795560580229</v>
      </c>
      <c r="J804" s="306">
        <f t="shared" ca="1" si="362"/>
        <v>866.89570083935689</v>
      </c>
      <c r="K804" s="307">
        <f t="shared" ca="1" si="363"/>
        <v>-4.0583784539653251</v>
      </c>
      <c r="L804" s="304">
        <f t="shared" ca="1" si="348"/>
        <v>866.90520045125777</v>
      </c>
      <c r="M804" s="306">
        <f t="shared" ca="1" si="364"/>
        <v>-1.4568817727094447</v>
      </c>
      <c r="N804" s="304">
        <f t="shared" ca="1" si="365"/>
        <v>-83.473176825788855</v>
      </c>
      <c r="P804" s="310">
        <f t="shared" ca="1" si="366"/>
        <v>23</v>
      </c>
      <c r="Q804" s="304">
        <f t="shared" ca="1" si="367"/>
        <v>0</v>
      </c>
      <c r="R804" s="306">
        <f t="shared" ca="1" si="368"/>
        <v>0</v>
      </c>
      <c r="S804" s="307">
        <f t="shared" ca="1" si="369"/>
        <v>8.2349999999999994</v>
      </c>
      <c r="T804" s="304">
        <f t="shared" ca="1" si="349"/>
        <v>80.785349999999994</v>
      </c>
      <c r="U804" s="311">
        <f t="shared" ca="1" si="350"/>
        <v>0</v>
      </c>
      <c r="V804" s="306">
        <f t="shared" ca="1" si="351"/>
        <v>1.2254972522625043</v>
      </c>
      <c r="W804" s="304">
        <f t="shared" ca="1" si="352"/>
        <v>59.694885700817522</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2.497532667254915</v>
      </c>
      <c r="AH804" s="304">
        <f t="shared" ca="1" si="376"/>
        <v>-7.248885262164154</v>
      </c>
    </row>
    <row r="805" spans="1:34" x14ac:dyDescent="0.2">
      <c r="A805" s="347">
        <f t="shared" ca="1" si="354"/>
        <v>1E-4</v>
      </c>
      <c r="B805" s="304">
        <f t="shared" ca="1" si="355"/>
        <v>34.409700000000498</v>
      </c>
      <c r="D805" s="306">
        <f t="shared" ca="1" si="356"/>
        <v>-0.82397314445303083</v>
      </c>
      <c r="E805" s="307">
        <f t="shared" ca="1" si="357"/>
        <v>-2.6080585006360195</v>
      </c>
      <c r="F805" s="304">
        <f t="shared" ca="1" si="358"/>
        <v>2.7351235594611838</v>
      </c>
      <c r="G805" s="306">
        <f t="shared" ca="1" si="359"/>
        <v>13.964978049423715</v>
      </c>
      <c r="H805" s="307">
        <f t="shared" ca="1" si="360"/>
        <v>-122.06194333708602</v>
      </c>
      <c r="I805" s="304">
        <f t="shared" ca="1" si="361"/>
        <v>122.8582053553888</v>
      </c>
      <c r="J805" s="306">
        <f t="shared" ca="1" si="362"/>
        <v>866.89570083935689</v>
      </c>
      <c r="K805" s="307">
        <f t="shared" ca="1" si="363"/>
        <v>-4.0705846352587409</v>
      </c>
      <c r="L805" s="304">
        <f t="shared" ca="1" si="348"/>
        <v>866.90525767988777</v>
      </c>
      <c r="M805" s="306">
        <f t="shared" ca="1" si="364"/>
        <v>-1.4568826803301107</v>
      </c>
      <c r="N805" s="304">
        <f t="shared" ca="1" si="365"/>
        <v>-83.473228828622425</v>
      </c>
      <c r="P805" s="310">
        <f t="shared" ca="1" si="366"/>
        <v>23</v>
      </c>
      <c r="Q805" s="304">
        <f t="shared" ca="1" si="367"/>
        <v>0</v>
      </c>
      <c r="R805" s="306">
        <f t="shared" ca="1" si="368"/>
        <v>0</v>
      </c>
      <c r="S805" s="307">
        <f t="shared" ca="1" si="369"/>
        <v>8.2349999999999994</v>
      </c>
      <c r="T805" s="304">
        <f t="shared" ca="1" si="349"/>
        <v>80.785349999999994</v>
      </c>
      <c r="U805" s="311">
        <f t="shared" ca="1" si="350"/>
        <v>0</v>
      </c>
      <c r="V805" s="306">
        <f t="shared" ca="1" si="351"/>
        <v>1.2254987481276425</v>
      </c>
      <c r="W805" s="304">
        <f t="shared" ca="1" si="352"/>
        <v>59.695201265418241</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2.4974953591386164</v>
      </c>
      <c r="AH805" s="304">
        <f t="shared" ca="1" si="376"/>
        <v>-7.24892358237007</v>
      </c>
    </row>
    <row r="806" spans="1:34" x14ac:dyDescent="0.2">
      <c r="A806" s="347">
        <f t="shared" ca="1" si="354"/>
        <v>1E-4</v>
      </c>
      <c r="B806" s="304">
        <f t="shared" ca="1" si="355"/>
        <v>34.409800000000502</v>
      </c>
      <c r="D806" s="306">
        <f t="shared" ca="1" si="356"/>
        <v>-0.82397096354989396</v>
      </c>
      <c r="E806" s="307">
        <f t="shared" ca="1" si="357"/>
        <v>-2.6080196812137624</v>
      </c>
      <c r="F806" s="304">
        <f t="shared" ca="1" si="358"/>
        <v>2.7350858864707841</v>
      </c>
      <c r="G806" s="306">
        <f t="shared" ca="1" si="359"/>
        <v>13.96489565232736</v>
      </c>
      <c r="H806" s="307">
        <f t="shared" ca="1" si="360"/>
        <v>-122.06220413905415</v>
      </c>
      <c r="I806" s="304">
        <f t="shared" ca="1" si="361"/>
        <v>122.85845510124453</v>
      </c>
      <c r="J806" s="306">
        <f t="shared" ca="1" si="362"/>
        <v>866.89570083935689</v>
      </c>
      <c r="K806" s="307">
        <f t="shared" ca="1" si="363"/>
        <v>-4.0827908426325479</v>
      </c>
      <c r="L806" s="304">
        <f t="shared" ca="1" si="348"/>
        <v>866.90531508050196</v>
      </c>
      <c r="M806" s="306">
        <f t="shared" ca="1" si="364"/>
        <v>-1.4568835879417312</v>
      </c>
      <c r="N806" s="304">
        <f t="shared" ca="1" si="365"/>
        <v>-83.473280830937711</v>
      </c>
      <c r="P806" s="310">
        <f t="shared" ca="1" si="366"/>
        <v>23</v>
      </c>
      <c r="Q806" s="304">
        <f t="shared" ca="1" si="367"/>
        <v>0</v>
      </c>
      <c r="R806" s="306">
        <f t="shared" ca="1" si="368"/>
        <v>0</v>
      </c>
      <c r="S806" s="307">
        <f t="shared" ca="1" si="369"/>
        <v>8.2349999999999994</v>
      </c>
      <c r="T806" s="304">
        <f t="shared" ca="1" si="349"/>
        <v>80.785349999999994</v>
      </c>
      <c r="U806" s="311">
        <f t="shared" ca="1" si="350"/>
        <v>0</v>
      </c>
      <c r="V806" s="306">
        <f t="shared" ca="1" si="351"/>
        <v>1.2255002439978033</v>
      </c>
      <c r="W806" s="304">
        <f t="shared" ca="1" si="352"/>
        <v>59.695516827723985</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2.4974580512828926</v>
      </c>
      <c r="AH806" s="304">
        <f t="shared" ca="1" si="376"/>
        <v>-7.2489619022972978</v>
      </c>
    </row>
    <row r="807" spans="1:34" x14ac:dyDescent="0.2">
      <c r="A807" s="347">
        <f t="shared" ca="1" si="354"/>
        <v>1E-4</v>
      </c>
      <c r="B807" s="304">
        <f t="shared" ca="1" si="355"/>
        <v>34.409900000000505</v>
      </c>
      <c r="D807" s="306">
        <f t="shared" ca="1" si="356"/>
        <v>-0.82396878261043738</v>
      </c>
      <c r="E807" s="307">
        <f t="shared" ca="1" si="357"/>
        <v>-2.6079808620738669</v>
      </c>
      <c r="F807" s="304">
        <f t="shared" ca="1" si="358"/>
        <v>2.7350482137724881</v>
      </c>
      <c r="G807" s="306">
        <f t="shared" ca="1" si="359"/>
        <v>13.9648132554491</v>
      </c>
      <c r="H807" s="307">
        <f t="shared" ca="1" si="360"/>
        <v>-122.06246493714035</v>
      </c>
      <c r="I807" s="304">
        <f t="shared" ca="1" si="361"/>
        <v>122.85870484336949</v>
      </c>
      <c r="J807" s="306">
        <f t="shared" ca="1" si="362"/>
        <v>866.89570083935689</v>
      </c>
      <c r="K807" s="307">
        <f t="shared" ca="1" si="363"/>
        <v>-4.0949970760863579</v>
      </c>
      <c r="L807" s="304">
        <f t="shared" ca="1" si="348"/>
        <v>866.90537265310161</v>
      </c>
      <c r="M807" s="306">
        <f t="shared" ca="1" si="364"/>
        <v>-1.4568844955443068</v>
      </c>
      <c r="N807" s="304">
        <f t="shared" ca="1" si="365"/>
        <v>-83.473332832734769</v>
      </c>
      <c r="P807" s="310">
        <f t="shared" ca="1" si="366"/>
        <v>23</v>
      </c>
      <c r="Q807" s="304">
        <f t="shared" ca="1" si="367"/>
        <v>0</v>
      </c>
      <c r="R807" s="306">
        <f t="shared" ca="1" si="368"/>
        <v>0</v>
      </c>
      <c r="S807" s="307">
        <f t="shared" ca="1" si="369"/>
        <v>8.2349999999999994</v>
      </c>
      <c r="T807" s="304">
        <f t="shared" ca="1" si="349"/>
        <v>80.785349999999994</v>
      </c>
      <c r="U807" s="311">
        <f t="shared" ca="1" si="350"/>
        <v>0</v>
      </c>
      <c r="V807" s="306">
        <f t="shared" ca="1" si="351"/>
        <v>1.2255017398729862</v>
      </c>
      <c r="W807" s="304">
        <f t="shared" ca="1" si="352"/>
        <v>59.695832387734697</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2.4974207436877363</v>
      </c>
      <c r="AH807" s="304">
        <f t="shared" ca="1" si="376"/>
        <v>-7.2490002219458392</v>
      </c>
    </row>
    <row r="808" spans="1:34" x14ac:dyDescent="0.2">
      <c r="A808" s="347">
        <f t="shared" ca="1" si="354"/>
        <v>1E-4</v>
      </c>
      <c r="B808" s="304">
        <f t="shared" ca="1" si="355"/>
        <v>34.410000000000508</v>
      </c>
      <c r="D808" s="306">
        <f t="shared" ca="1" si="356"/>
        <v>-0.82396660163465907</v>
      </c>
      <c r="E808" s="307">
        <f t="shared" ca="1" si="357"/>
        <v>-2.6079420432163332</v>
      </c>
      <c r="F808" s="304">
        <f t="shared" ca="1" si="358"/>
        <v>2.7350105413662944</v>
      </c>
      <c r="G808" s="306">
        <f t="shared" ca="1" si="359"/>
        <v>13.964730858788936</v>
      </c>
      <c r="H808" s="307">
        <f t="shared" ca="1" si="360"/>
        <v>-122.06272573134467</v>
      </c>
      <c r="I808" s="304">
        <f t="shared" ca="1" si="361"/>
        <v>122.85895458176374</v>
      </c>
      <c r="J808" s="306">
        <f t="shared" ca="1" si="362"/>
        <v>866.89570083935689</v>
      </c>
      <c r="K808" s="307">
        <f t="shared" ca="1" si="363"/>
        <v>-4.1072033356197819</v>
      </c>
      <c r="L808" s="304">
        <f t="shared" ca="1" si="348"/>
        <v>866.9054303976875</v>
      </c>
      <c r="M808" s="306">
        <f t="shared" ca="1" si="364"/>
        <v>-1.4568854031378375</v>
      </c>
      <c r="N808" s="304">
        <f t="shared" ca="1" si="365"/>
        <v>-83.473384834013586</v>
      </c>
      <c r="P808" s="310">
        <f t="shared" ca="1" si="366"/>
        <v>23</v>
      </c>
      <c r="Q808" s="304">
        <f t="shared" ca="1" si="367"/>
        <v>0</v>
      </c>
      <c r="R808" s="306">
        <f t="shared" ca="1" si="368"/>
        <v>0</v>
      </c>
      <c r="S808" s="307">
        <f t="shared" ca="1" si="369"/>
        <v>8.2349999999999994</v>
      </c>
      <c r="T808" s="304">
        <f t="shared" ca="1" si="349"/>
        <v>80.785349999999994</v>
      </c>
      <c r="U808" s="311">
        <f t="shared" ca="1" si="350"/>
        <v>0</v>
      </c>
      <c r="V808" s="306">
        <f t="shared" ca="1" si="351"/>
        <v>1.2255032357531921</v>
      </c>
      <c r="W808" s="304">
        <f t="shared" ca="1" si="352"/>
        <v>59.696147945450463</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2.4973834363531591</v>
      </c>
      <c r="AH808" s="304">
        <f t="shared" ca="1" si="376"/>
        <v>-7.2490385413156897</v>
      </c>
    </row>
    <row r="809" spans="1:34" x14ac:dyDescent="0.2">
      <c r="A809" s="347">
        <f t="shared" ca="1" si="354"/>
        <v>1E-4</v>
      </c>
      <c r="B809" s="304">
        <f t="shared" ca="1" si="355"/>
        <v>34.410100000000511</v>
      </c>
      <c r="D809" s="306">
        <f t="shared" ca="1" si="356"/>
        <v>-0.82396442062256003</v>
      </c>
      <c r="E809" s="307">
        <f t="shared" ca="1" si="357"/>
        <v>-2.6079032246411566</v>
      </c>
      <c r="F809" s="304">
        <f t="shared" ca="1" si="358"/>
        <v>2.7349728692522004</v>
      </c>
      <c r="G809" s="306">
        <f t="shared" ca="1" si="359"/>
        <v>13.964648462346874</v>
      </c>
      <c r="H809" s="307">
        <f t="shared" ca="1" si="360"/>
        <v>-122.06298652166713</v>
      </c>
      <c r="I809" s="304">
        <f t="shared" ca="1" si="361"/>
        <v>122.85920431642725</v>
      </c>
      <c r="J809" s="306">
        <f t="shared" ca="1" si="362"/>
        <v>866.89570083935689</v>
      </c>
      <c r="K809" s="307">
        <f t="shared" ca="1" si="363"/>
        <v>-4.1194096212324327</v>
      </c>
      <c r="L809" s="304">
        <f t="shared" ca="1" si="348"/>
        <v>866.90548831426099</v>
      </c>
      <c r="M809" s="306">
        <f t="shared" ca="1" si="364"/>
        <v>-1.4568863107223233</v>
      </c>
      <c r="N809" s="304">
        <f t="shared" ca="1" si="365"/>
        <v>-83.473436834774176</v>
      </c>
      <c r="P809" s="310">
        <f t="shared" ca="1" si="366"/>
        <v>23</v>
      </c>
      <c r="Q809" s="304">
        <f t="shared" ca="1" si="367"/>
        <v>0</v>
      </c>
      <c r="R809" s="306">
        <f t="shared" ca="1" si="368"/>
        <v>0</v>
      </c>
      <c r="S809" s="307">
        <f t="shared" ca="1" si="369"/>
        <v>8.2349999999999994</v>
      </c>
      <c r="T809" s="304">
        <f t="shared" ca="1" si="349"/>
        <v>80.785349999999994</v>
      </c>
      <c r="U809" s="311">
        <f t="shared" ca="1" si="350"/>
        <v>0</v>
      </c>
      <c r="V809" s="306">
        <f t="shared" ca="1" si="351"/>
        <v>1.2255047316384193</v>
      </c>
      <c r="W809" s="304">
        <f t="shared" ca="1" si="352"/>
        <v>59.696463500871154</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2.4973461292791521</v>
      </c>
      <c r="AH809" s="304">
        <f t="shared" ca="1" si="376"/>
        <v>-7.2490768604068565</v>
      </c>
    </row>
    <row r="810" spans="1:34" x14ac:dyDescent="0.2">
      <c r="A810" s="347">
        <f t="shared" ca="1" si="354"/>
        <v>1E-4</v>
      </c>
      <c r="B810" s="304">
        <f t="shared" ca="1" si="355"/>
        <v>34.410200000000515</v>
      </c>
      <c r="D810" s="306">
        <f t="shared" ca="1" si="356"/>
        <v>-0.82396223957414227</v>
      </c>
      <c r="E810" s="307">
        <f t="shared" ca="1" si="357"/>
        <v>-2.6078644063483489</v>
      </c>
      <c r="F810" s="304">
        <f t="shared" ca="1" si="358"/>
        <v>2.7349351974302176</v>
      </c>
      <c r="G810" s="306">
        <f t="shared" ca="1" si="359"/>
        <v>13.964566066122917</v>
      </c>
      <c r="H810" s="307">
        <f t="shared" ca="1" si="360"/>
        <v>-122.06324730810776</v>
      </c>
      <c r="I810" s="304">
        <f t="shared" ca="1" si="361"/>
        <v>122.8594540473601</v>
      </c>
      <c r="J810" s="306">
        <f t="shared" ca="1" si="362"/>
        <v>866.89570083935689</v>
      </c>
      <c r="K810" s="307">
        <f t="shared" ca="1" si="363"/>
        <v>-4.1316159329239213</v>
      </c>
      <c r="L810" s="304">
        <f t="shared" ca="1" si="348"/>
        <v>866.90554640282289</v>
      </c>
      <c r="M810" s="306">
        <f t="shared" ca="1" si="364"/>
        <v>-1.4568872182977646</v>
      </c>
      <c r="N810" s="304">
        <f t="shared" ca="1" si="365"/>
        <v>-83.473488835016553</v>
      </c>
      <c r="P810" s="310">
        <f t="shared" ca="1" si="366"/>
        <v>23</v>
      </c>
      <c r="Q810" s="304">
        <f t="shared" ca="1" si="367"/>
        <v>0</v>
      </c>
      <c r="R810" s="306">
        <f t="shared" ca="1" si="368"/>
        <v>0</v>
      </c>
      <c r="S810" s="307">
        <f t="shared" ca="1" si="369"/>
        <v>8.2349999999999994</v>
      </c>
      <c r="T810" s="304">
        <f t="shared" ca="1" si="349"/>
        <v>80.785349999999994</v>
      </c>
      <c r="U810" s="311">
        <f t="shared" ca="1" si="350"/>
        <v>0</v>
      </c>
      <c r="V810" s="306">
        <f t="shared" ca="1" si="351"/>
        <v>1.2255062275286697</v>
      </c>
      <c r="W810" s="304">
        <f t="shared" ca="1" si="352"/>
        <v>59.696779053996885</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2.4973088224657278</v>
      </c>
      <c r="AH810" s="304">
        <f t="shared" ca="1" si="376"/>
        <v>-7.2491151792193271</v>
      </c>
    </row>
    <row r="811" spans="1:34" x14ac:dyDescent="0.2">
      <c r="A811" s="347">
        <f t="shared" ca="1" si="354"/>
        <v>1E-4</v>
      </c>
      <c r="B811" s="304">
        <f t="shared" ca="1" si="355"/>
        <v>34.410300000000518</v>
      </c>
      <c r="D811" s="306">
        <f t="shared" ca="1" si="356"/>
        <v>-0.82396005848940579</v>
      </c>
      <c r="E811" s="307">
        <f t="shared" ca="1" si="357"/>
        <v>-2.6078255883379002</v>
      </c>
      <c r="F811" s="304">
        <f t="shared" ca="1" si="358"/>
        <v>2.7348975259003363</v>
      </c>
      <c r="G811" s="306">
        <f t="shared" ca="1" si="359"/>
        <v>13.964483670117067</v>
      </c>
      <c r="H811" s="307">
        <f t="shared" ca="1" si="360"/>
        <v>-122.0635080906666</v>
      </c>
      <c r="I811" s="304">
        <f t="shared" ca="1" si="361"/>
        <v>122.85970377456229</v>
      </c>
      <c r="J811" s="306">
        <f t="shared" ca="1" si="362"/>
        <v>866.89570083935689</v>
      </c>
      <c r="K811" s="307">
        <f t="shared" ca="1" si="363"/>
        <v>-4.1438222706938603</v>
      </c>
      <c r="L811" s="304">
        <f t="shared" ca="1" si="348"/>
        <v>866.90560466337445</v>
      </c>
      <c r="M811" s="306">
        <f t="shared" ca="1" si="364"/>
        <v>-1.4568881258641611</v>
      </c>
      <c r="N811" s="304">
        <f t="shared" ca="1" si="365"/>
        <v>-83.473540834740703</v>
      </c>
      <c r="P811" s="310">
        <f t="shared" ca="1" si="366"/>
        <v>23</v>
      </c>
      <c r="Q811" s="304">
        <f t="shared" ca="1" si="367"/>
        <v>0</v>
      </c>
      <c r="R811" s="306">
        <f t="shared" ca="1" si="368"/>
        <v>0</v>
      </c>
      <c r="S811" s="307">
        <f t="shared" ca="1" si="369"/>
        <v>8.2349999999999994</v>
      </c>
      <c r="T811" s="304">
        <f t="shared" ca="1" si="349"/>
        <v>80.785349999999994</v>
      </c>
      <c r="U811" s="311">
        <f t="shared" ca="1" si="350"/>
        <v>0</v>
      </c>
      <c r="V811" s="306">
        <f t="shared" ca="1" si="351"/>
        <v>1.2255077234239415</v>
      </c>
      <c r="W811" s="304">
        <f t="shared" ca="1" si="352"/>
        <v>59.697094604827548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2.4972715159128711</v>
      </c>
      <c r="AH811" s="304">
        <f t="shared" ca="1" si="376"/>
        <v>-7.2491534977531131</v>
      </c>
    </row>
    <row r="812" spans="1:34" x14ac:dyDescent="0.2">
      <c r="A812" s="347">
        <f t="shared" ca="1" si="354"/>
        <v>1E-4</v>
      </c>
      <c r="B812" s="304">
        <f t="shared" ca="1" si="355"/>
        <v>34.410400000000521</v>
      </c>
      <c r="D812" s="306">
        <f t="shared" ca="1" si="356"/>
        <v>-0.82395787736835246</v>
      </c>
      <c r="E812" s="307">
        <f t="shared" ca="1" si="357"/>
        <v>-2.6077867706098194</v>
      </c>
      <c r="F812" s="304">
        <f t="shared" ca="1" si="358"/>
        <v>2.7348598546625662</v>
      </c>
      <c r="G812" s="306">
        <f t="shared" ca="1" si="359"/>
        <v>13.96440127432933</v>
      </c>
      <c r="H812" s="307">
        <f t="shared" ca="1" si="360"/>
        <v>-122.06376886934366</v>
      </c>
      <c r="I812" s="304">
        <f t="shared" ca="1" si="361"/>
        <v>122.85995349803385</v>
      </c>
      <c r="J812" s="306">
        <f t="shared" ca="1" si="362"/>
        <v>866.89570083935689</v>
      </c>
      <c r="K812" s="307">
        <f t="shared" ca="1" si="363"/>
        <v>-4.1560286345418609</v>
      </c>
      <c r="L812" s="304">
        <f t="shared" ca="1" si="348"/>
        <v>866.90566309591657</v>
      </c>
      <c r="M812" s="306">
        <f t="shared" ca="1" si="364"/>
        <v>-1.4568890334215134</v>
      </c>
      <c r="N812" s="304">
        <f t="shared" ca="1" si="365"/>
        <v>-83.473592833946654</v>
      </c>
      <c r="P812" s="310">
        <f t="shared" ca="1" si="366"/>
        <v>23</v>
      </c>
      <c r="Q812" s="304">
        <f t="shared" ca="1" si="367"/>
        <v>0</v>
      </c>
      <c r="R812" s="306">
        <f t="shared" ca="1" si="368"/>
        <v>0</v>
      </c>
      <c r="S812" s="307">
        <f t="shared" ca="1" si="369"/>
        <v>8.2349999999999994</v>
      </c>
      <c r="T812" s="304">
        <f t="shared" ca="1" si="349"/>
        <v>80.785349999999994</v>
      </c>
      <c r="U812" s="311">
        <f t="shared" ca="1" si="350"/>
        <v>0</v>
      </c>
      <c r="V812" s="306">
        <f t="shared" ca="1" si="351"/>
        <v>1.2255092193242358</v>
      </c>
      <c r="W812" s="304">
        <f t="shared" ca="1" si="352"/>
        <v>59.697410153363187</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2.4972342096206006</v>
      </c>
      <c r="AH812" s="304">
        <f t="shared" ca="1" si="376"/>
        <v>-7.2491918160082029</v>
      </c>
    </row>
    <row r="813" spans="1:34" x14ac:dyDescent="0.2">
      <c r="A813" s="347">
        <f t="shared" ca="1" si="354"/>
        <v>1E-4</v>
      </c>
      <c r="B813" s="304">
        <f t="shared" ca="1" si="355"/>
        <v>34.410500000000525</v>
      </c>
      <c r="D813" s="306">
        <f t="shared" ca="1" si="356"/>
        <v>-0.82395569621098008</v>
      </c>
      <c r="E813" s="307">
        <f t="shared" ca="1" si="357"/>
        <v>-2.607747953164103</v>
      </c>
      <c r="F813" s="304">
        <f t="shared" ca="1" si="358"/>
        <v>2.7348221837169029</v>
      </c>
      <c r="G813" s="306">
        <f t="shared" ca="1" si="359"/>
        <v>13.964318878759709</v>
      </c>
      <c r="H813" s="307">
        <f t="shared" ca="1" si="360"/>
        <v>-122.06402964413898</v>
      </c>
      <c r="I813" s="304">
        <f t="shared" ca="1" si="361"/>
        <v>122.86020321777481</v>
      </c>
      <c r="J813" s="306">
        <f t="shared" ca="1" si="362"/>
        <v>866.89570083935689</v>
      </c>
      <c r="K813" s="307">
        <f t="shared" ca="1" si="363"/>
        <v>-4.1682350244675348</v>
      </c>
      <c r="L813" s="304">
        <f t="shared" ca="1" si="348"/>
        <v>866.9057217004505</v>
      </c>
      <c r="M813" s="306">
        <f t="shared" ca="1" si="364"/>
        <v>-1.4568899409698215</v>
      </c>
      <c r="N813" s="304">
        <f t="shared" ca="1" si="365"/>
        <v>-83.473644832634406</v>
      </c>
      <c r="P813" s="310">
        <f t="shared" ca="1" si="366"/>
        <v>23</v>
      </c>
      <c r="Q813" s="304">
        <f t="shared" ca="1" si="367"/>
        <v>0</v>
      </c>
      <c r="R813" s="306">
        <f t="shared" ca="1" si="368"/>
        <v>0</v>
      </c>
      <c r="S813" s="307">
        <f t="shared" ca="1" si="369"/>
        <v>8.2349999999999994</v>
      </c>
      <c r="T813" s="304">
        <f t="shared" ca="1" si="349"/>
        <v>80.785349999999994</v>
      </c>
      <c r="U813" s="311">
        <f t="shared" ca="1" si="350"/>
        <v>0</v>
      </c>
      <c r="V813" s="306">
        <f t="shared" ca="1" si="351"/>
        <v>1.2255107152295526</v>
      </c>
      <c r="W813" s="304">
        <f t="shared" ca="1" si="352"/>
        <v>59.697725699603815</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2.4971969035889101</v>
      </c>
      <c r="AH813" s="304">
        <f t="shared" ca="1" si="376"/>
        <v>-7.249230133984601</v>
      </c>
    </row>
    <row r="814" spans="1:34" x14ac:dyDescent="0.2">
      <c r="A814" s="347">
        <f t="shared" ca="1" si="354"/>
        <v>1E-4</v>
      </c>
      <c r="B814" s="304">
        <f t="shared" ca="1" si="355"/>
        <v>34.410600000000528</v>
      </c>
      <c r="D814" s="306">
        <f t="shared" ca="1" si="356"/>
        <v>-0.82395351501729208</v>
      </c>
      <c r="E814" s="307">
        <f t="shared" ca="1" si="357"/>
        <v>-2.60770913600075</v>
      </c>
      <c r="F814" s="304">
        <f t="shared" ca="1" si="358"/>
        <v>2.7347845130633472</v>
      </c>
      <c r="G814" s="306">
        <f t="shared" ca="1" si="359"/>
        <v>13.964236483408207</v>
      </c>
      <c r="H814" s="307">
        <f t="shared" ca="1" si="360"/>
        <v>-122.06429041505258</v>
      </c>
      <c r="I814" s="304">
        <f t="shared" ca="1" si="361"/>
        <v>122.8604529337852</v>
      </c>
      <c r="J814" s="306">
        <f t="shared" ca="1" si="362"/>
        <v>866.89570083935689</v>
      </c>
      <c r="K814" s="307">
        <f t="shared" ca="1" si="363"/>
        <v>-4.1804414404704948</v>
      </c>
      <c r="L814" s="304">
        <f t="shared" ca="1" si="348"/>
        <v>866.90578047697716</v>
      </c>
      <c r="M814" s="306">
        <f t="shared" ca="1" si="364"/>
        <v>-1.4568908485090852</v>
      </c>
      <c r="N814" s="304">
        <f t="shared" ca="1" si="365"/>
        <v>-83.473696830803974</v>
      </c>
      <c r="P814" s="310">
        <f t="shared" ca="1" si="366"/>
        <v>23</v>
      </c>
      <c r="Q814" s="304">
        <f t="shared" ca="1" si="367"/>
        <v>0</v>
      </c>
      <c r="R814" s="306">
        <f t="shared" ca="1" si="368"/>
        <v>0</v>
      </c>
      <c r="S814" s="307">
        <f t="shared" ca="1" si="369"/>
        <v>8.2349999999999994</v>
      </c>
      <c r="T814" s="304">
        <f t="shared" ca="1" si="349"/>
        <v>80.785349999999994</v>
      </c>
      <c r="U814" s="311">
        <f t="shared" ca="1" si="350"/>
        <v>0</v>
      </c>
      <c r="V814" s="306">
        <f t="shared" ca="1" si="351"/>
        <v>1.2255122111398913</v>
      </c>
      <c r="W814" s="304">
        <f t="shared" ca="1" si="352"/>
        <v>59.698041243549383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2.4971595978177943</v>
      </c>
      <c r="AH814" s="304">
        <f t="shared" ca="1" si="376"/>
        <v>-7.2492684516823092</v>
      </c>
    </row>
    <row r="815" spans="1:34" x14ac:dyDescent="0.2">
      <c r="A815" s="347">
        <f t="shared" ca="1" si="354"/>
        <v>1E-4</v>
      </c>
      <c r="B815" s="304">
        <f t="shared" ca="1" si="355"/>
        <v>34.410700000000531</v>
      </c>
      <c r="D815" s="306">
        <f t="shared" ca="1" si="356"/>
        <v>-0.82395133378728969</v>
      </c>
      <c r="E815" s="307">
        <f t="shared" ca="1" si="357"/>
        <v>-2.607670319119765</v>
      </c>
      <c r="F815" s="304">
        <f t="shared" ca="1" si="358"/>
        <v>2.7347468427019037</v>
      </c>
      <c r="G815" s="306">
        <f t="shared" ca="1" si="359"/>
        <v>13.964154088274828</v>
      </c>
      <c r="H815" s="307">
        <f t="shared" ca="1" si="360"/>
        <v>-122.0645511820845</v>
      </c>
      <c r="I815" s="304">
        <f t="shared" ca="1" si="361"/>
        <v>122.86070264606502</v>
      </c>
      <c r="J815" s="306">
        <f t="shared" ca="1" si="362"/>
        <v>866.89570083935689</v>
      </c>
      <c r="K815" s="307">
        <f t="shared" ca="1" si="363"/>
        <v>-4.1926478825503519</v>
      </c>
      <c r="L815" s="304">
        <f t="shared" ca="1" si="348"/>
        <v>866.90583942549767</v>
      </c>
      <c r="M815" s="306">
        <f t="shared" ca="1" si="364"/>
        <v>-1.4568917560393053</v>
      </c>
      <c r="N815" s="304">
        <f t="shared" ca="1" si="365"/>
        <v>-83.473748828455356</v>
      </c>
      <c r="P815" s="310">
        <f t="shared" ca="1" si="366"/>
        <v>23</v>
      </c>
      <c r="Q815" s="304">
        <f t="shared" ca="1" si="367"/>
        <v>0</v>
      </c>
      <c r="R815" s="306">
        <f t="shared" ca="1" si="368"/>
        <v>0</v>
      </c>
      <c r="S815" s="307">
        <f t="shared" ca="1" si="369"/>
        <v>8.2349999999999994</v>
      </c>
      <c r="T815" s="304">
        <f t="shared" ca="1" si="349"/>
        <v>80.785349999999994</v>
      </c>
      <c r="U815" s="311">
        <f t="shared" ca="1" si="350"/>
        <v>0</v>
      </c>
      <c r="V815" s="306">
        <f t="shared" ca="1" si="351"/>
        <v>1.2255137070552526</v>
      </c>
      <c r="W815" s="304">
        <f t="shared" ca="1" si="352"/>
        <v>59.698356785199934</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2.4971222923072638</v>
      </c>
      <c r="AH815" s="304">
        <f t="shared" ca="1" si="376"/>
        <v>-7.249306769101322</v>
      </c>
    </row>
    <row r="816" spans="1:34" x14ac:dyDescent="0.2">
      <c r="A816" s="347">
        <f t="shared" ca="1" si="354"/>
        <v>1E-4</v>
      </c>
      <c r="B816" s="304">
        <f t="shared" ca="1" si="355"/>
        <v>34.410800000000535</v>
      </c>
      <c r="D816" s="306">
        <f t="shared" ca="1" si="356"/>
        <v>-0.82394915252097023</v>
      </c>
      <c r="E816" s="307">
        <f t="shared" ca="1" si="357"/>
        <v>-2.6076315025211443</v>
      </c>
      <c r="F816" s="304">
        <f t="shared" ca="1" si="358"/>
        <v>2.7347091726325683</v>
      </c>
      <c r="G816" s="306">
        <f t="shared" ca="1" si="359"/>
        <v>13.964071693359577</v>
      </c>
      <c r="H816" s="307">
        <f t="shared" ca="1" si="360"/>
        <v>-122.06481194523475</v>
      </c>
      <c r="I816" s="304">
        <f t="shared" ca="1" si="361"/>
        <v>122.86095235461433</v>
      </c>
      <c r="J816" s="306">
        <f t="shared" ca="1" si="362"/>
        <v>866.89570083935689</v>
      </c>
      <c r="K816" s="307">
        <f t="shared" ca="1" si="363"/>
        <v>-4.204854350706718</v>
      </c>
      <c r="L816" s="304">
        <f t="shared" ca="1" si="348"/>
        <v>866.90589854601319</v>
      </c>
      <c r="M816" s="306">
        <f t="shared" ca="1" si="364"/>
        <v>-1.4568926635604813</v>
      </c>
      <c r="N816" s="304">
        <f t="shared" ca="1" si="365"/>
        <v>-83.473800825588569</v>
      </c>
      <c r="P816" s="310">
        <f t="shared" ca="1" si="366"/>
        <v>23</v>
      </c>
      <c r="Q816" s="304">
        <f t="shared" ca="1" si="367"/>
        <v>0</v>
      </c>
      <c r="R816" s="306">
        <f t="shared" ca="1" si="368"/>
        <v>0</v>
      </c>
      <c r="S816" s="307">
        <f t="shared" ca="1" si="369"/>
        <v>8.2349999999999994</v>
      </c>
      <c r="T816" s="304">
        <f t="shared" ca="1" si="349"/>
        <v>80.785349999999994</v>
      </c>
      <c r="U816" s="311">
        <f t="shared" ca="1" si="350"/>
        <v>0</v>
      </c>
      <c r="V816" s="306">
        <f t="shared" ca="1" si="351"/>
        <v>1.2255152029756355</v>
      </c>
      <c r="W816" s="304">
        <f t="shared" ca="1" si="352"/>
        <v>59.698672324555382</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2.4970849870573124</v>
      </c>
      <c r="AH816" s="304">
        <f t="shared" ca="1" si="376"/>
        <v>-7.249345086241644</v>
      </c>
    </row>
    <row r="817" spans="1:34" x14ac:dyDescent="0.2">
      <c r="A817" s="347">
        <f t="shared" ca="1" si="354"/>
        <v>1E-4</v>
      </c>
      <c r="B817" s="304">
        <f t="shared" ca="1" si="355"/>
        <v>34.410900000000538</v>
      </c>
      <c r="D817" s="306">
        <f t="shared" ca="1" si="356"/>
        <v>-0.82394697121833782</v>
      </c>
      <c r="E817" s="307">
        <f t="shared" ca="1" si="357"/>
        <v>-2.6075926862048977</v>
      </c>
      <c r="F817" s="304">
        <f t="shared" ca="1" si="358"/>
        <v>2.7346715028553517</v>
      </c>
      <c r="G817" s="306">
        <f t="shared" ca="1" si="359"/>
        <v>13.963989298662455</v>
      </c>
      <c r="H817" s="307">
        <f t="shared" ca="1" si="360"/>
        <v>-122.06507270450338</v>
      </c>
      <c r="I817" s="304">
        <f t="shared" ca="1" si="361"/>
        <v>122.86120205943314</v>
      </c>
      <c r="J817" s="306">
        <f t="shared" ca="1" si="362"/>
        <v>866.89570083935689</v>
      </c>
      <c r="K817" s="307">
        <f t="shared" ca="1" si="363"/>
        <v>-4.2170608449392049</v>
      </c>
      <c r="L817" s="304">
        <f t="shared" ca="1" si="348"/>
        <v>866.9059578385245</v>
      </c>
      <c r="M817" s="306">
        <f t="shared" ca="1" si="364"/>
        <v>-1.4568935710726136</v>
      </c>
      <c r="N817" s="304">
        <f t="shared" ca="1" si="365"/>
        <v>-83.473852822203597</v>
      </c>
      <c r="P817" s="310">
        <f t="shared" ca="1" si="366"/>
        <v>23</v>
      </c>
      <c r="Q817" s="304">
        <f t="shared" ca="1" si="367"/>
        <v>0</v>
      </c>
      <c r="R817" s="306">
        <f t="shared" ca="1" si="368"/>
        <v>0</v>
      </c>
      <c r="S817" s="307">
        <f t="shared" ca="1" si="369"/>
        <v>8.2349999999999994</v>
      </c>
      <c r="T817" s="304">
        <f t="shared" ca="1" si="349"/>
        <v>80.785349999999994</v>
      </c>
      <c r="U817" s="311">
        <f t="shared" ca="1" si="350"/>
        <v>0</v>
      </c>
      <c r="V817" s="306">
        <f t="shared" ca="1" si="351"/>
        <v>1.2255166989010402</v>
      </c>
      <c r="W817" s="304">
        <f t="shared" ca="1" si="352"/>
        <v>59.698987861615777</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2.4970476820679526</v>
      </c>
      <c r="AH817" s="304">
        <f t="shared" ca="1" si="376"/>
        <v>-7.2493834031032645</v>
      </c>
    </row>
    <row r="818" spans="1:34" x14ac:dyDescent="0.2">
      <c r="A818" s="347">
        <f t="shared" ca="1" si="354"/>
        <v>1E-4</v>
      </c>
      <c r="B818" s="304">
        <f t="shared" ca="1" si="355"/>
        <v>34.411000000000541</v>
      </c>
      <c r="D818" s="306">
        <f t="shared" ca="1" si="356"/>
        <v>-0.82394478987939179</v>
      </c>
      <c r="E818" s="307">
        <f t="shared" ca="1" si="357"/>
        <v>-2.6075538701710173</v>
      </c>
      <c r="F818" s="304">
        <f t="shared" ca="1" si="358"/>
        <v>2.7346338333702458</v>
      </c>
      <c r="G818" s="306">
        <f t="shared" ca="1" si="359"/>
        <v>13.963906904183467</v>
      </c>
      <c r="H818" s="307">
        <f t="shared" ca="1" si="360"/>
        <v>-122.0653334598904</v>
      </c>
      <c r="I818" s="304">
        <f t="shared" ca="1" si="361"/>
        <v>122.86145176052146</v>
      </c>
      <c r="J818" s="306">
        <f t="shared" ca="1" si="362"/>
        <v>866.89570083935689</v>
      </c>
      <c r="K818" s="307">
        <f t="shared" ca="1" si="363"/>
        <v>-4.2292673652474244</v>
      </c>
      <c r="L818" s="304">
        <f t="shared" ca="1" si="348"/>
        <v>866.90601730303297</v>
      </c>
      <c r="M818" s="306">
        <f t="shared" ca="1" si="364"/>
        <v>-1.4568944785757023</v>
      </c>
      <c r="N818" s="304">
        <f t="shared" ca="1" si="365"/>
        <v>-83.473904818300483</v>
      </c>
      <c r="P818" s="310">
        <f t="shared" ca="1" si="366"/>
        <v>23</v>
      </c>
      <c r="Q818" s="304">
        <f t="shared" ca="1" si="367"/>
        <v>0</v>
      </c>
      <c r="R818" s="306">
        <f t="shared" ca="1" si="368"/>
        <v>0</v>
      </c>
      <c r="S818" s="307">
        <f t="shared" ca="1" si="369"/>
        <v>8.2349999999999994</v>
      </c>
      <c r="T818" s="304">
        <f t="shared" ca="1" si="349"/>
        <v>80.785349999999994</v>
      </c>
      <c r="U818" s="311">
        <f t="shared" ca="1" si="350"/>
        <v>0</v>
      </c>
      <c r="V818" s="306">
        <f t="shared" ca="1" si="351"/>
        <v>1.2255181948314675</v>
      </c>
      <c r="W818" s="304">
        <f t="shared" ca="1" si="352"/>
        <v>59.699303396381097</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2.4970103773391772</v>
      </c>
      <c r="AH818" s="304">
        <f t="shared" ca="1" si="376"/>
        <v>-7.2494217196861905</v>
      </c>
    </row>
    <row r="819" spans="1:34" x14ac:dyDescent="0.2">
      <c r="A819" s="347">
        <f t="shared" ca="1" si="354"/>
        <v>1E-4</v>
      </c>
      <c r="B819" s="304">
        <f t="shared" ca="1" si="355"/>
        <v>34.411100000000545</v>
      </c>
      <c r="D819" s="306">
        <f t="shared" ca="1" si="356"/>
        <v>-0.82394260850413348</v>
      </c>
      <c r="E819" s="307">
        <f t="shared" ca="1" si="357"/>
        <v>-2.6075150544195083</v>
      </c>
      <c r="F819" s="304">
        <f t="shared" ca="1" si="358"/>
        <v>2.7345961641772569</v>
      </c>
      <c r="G819" s="306">
        <f t="shared" ca="1" si="359"/>
        <v>13.963824509922617</v>
      </c>
      <c r="H819" s="307">
        <f t="shared" ca="1" si="360"/>
        <v>-122.06559421139583</v>
      </c>
      <c r="I819" s="304">
        <f t="shared" ca="1" si="361"/>
        <v>122.86170145787932</v>
      </c>
      <c r="J819" s="306">
        <f t="shared" ca="1" si="362"/>
        <v>866.89570083935689</v>
      </c>
      <c r="K819" s="307">
        <f t="shared" ca="1" si="363"/>
        <v>-4.2414739116309885</v>
      </c>
      <c r="L819" s="304">
        <f t="shared" ca="1" si="348"/>
        <v>866.9060769395395</v>
      </c>
      <c r="M819" s="306">
        <f t="shared" ca="1" si="364"/>
        <v>-1.4568953860697478</v>
      </c>
      <c r="N819" s="304">
        <f t="shared" ca="1" si="365"/>
        <v>-83.473956813879212</v>
      </c>
      <c r="P819" s="310">
        <f t="shared" ca="1" si="366"/>
        <v>23</v>
      </c>
      <c r="Q819" s="304">
        <f t="shared" ca="1" si="367"/>
        <v>0</v>
      </c>
      <c r="R819" s="306">
        <f t="shared" ca="1" si="368"/>
        <v>0</v>
      </c>
      <c r="S819" s="307">
        <f t="shared" ca="1" si="369"/>
        <v>8.2349999999999994</v>
      </c>
      <c r="T819" s="304">
        <f t="shared" ca="1" si="349"/>
        <v>80.785349999999994</v>
      </c>
      <c r="U819" s="311">
        <f t="shared" ca="1" si="350"/>
        <v>0</v>
      </c>
      <c r="V819" s="306">
        <f t="shared" ca="1" si="351"/>
        <v>1.2255196907669166</v>
      </c>
      <c r="W819" s="304">
        <f t="shared" ca="1" si="352"/>
        <v>59.699618928851322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2.4969730728709854</v>
      </c>
      <c r="AH819" s="304">
        <f t="shared" ca="1" si="376"/>
        <v>-7.2494600359904195</v>
      </c>
    </row>
    <row r="820" spans="1:34" x14ac:dyDescent="0.2">
      <c r="A820" s="347">
        <f t="shared" ca="1" si="354"/>
        <v>1E-4</v>
      </c>
      <c r="B820" s="304">
        <f t="shared" ca="1" si="355"/>
        <v>34.411200000000548</v>
      </c>
      <c r="D820" s="306">
        <f t="shared" ca="1" si="356"/>
        <v>-0.82394042709256099</v>
      </c>
      <c r="E820" s="307">
        <f t="shared" ca="1" si="357"/>
        <v>-2.6074762389503743</v>
      </c>
      <c r="F820" s="304">
        <f t="shared" ca="1" si="358"/>
        <v>2.7345584952763877</v>
      </c>
      <c r="G820" s="306">
        <f t="shared" ca="1" si="359"/>
        <v>13.963742115879908</v>
      </c>
      <c r="H820" s="307">
        <f t="shared" ca="1" si="360"/>
        <v>-122.06585495901973</v>
      </c>
      <c r="I820" s="304">
        <f t="shared" ca="1" si="361"/>
        <v>122.86195115150679</v>
      </c>
      <c r="J820" s="306">
        <f t="shared" ca="1" si="362"/>
        <v>866.89570083935689</v>
      </c>
      <c r="K820" s="307">
        <f t="shared" ca="1" si="363"/>
        <v>-4.2536804840895091</v>
      </c>
      <c r="L820" s="304">
        <f t="shared" ca="1" si="348"/>
        <v>866.90613674804524</v>
      </c>
      <c r="M820" s="306">
        <f t="shared" ca="1" si="364"/>
        <v>-1.4568962935547496</v>
      </c>
      <c r="N820" s="304">
        <f t="shared" ca="1" si="365"/>
        <v>-83.474008808939786</v>
      </c>
      <c r="P820" s="310">
        <f t="shared" ca="1" si="366"/>
        <v>23</v>
      </c>
      <c r="Q820" s="304">
        <f t="shared" ca="1" si="367"/>
        <v>0</v>
      </c>
      <c r="R820" s="306">
        <f t="shared" ca="1" si="368"/>
        <v>0</v>
      </c>
      <c r="S820" s="307">
        <f t="shared" ca="1" si="369"/>
        <v>8.2349999999999994</v>
      </c>
      <c r="T820" s="304">
        <f t="shared" ca="1" si="349"/>
        <v>80.785349999999994</v>
      </c>
      <c r="U820" s="311">
        <f t="shared" ca="1" si="350"/>
        <v>0</v>
      </c>
      <c r="V820" s="306">
        <f t="shared" ca="1" si="351"/>
        <v>1.2255211867073872</v>
      </c>
      <c r="W820" s="304">
        <f t="shared" ca="1" si="352"/>
        <v>59.699934459026473</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2.4969357686633886</v>
      </c>
      <c r="AH820" s="304">
        <f t="shared" ca="1" si="376"/>
        <v>-7.2494983520159471</v>
      </c>
    </row>
    <row r="821" spans="1:34" x14ac:dyDescent="0.2">
      <c r="A821" s="347">
        <f t="shared" ca="1" si="354"/>
        <v>1E-4</v>
      </c>
      <c r="B821" s="304">
        <f t="shared" ca="1" si="355"/>
        <v>34.411300000000551</v>
      </c>
      <c r="D821" s="306">
        <f t="shared" ca="1" si="356"/>
        <v>-0.82393824564468021</v>
      </c>
      <c r="E821" s="307">
        <f t="shared" ca="1" si="357"/>
        <v>-2.6074374237636082</v>
      </c>
      <c r="F821" s="304">
        <f t="shared" ca="1" si="358"/>
        <v>2.7345208266676333</v>
      </c>
      <c r="G821" s="306">
        <f t="shared" ca="1" si="359"/>
        <v>13.963659722055343</v>
      </c>
      <c r="H821" s="307">
        <f t="shared" ca="1" si="360"/>
        <v>-122.0661157027621</v>
      </c>
      <c r="I821" s="304">
        <f t="shared" ca="1" si="361"/>
        <v>122.86220084140385</v>
      </c>
      <c r="J821" s="306">
        <f t="shared" ca="1" si="362"/>
        <v>866.89570083935689</v>
      </c>
      <c r="K821" s="307">
        <f t="shared" ca="1" si="363"/>
        <v>-4.2658870826225979</v>
      </c>
      <c r="L821" s="304">
        <f t="shared" ca="1" si="348"/>
        <v>866.90619672855109</v>
      </c>
      <c r="M821" s="306">
        <f t="shared" ca="1" si="364"/>
        <v>-1.4568972010307086</v>
      </c>
      <c r="N821" s="304">
        <f t="shared" ca="1" si="365"/>
        <v>-83.47406080348226</v>
      </c>
      <c r="P821" s="310">
        <f t="shared" ca="1" si="366"/>
        <v>23</v>
      </c>
      <c r="Q821" s="304">
        <f t="shared" ca="1" si="367"/>
        <v>0</v>
      </c>
      <c r="R821" s="306">
        <f t="shared" ca="1" si="368"/>
        <v>0</v>
      </c>
      <c r="S821" s="307">
        <f t="shared" ca="1" si="369"/>
        <v>8.2349999999999994</v>
      </c>
      <c r="T821" s="304">
        <f t="shared" ca="1" si="349"/>
        <v>80.785349999999994</v>
      </c>
      <c r="U821" s="311">
        <f t="shared" ca="1" si="350"/>
        <v>0</v>
      </c>
      <c r="V821" s="306">
        <f t="shared" ca="1" si="351"/>
        <v>1.2255226826528804</v>
      </c>
      <c r="W821" s="304">
        <f t="shared" ca="1" si="352"/>
        <v>59.700249986906556</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2.4968984647163763</v>
      </c>
      <c r="AH821" s="304">
        <f t="shared" ca="1" si="376"/>
        <v>-7.2495366677627784</v>
      </c>
    </row>
    <row r="822" spans="1:34" x14ac:dyDescent="0.2">
      <c r="A822" s="347">
        <f t="shared" ca="1" si="354"/>
        <v>1E-4</v>
      </c>
      <c r="B822" s="304">
        <f t="shared" ca="1" si="355"/>
        <v>34.411400000000555</v>
      </c>
      <c r="D822" s="306">
        <f t="shared" ca="1" si="356"/>
        <v>-0.82393606416048604</v>
      </c>
      <c r="E822" s="307">
        <f t="shared" ca="1" si="357"/>
        <v>-2.6073986088592136</v>
      </c>
      <c r="F822" s="304">
        <f t="shared" ca="1" si="358"/>
        <v>2.7344831583509954</v>
      </c>
      <c r="G822" s="306">
        <f t="shared" ca="1" si="359"/>
        <v>13.963577328448928</v>
      </c>
      <c r="H822" s="307">
        <f t="shared" ca="1" si="360"/>
        <v>-122.066376442623</v>
      </c>
      <c r="I822" s="304">
        <f t="shared" ca="1" si="361"/>
        <v>122.86245052757054</v>
      </c>
      <c r="J822" s="306">
        <f t="shared" ca="1" si="362"/>
        <v>866.89570083935689</v>
      </c>
      <c r="K822" s="307">
        <f t="shared" ca="1" si="363"/>
        <v>-4.2780937072298668</v>
      </c>
      <c r="L822" s="304">
        <f t="shared" ca="1" si="348"/>
        <v>866.90625688105843</v>
      </c>
      <c r="M822" s="306">
        <f t="shared" ca="1" si="364"/>
        <v>-1.4568981084976242</v>
      </c>
      <c r="N822" s="304">
        <f t="shared" ca="1" si="365"/>
        <v>-83.474112797506564</v>
      </c>
      <c r="P822" s="310">
        <f t="shared" ca="1" si="366"/>
        <v>23</v>
      </c>
      <c r="Q822" s="304">
        <f t="shared" ca="1" si="367"/>
        <v>0</v>
      </c>
      <c r="R822" s="306">
        <f t="shared" ca="1" si="368"/>
        <v>0</v>
      </c>
      <c r="S822" s="307">
        <f t="shared" ca="1" si="369"/>
        <v>8.2349999999999994</v>
      </c>
      <c r="T822" s="304">
        <f t="shared" ca="1" si="349"/>
        <v>80.785349999999994</v>
      </c>
      <c r="U822" s="311">
        <f t="shared" ca="1" si="350"/>
        <v>0</v>
      </c>
      <c r="V822" s="306">
        <f t="shared" ca="1" si="351"/>
        <v>1.225524178603395</v>
      </c>
      <c r="W822" s="304">
        <f t="shared" ca="1" si="352"/>
        <v>59.700565512491501</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2.4968611610299538</v>
      </c>
      <c r="AH822" s="304">
        <f t="shared" ca="1" si="376"/>
        <v>-7.2495749832309118</v>
      </c>
    </row>
    <row r="823" spans="1:34" x14ac:dyDescent="0.2">
      <c r="A823" s="347">
        <f t="shared" ca="1" si="354"/>
        <v>1E-4</v>
      </c>
      <c r="B823" s="304">
        <f t="shared" ca="1" si="355"/>
        <v>34.411500000000558</v>
      </c>
      <c r="D823" s="306">
        <f t="shared" ca="1" si="356"/>
        <v>-0.82393388263998446</v>
      </c>
      <c r="E823" s="307">
        <f t="shared" ca="1" si="357"/>
        <v>-2.6073597942371967</v>
      </c>
      <c r="F823" s="304">
        <f t="shared" ca="1" si="358"/>
        <v>2.7344454903264821</v>
      </c>
      <c r="G823" s="306">
        <f t="shared" ca="1" si="359"/>
        <v>13.963494935060664</v>
      </c>
      <c r="H823" s="307">
        <f t="shared" ca="1" si="360"/>
        <v>-122.06663717860242</v>
      </c>
      <c r="I823" s="304">
        <f t="shared" ca="1" si="361"/>
        <v>122.86270021000689</v>
      </c>
      <c r="J823" s="306">
        <f t="shared" ca="1" si="362"/>
        <v>866.89570083935689</v>
      </c>
      <c r="K823" s="307">
        <f t="shared" ca="1" si="363"/>
        <v>-4.2903003579109278</v>
      </c>
      <c r="L823" s="304">
        <f t="shared" ca="1" si="348"/>
        <v>866.90631720556803</v>
      </c>
      <c r="M823" s="306">
        <f t="shared" ca="1" si="364"/>
        <v>-1.4568990159554973</v>
      </c>
      <c r="N823" s="304">
        <f t="shared" ca="1" si="365"/>
        <v>-83.474164791012782</v>
      </c>
      <c r="P823" s="310">
        <f t="shared" ca="1" si="366"/>
        <v>23</v>
      </c>
      <c r="Q823" s="304">
        <f t="shared" ca="1" si="367"/>
        <v>0</v>
      </c>
      <c r="R823" s="306">
        <f t="shared" ca="1" si="368"/>
        <v>0</v>
      </c>
      <c r="S823" s="307">
        <f t="shared" ca="1" si="369"/>
        <v>8.2349999999999994</v>
      </c>
      <c r="T823" s="304">
        <f t="shared" ca="1" si="349"/>
        <v>80.785349999999994</v>
      </c>
      <c r="U823" s="311">
        <f t="shared" ca="1" si="350"/>
        <v>0</v>
      </c>
      <c r="V823" s="306">
        <f t="shared" ca="1" si="351"/>
        <v>1.2255256745589318</v>
      </c>
      <c r="W823" s="304">
        <f t="shared" ca="1" si="352"/>
        <v>59.700881035781372</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2.4968238576041273</v>
      </c>
      <c r="AH823" s="304">
        <f t="shared" ca="1" si="376"/>
        <v>-7.249613298420341</v>
      </c>
    </row>
    <row r="824" spans="1:34" x14ac:dyDescent="0.2">
      <c r="A824" s="347">
        <f t="shared" ca="1" si="354"/>
        <v>1E-4</v>
      </c>
      <c r="B824" s="304">
        <f t="shared" ca="1" si="355"/>
        <v>34.411600000000561</v>
      </c>
      <c r="D824" s="306">
        <f t="shared" ca="1" si="356"/>
        <v>-0.8239317010831716</v>
      </c>
      <c r="E824" s="307">
        <f t="shared" ca="1" si="357"/>
        <v>-2.6073209798975494</v>
      </c>
      <c r="F824" s="304">
        <f t="shared" ca="1" si="358"/>
        <v>2.7344078225940853</v>
      </c>
      <c r="G824" s="306">
        <f t="shared" ca="1" si="359"/>
        <v>13.963412541890555</v>
      </c>
      <c r="H824" s="307">
        <f t="shared" ca="1" si="360"/>
        <v>-122.0668979107004</v>
      </c>
      <c r="I824" s="304">
        <f t="shared" ca="1" si="361"/>
        <v>122.86294988871292</v>
      </c>
      <c r="J824" s="306">
        <f t="shared" ca="1" si="362"/>
        <v>866.89570083935689</v>
      </c>
      <c r="K824" s="307">
        <f t="shared" ca="1" si="363"/>
        <v>-4.3025070346653926</v>
      </c>
      <c r="L824" s="304">
        <f t="shared" ca="1" si="348"/>
        <v>866.90637770208093</v>
      </c>
      <c r="M824" s="306">
        <f t="shared" ca="1" si="364"/>
        <v>-1.4568999234043274</v>
      </c>
      <c r="N824" s="304">
        <f t="shared" ca="1" si="365"/>
        <v>-83.474216784000873</v>
      </c>
      <c r="P824" s="310">
        <f t="shared" ca="1" si="366"/>
        <v>23</v>
      </c>
      <c r="Q824" s="304">
        <f t="shared" ca="1" si="367"/>
        <v>0</v>
      </c>
      <c r="R824" s="306">
        <f t="shared" ca="1" si="368"/>
        <v>0</v>
      </c>
      <c r="S824" s="307">
        <f t="shared" ca="1" si="369"/>
        <v>8.2349999999999994</v>
      </c>
      <c r="T824" s="304">
        <f t="shared" ca="1" si="349"/>
        <v>80.785349999999994</v>
      </c>
      <c r="U824" s="311">
        <f t="shared" ca="1" si="350"/>
        <v>0</v>
      </c>
      <c r="V824" s="306">
        <f t="shared" ca="1" si="351"/>
        <v>1.2255271705194901</v>
      </c>
      <c r="W824" s="304">
        <f t="shared" ca="1" si="352"/>
        <v>59.701196556776104</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2.4967865544388932</v>
      </c>
      <c r="AH824" s="304">
        <f t="shared" ca="1" si="376"/>
        <v>-7.2496516133310713</v>
      </c>
    </row>
    <row r="825" spans="1:34" x14ac:dyDescent="0.2">
      <c r="A825" s="347">
        <f t="shared" ca="1" si="354"/>
        <v>1E-4</v>
      </c>
      <c r="B825" s="304">
        <f t="shared" ca="1" si="355"/>
        <v>34.411700000000565</v>
      </c>
      <c r="D825" s="306">
        <f t="shared" ca="1" si="356"/>
        <v>-0.82392951949005167</v>
      </c>
      <c r="E825" s="307">
        <f t="shared" ca="1" si="357"/>
        <v>-2.6072821658402816</v>
      </c>
      <c r="F825" s="304">
        <f t="shared" ca="1" si="358"/>
        <v>2.7343701551538149</v>
      </c>
      <c r="G825" s="306">
        <f t="shared" ca="1" si="359"/>
        <v>13.963330148938606</v>
      </c>
      <c r="H825" s="307">
        <f t="shared" ca="1" si="360"/>
        <v>-122.06715863891699</v>
      </c>
      <c r="I825" s="304">
        <f t="shared" ca="1" si="361"/>
        <v>122.86319956368865</v>
      </c>
      <c r="J825" s="306">
        <f t="shared" ca="1" si="362"/>
        <v>866.89570083935689</v>
      </c>
      <c r="K825" s="307">
        <f t="shared" ca="1" si="363"/>
        <v>-4.3147137374928732</v>
      </c>
      <c r="L825" s="304">
        <f t="shared" ca="1" si="348"/>
        <v>866.90643837059849</v>
      </c>
      <c r="M825" s="306">
        <f t="shared" ca="1" si="364"/>
        <v>-1.4569008308441149</v>
      </c>
      <c r="N825" s="304">
        <f t="shared" ca="1" si="365"/>
        <v>-83.474268776470851</v>
      </c>
      <c r="P825" s="310">
        <f t="shared" ca="1" si="366"/>
        <v>23</v>
      </c>
      <c r="Q825" s="304">
        <f t="shared" ca="1" si="367"/>
        <v>0</v>
      </c>
      <c r="R825" s="306">
        <f t="shared" ca="1" si="368"/>
        <v>0</v>
      </c>
      <c r="S825" s="307">
        <f t="shared" ca="1" si="369"/>
        <v>8.2349999999999994</v>
      </c>
      <c r="T825" s="304">
        <f t="shared" ca="1" si="349"/>
        <v>80.785349999999994</v>
      </c>
      <c r="U825" s="311">
        <f t="shared" ca="1" si="350"/>
        <v>0</v>
      </c>
      <c r="V825" s="306">
        <f t="shared" ca="1" si="351"/>
        <v>1.2255286664850704</v>
      </c>
      <c r="W825" s="304">
        <f t="shared" ca="1" si="352"/>
        <v>59.701512075475726</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2.4967492515342515</v>
      </c>
      <c r="AH825" s="304">
        <f t="shared" ca="1" si="376"/>
        <v>-7.2496899279630975</v>
      </c>
    </row>
    <row r="826" spans="1:34" x14ac:dyDescent="0.2">
      <c r="A826" s="347">
        <f t="shared" ca="1" si="354"/>
        <v>1E-4</v>
      </c>
      <c r="B826" s="304">
        <f t="shared" ca="1" si="355"/>
        <v>34.411800000000568</v>
      </c>
      <c r="D826" s="306">
        <f t="shared" ca="1" si="356"/>
        <v>-0.82392733786062344</v>
      </c>
      <c r="E826" s="307">
        <f t="shared" ca="1" si="357"/>
        <v>-2.6072433520653879</v>
      </c>
      <c r="F826" s="304">
        <f t="shared" ca="1" si="358"/>
        <v>2.7343324880056659</v>
      </c>
      <c r="G826" s="306">
        <f t="shared" ca="1" si="359"/>
        <v>13.963247756204821</v>
      </c>
      <c r="H826" s="307">
        <f t="shared" ca="1" si="360"/>
        <v>-122.0674193632522</v>
      </c>
      <c r="I826" s="304">
        <f t="shared" ca="1" si="361"/>
        <v>122.86344923493414</v>
      </c>
      <c r="J826" s="306">
        <f t="shared" ca="1" si="362"/>
        <v>866.89570083935689</v>
      </c>
      <c r="K826" s="307">
        <f t="shared" ca="1" si="363"/>
        <v>-4.3269204663929814</v>
      </c>
      <c r="L826" s="304">
        <f t="shared" ca="1" si="348"/>
        <v>866.90649921112151</v>
      </c>
      <c r="M826" s="306">
        <f t="shared" ca="1" si="364"/>
        <v>-1.4569017382748599</v>
      </c>
      <c r="N826" s="304">
        <f t="shared" ca="1" si="365"/>
        <v>-83.474320768422743</v>
      </c>
      <c r="P826" s="310">
        <f t="shared" ca="1" si="366"/>
        <v>23</v>
      </c>
      <c r="Q826" s="304">
        <f t="shared" ca="1" si="367"/>
        <v>0</v>
      </c>
      <c r="R826" s="306">
        <f t="shared" ca="1" si="368"/>
        <v>0</v>
      </c>
      <c r="S826" s="307">
        <f t="shared" ca="1" si="369"/>
        <v>8.2349999999999994</v>
      </c>
      <c r="T826" s="304">
        <f t="shared" ca="1" si="349"/>
        <v>80.785349999999994</v>
      </c>
      <c r="U826" s="311">
        <f t="shared" ca="1" si="350"/>
        <v>0</v>
      </c>
      <c r="V826" s="306">
        <f t="shared" ca="1" si="351"/>
        <v>1.225530162455672</v>
      </c>
      <c r="W826" s="304">
        <f t="shared" ca="1" si="352"/>
        <v>59.70182759188021</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2.4967119488902076</v>
      </c>
      <c r="AH826" s="304">
        <f t="shared" ca="1" si="376"/>
        <v>-7.2497282423164213</v>
      </c>
    </row>
    <row r="827" spans="1:34" x14ac:dyDescent="0.2">
      <c r="A827" s="347">
        <f t="shared" ca="1" si="354"/>
        <v>1E-4</v>
      </c>
      <c r="B827" s="304">
        <f t="shared" ca="1" si="355"/>
        <v>34.411900000000571</v>
      </c>
      <c r="D827" s="306">
        <f t="shared" ca="1" si="356"/>
        <v>-0.82392515619488871</v>
      </c>
      <c r="E827" s="307">
        <f t="shared" ca="1" si="357"/>
        <v>-2.6072045385728728</v>
      </c>
      <c r="F827" s="304">
        <f t="shared" ca="1" si="358"/>
        <v>2.7342948211496432</v>
      </c>
      <c r="G827" s="306">
        <f t="shared" ca="1" si="359"/>
        <v>13.963165363689201</v>
      </c>
      <c r="H827" s="307">
        <f t="shared" ca="1" si="360"/>
        <v>-122.06768008370605</v>
      </c>
      <c r="I827" s="304">
        <f t="shared" ca="1" si="361"/>
        <v>122.86369890244936</v>
      </c>
      <c r="J827" s="306">
        <f t="shared" ca="1" si="362"/>
        <v>866.89570083935689</v>
      </c>
      <c r="K827" s="307">
        <f t="shared" ca="1" si="363"/>
        <v>-4.3391272213653291</v>
      </c>
      <c r="L827" s="304">
        <f t="shared" ca="1" si="348"/>
        <v>866.90656022365124</v>
      </c>
      <c r="M827" s="306">
        <f t="shared" ca="1" si="364"/>
        <v>-1.4569026456965626</v>
      </c>
      <c r="N827" s="304">
        <f t="shared" ca="1" si="365"/>
        <v>-83.47437275985655</v>
      </c>
      <c r="P827" s="310">
        <f t="shared" ca="1" si="366"/>
        <v>23</v>
      </c>
      <c r="Q827" s="304">
        <f t="shared" ca="1" si="367"/>
        <v>0</v>
      </c>
      <c r="R827" s="306">
        <f t="shared" ca="1" si="368"/>
        <v>0</v>
      </c>
      <c r="S827" s="307">
        <f t="shared" ca="1" si="369"/>
        <v>8.2349999999999994</v>
      </c>
      <c r="T827" s="304">
        <f t="shared" ca="1" si="349"/>
        <v>80.785349999999994</v>
      </c>
      <c r="U827" s="311">
        <f t="shared" ca="1" si="350"/>
        <v>0</v>
      </c>
      <c r="V827" s="306">
        <f t="shared" ca="1" si="351"/>
        <v>1.2255316584312961</v>
      </c>
      <c r="W827" s="304">
        <f t="shared" ca="1" si="352"/>
        <v>59.70214310598957</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2.4966746465067589</v>
      </c>
      <c r="AH827" s="304">
        <f t="shared" ca="1" si="376"/>
        <v>-7.2497665563910401</v>
      </c>
    </row>
    <row r="828" spans="1:34" x14ac:dyDescent="0.2">
      <c r="A828" s="347">
        <f t="shared" ca="1" si="354"/>
        <v>1E-4</v>
      </c>
      <c r="B828" s="304">
        <f t="shared" ca="1" si="355"/>
        <v>34.412000000000575</v>
      </c>
      <c r="D828" s="306">
        <f t="shared" ca="1" si="356"/>
        <v>-0.82392297449284746</v>
      </c>
      <c r="E828" s="307">
        <f t="shared" ca="1" si="357"/>
        <v>-2.6071657253627345</v>
      </c>
      <c r="F828" s="304">
        <f t="shared" ca="1" si="358"/>
        <v>2.734257154585745</v>
      </c>
      <c r="G828" s="306">
        <f t="shared" ca="1" si="359"/>
        <v>13.963082971391753</v>
      </c>
      <c r="H828" s="307">
        <f t="shared" ca="1" si="360"/>
        <v>-122.06794080027859</v>
      </c>
      <c r="I828" s="304">
        <f t="shared" ca="1" si="361"/>
        <v>122.8639485662344</v>
      </c>
      <c r="J828" s="306">
        <f t="shared" ca="1" si="362"/>
        <v>866.89570083935689</v>
      </c>
      <c r="K828" s="307">
        <f t="shared" ca="1" si="363"/>
        <v>-4.3513340024095282</v>
      </c>
      <c r="L828" s="304">
        <f t="shared" ca="1" si="348"/>
        <v>866.90662140818847</v>
      </c>
      <c r="M828" s="306">
        <f t="shared" ca="1" si="364"/>
        <v>-1.4569035531092229</v>
      </c>
      <c r="N828" s="304">
        <f t="shared" ca="1" si="365"/>
        <v>-83.474424750772258</v>
      </c>
      <c r="P828" s="310">
        <f t="shared" ca="1" si="366"/>
        <v>23</v>
      </c>
      <c r="Q828" s="304">
        <f t="shared" ca="1" si="367"/>
        <v>0</v>
      </c>
      <c r="R828" s="306">
        <f t="shared" ca="1" si="368"/>
        <v>0</v>
      </c>
      <c r="S828" s="307">
        <f t="shared" ca="1" si="369"/>
        <v>8.2349999999999994</v>
      </c>
      <c r="T828" s="304">
        <f t="shared" ca="1" si="349"/>
        <v>80.785349999999994</v>
      </c>
      <c r="U828" s="311">
        <f t="shared" ca="1" si="350"/>
        <v>0</v>
      </c>
      <c r="V828" s="306">
        <f t="shared" ca="1" si="351"/>
        <v>1.2255331544119414</v>
      </c>
      <c r="W828" s="304">
        <f t="shared" ca="1" si="352"/>
        <v>59.702458617803813</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2.4966373443839096</v>
      </c>
      <c r="AH828" s="304">
        <f t="shared" ca="1" si="376"/>
        <v>-7.2498048701869546</v>
      </c>
    </row>
    <row r="829" spans="1:34" x14ac:dyDescent="0.2">
      <c r="A829" s="347">
        <f t="shared" ca="1" si="354"/>
        <v>1E-4</v>
      </c>
      <c r="B829" s="304">
        <f t="shared" ca="1" si="355"/>
        <v>34.412100000000578</v>
      </c>
      <c r="D829" s="306">
        <f t="shared" ca="1" si="356"/>
        <v>-0.82392079275450203</v>
      </c>
      <c r="E829" s="307">
        <f t="shared" ca="1" si="357"/>
        <v>-2.6071269124349712</v>
      </c>
      <c r="F829" s="304">
        <f t="shared" ca="1" si="358"/>
        <v>2.734219488313971</v>
      </c>
      <c r="G829" s="306">
        <f t="shared" ca="1" si="359"/>
        <v>13.963000579312478</v>
      </c>
      <c r="H829" s="307">
        <f t="shared" ca="1" si="360"/>
        <v>-122.06820151296984</v>
      </c>
      <c r="I829" s="304">
        <f t="shared" ca="1" si="361"/>
        <v>122.86419822628922</v>
      </c>
      <c r="J829" s="306">
        <f t="shared" ca="1" si="362"/>
        <v>866.89570083935689</v>
      </c>
      <c r="K829" s="307">
        <f t="shared" ca="1" si="363"/>
        <v>-4.3635408095251904</v>
      </c>
      <c r="L829" s="304">
        <f t="shared" ca="1" si="348"/>
        <v>866.90668276473457</v>
      </c>
      <c r="M829" s="306">
        <f t="shared" ca="1" si="364"/>
        <v>-1.4569044605128412</v>
      </c>
      <c r="N829" s="304">
        <f t="shared" ca="1" si="365"/>
        <v>-83.474476741169894</v>
      </c>
      <c r="P829" s="310">
        <f t="shared" ca="1" si="366"/>
        <v>23</v>
      </c>
      <c r="Q829" s="304">
        <f t="shared" ca="1" si="367"/>
        <v>0</v>
      </c>
      <c r="R829" s="306">
        <f t="shared" ca="1" si="368"/>
        <v>0</v>
      </c>
      <c r="S829" s="307">
        <f t="shared" ca="1" si="369"/>
        <v>8.2349999999999994</v>
      </c>
      <c r="T829" s="304">
        <f t="shared" ca="1" si="349"/>
        <v>80.785349999999994</v>
      </c>
      <c r="U829" s="311">
        <f t="shared" ca="1" si="350"/>
        <v>0</v>
      </c>
      <c r="V829" s="306">
        <f t="shared" ca="1" si="351"/>
        <v>1.2255346503976083</v>
      </c>
      <c r="W829" s="304">
        <f t="shared" ca="1" si="352"/>
        <v>59.702774127322868</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2.4966000425216555</v>
      </c>
      <c r="AH829" s="304">
        <f t="shared" ca="1" si="376"/>
        <v>-7.2498431837041677</v>
      </c>
    </row>
    <row r="830" spans="1:34" x14ac:dyDescent="0.2">
      <c r="A830" s="347">
        <f t="shared" ca="1" si="354"/>
        <v>1E-4</v>
      </c>
      <c r="B830" s="304">
        <f t="shared" ca="1" si="355"/>
        <v>34.412200000000581</v>
      </c>
      <c r="D830" s="306">
        <f t="shared" ca="1" si="356"/>
        <v>-0.82391861097985131</v>
      </c>
      <c r="E830" s="307">
        <f t="shared" ca="1" si="357"/>
        <v>-2.6070880997895935</v>
      </c>
      <c r="F830" s="304">
        <f t="shared" ca="1" si="358"/>
        <v>2.7341818223343308</v>
      </c>
      <c r="G830" s="306">
        <f t="shared" ca="1" si="359"/>
        <v>13.962918187451381</v>
      </c>
      <c r="H830" s="307">
        <f t="shared" ca="1" si="360"/>
        <v>-122.06846222177981</v>
      </c>
      <c r="I830" s="304">
        <f t="shared" ca="1" si="361"/>
        <v>122.86444788261389</v>
      </c>
      <c r="J830" s="306">
        <f t="shared" ca="1" si="362"/>
        <v>866.89570083935689</v>
      </c>
      <c r="K830" s="307">
        <f t="shared" ca="1" si="363"/>
        <v>-4.3757476427119277</v>
      </c>
      <c r="L830" s="304">
        <f t="shared" ca="1" si="348"/>
        <v>866.90674429329044</v>
      </c>
      <c r="M830" s="306">
        <f t="shared" ca="1" si="364"/>
        <v>-1.4569053679074175</v>
      </c>
      <c r="N830" s="304">
        <f t="shared" ca="1" si="365"/>
        <v>-83.474528731049475</v>
      </c>
      <c r="P830" s="310">
        <f t="shared" ca="1" si="366"/>
        <v>23</v>
      </c>
      <c r="Q830" s="304">
        <f t="shared" ca="1" si="367"/>
        <v>0</v>
      </c>
      <c r="R830" s="306">
        <f t="shared" ca="1" si="368"/>
        <v>0</v>
      </c>
      <c r="S830" s="307">
        <f t="shared" ca="1" si="369"/>
        <v>8.2349999999999994</v>
      </c>
      <c r="T830" s="304">
        <f t="shared" ca="1" si="349"/>
        <v>80.785349999999994</v>
      </c>
      <c r="U830" s="311">
        <f t="shared" ca="1" si="350"/>
        <v>0</v>
      </c>
      <c r="V830" s="306">
        <f t="shared" ca="1" si="351"/>
        <v>1.2255361463882972</v>
      </c>
      <c r="W830" s="304">
        <f t="shared" ca="1" si="352"/>
        <v>59.703089634546785</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2.4965627409200053</v>
      </c>
      <c r="AH830" s="304">
        <f t="shared" ca="1" si="376"/>
        <v>-7.2498814969426686</v>
      </c>
    </row>
    <row r="831" spans="1:34" x14ac:dyDescent="0.2">
      <c r="A831" s="347">
        <f t="shared" ca="1" si="354"/>
        <v>1E-4</v>
      </c>
      <c r="B831" s="304">
        <f t="shared" ca="1" si="355"/>
        <v>34.412300000000585</v>
      </c>
      <c r="D831" s="306">
        <f t="shared" ca="1" si="356"/>
        <v>-0.82391642916889618</v>
      </c>
      <c r="E831" s="307">
        <f t="shared" ca="1" si="357"/>
        <v>-2.6070492874265936</v>
      </c>
      <c r="F831" s="304">
        <f t="shared" ca="1" si="358"/>
        <v>2.734144156646817</v>
      </c>
      <c r="G831" s="306">
        <f t="shared" ca="1" si="359"/>
        <v>13.962835795808465</v>
      </c>
      <c r="H831" s="307">
        <f t="shared" ca="1" si="360"/>
        <v>-122.06872292670856</v>
      </c>
      <c r="I831" s="304">
        <f t="shared" ca="1" si="361"/>
        <v>122.86469753520844</v>
      </c>
      <c r="J831" s="306">
        <f t="shared" ca="1" si="362"/>
        <v>866.89570083935689</v>
      </c>
      <c r="K831" s="307">
        <f t="shared" ca="1" si="363"/>
        <v>-4.387954501969352</v>
      </c>
      <c r="L831" s="304">
        <f t="shared" ca="1" si="348"/>
        <v>866.90680599385712</v>
      </c>
      <c r="M831" s="306">
        <f t="shared" ca="1" si="364"/>
        <v>-1.456906275292952</v>
      </c>
      <c r="N831" s="304">
        <f t="shared" ca="1" si="365"/>
        <v>-83.474580720410998</v>
      </c>
      <c r="P831" s="310">
        <f t="shared" ca="1" si="366"/>
        <v>23</v>
      </c>
      <c r="Q831" s="304">
        <f t="shared" ca="1" si="367"/>
        <v>0</v>
      </c>
      <c r="R831" s="306">
        <f t="shared" ca="1" si="368"/>
        <v>0</v>
      </c>
      <c r="S831" s="307">
        <f t="shared" ca="1" si="369"/>
        <v>8.2349999999999994</v>
      </c>
      <c r="T831" s="304">
        <f t="shared" ca="1" si="349"/>
        <v>80.785349999999994</v>
      </c>
      <c r="U831" s="311">
        <f t="shared" ca="1" si="350"/>
        <v>0</v>
      </c>
      <c r="V831" s="306">
        <f t="shared" ca="1" si="351"/>
        <v>1.2255376423840074</v>
      </c>
      <c r="W831" s="304">
        <f t="shared" ca="1" si="352"/>
        <v>59.703405139475549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2.4965254395789582</v>
      </c>
      <c r="AH831" s="304">
        <f t="shared" ca="1" si="376"/>
        <v>-7.2499198099024635</v>
      </c>
    </row>
    <row r="832" spans="1:34" x14ac:dyDescent="0.2">
      <c r="A832" s="347">
        <f t="shared" ca="1" si="354"/>
        <v>1E-4</v>
      </c>
      <c r="B832" s="304">
        <f t="shared" ca="1" si="355"/>
        <v>34.412400000000588</v>
      </c>
      <c r="D832" s="306">
        <f t="shared" ca="1" si="356"/>
        <v>-0.82391424732163854</v>
      </c>
      <c r="E832" s="307">
        <f t="shared" ca="1" si="357"/>
        <v>-2.6070104753459731</v>
      </c>
      <c r="F832" s="304">
        <f t="shared" ca="1" si="358"/>
        <v>2.7341064912514321</v>
      </c>
      <c r="G832" s="306">
        <f t="shared" ca="1" si="359"/>
        <v>13.962753404383733</v>
      </c>
      <c r="H832" s="307">
        <f t="shared" ca="1" si="360"/>
        <v>-122.0689836277561</v>
      </c>
      <c r="I832" s="304">
        <f t="shared" ca="1" si="361"/>
        <v>122.86494718407288</v>
      </c>
      <c r="J832" s="306">
        <f t="shared" ca="1" si="362"/>
        <v>866.89570083935689</v>
      </c>
      <c r="K832" s="307">
        <f t="shared" ca="1" si="363"/>
        <v>-4.4001613872970751</v>
      </c>
      <c r="L832" s="304">
        <f t="shared" ca="1" si="348"/>
        <v>866.90686786643585</v>
      </c>
      <c r="M832" s="306">
        <f t="shared" ca="1" si="364"/>
        <v>-1.4569071826694449</v>
      </c>
      <c r="N832" s="304">
        <f t="shared" ca="1" si="365"/>
        <v>-83.474632709254465</v>
      </c>
      <c r="P832" s="310">
        <f t="shared" ca="1" si="366"/>
        <v>23</v>
      </c>
      <c r="Q832" s="304">
        <f t="shared" ca="1" si="367"/>
        <v>0</v>
      </c>
      <c r="R832" s="306">
        <f t="shared" ca="1" si="368"/>
        <v>0</v>
      </c>
      <c r="S832" s="307">
        <f t="shared" ca="1" si="369"/>
        <v>8.2349999999999994</v>
      </c>
      <c r="T832" s="304">
        <f t="shared" ca="1" si="349"/>
        <v>80.785349999999994</v>
      </c>
      <c r="U832" s="311">
        <f t="shared" ca="1" si="350"/>
        <v>0</v>
      </c>
      <c r="V832" s="306">
        <f t="shared" ca="1" si="351"/>
        <v>1.2255391383847392</v>
      </c>
      <c r="W832" s="304">
        <f t="shared" ca="1" si="352"/>
        <v>59.703720642109147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2.4964881384985125</v>
      </c>
      <c r="AH832" s="304">
        <f t="shared" ca="1" si="376"/>
        <v>-7.2499581225835525</v>
      </c>
    </row>
    <row r="833" spans="1:34" x14ac:dyDescent="0.2">
      <c r="A833" s="347">
        <f t="shared" ca="1" si="354"/>
        <v>1E-4</v>
      </c>
      <c r="B833" s="304">
        <f t="shared" ca="1" si="355"/>
        <v>34.412500000000591</v>
      </c>
      <c r="D833" s="306">
        <f t="shared" ca="1" si="356"/>
        <v>-0.82391206543807805</v>
      </c>
      <c r="E833" s="307">
        <f t="shared" ca="1" si="357"/>
        <v>-2.6069716635477356</v>
      </c>
      <c r="F833" s="304">
        <f t="shared" ca="1" si="358"/>
        <v>2.7340688261481803</v>
      </c>
      <c r="G833" s="306">
        <f t="shared" ca="1" si="359"/>
        <v>13.962671013177189</v>
      </c>
      <c r="H833" s="307">
        <f t="shared" ca="1" si="360"/>
        <v>-122.06924432492245</v>
      </c>
      <c r="I833" s="304">
        <f t="shared" ca="1" si="361"/>
        <v>122.86519682920721</v>
      </c>
      <c r="J833" s="306">
        <f t="shared" ca="1" si="362"/>
        <v>866.89570083935689</v>
      </c>
      <c r="K833" s="307">
        <f t="shared" ca="1" si="363"/>
        <v>-4.4123682986947088</v>
      </c>
      <c r="L833" s="304">
        <f t="shared" ca="1" si="348"/>
        <v>866.90692991102753</v>
      </c>
      <c r="M833" s="306">
        <f t="shared" ca="1" si="364"/>
        <v>-1.4569080900368963</v>
      </c>
      <c r="N833" s="304">
        <f t="shared" ca="1" si="365"/>
        <v>-83.474684697579903</v>
      </c>
      <c r="P833" s="310">
        <f t="shared" ca="1" si="366"/>
        <v>23</v>
      </c>
      <c r="Q833" s="304">
        <f t="shared" ca="1" si="367"/>
        <v>0</v>
      </c>
      <c r="R833" s="306">
        <f t="shared" ca="1" si="368"/>
        <v>0</v>
      </c>
      <c r="S833" s="307">
        <f t="shared" ca="1" si="369"/>
        <v>8.2349999999999994</v>
      </c>
      <c r="T833" s="304">
        <f t="shared" ca="1" si="349"/>
        <v>80.785349999999994</v>
      </c>
      <c r="U833" s="311">
        <f t="shared" ca="1" si="350"/>
        <v>0</v>
      </c>
      <c r="V833" s="306">
        <f t="shared" ca="1" si="351"/>
        <v>1.2255406343904924</v>
      </c>
      <c r="W833" s="304">
        <f t="shared" ca="1" si="352"/>
        <v>59.704036142447535</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2.4964508376786698</v>
      </c>
      <c r="AH833" s="304">
        <f t="shared" ca="1" si="376"/>
        <v>-7.249996434985932</v>
      </c>
    </row>
    <row r="834" spans="1:34" x14ac:dyDescent="0.2">
      <c r="A834" s="347">
        <f t="shared" ca="1" si="354"/>
        <v>1E-4</v>
      </c>
      <c r="B834" s="304">
        <f t="shared" ca="1" si="355"/>
        <v>34.412600000000594</v>
      </c>
      <c r="D834" s="306">
        <f t="shared" ca="1" si="356"/>
        <v>-0.82390988351821437</v>
      </c>
      <c r="E834" s="307">
        <f t="shared" ca="1" si="357"/>
        <v>-2.6069328520318846</v>
      </c>
      <c r="F834" s="304">
        <f t="shared" ca="1" si="358"/>
        <v>2.7340311613370636</v>
      </c>
      <c r="G834" s="306">
        <f t="shared" ca="1" si="359"/>
        <v>13.962588622188838</v>
      </c>
      <c r="H834" s="307">
        <f t="shared" ca="1" si="360"/>
        <v>-122.06950501820765</v>
      </c>
      <c r="I834" s="304">
        <f t="shared" ca="1" si="361"/>
        <v>122.8654464706115</v>
      </c>
      <c r="J834" s="306">
        <f t="shared" ca="1" si="362"/>
        <v>866.89570083935689</v>
      </c>
      <c r="K834" s="307">
        <f t="shared" ca="1" si="363"/>
        <v>-4.4245752361618651</v>
      </c>
      <c r="L834" s="304">
        <f t="shared" ca="1" si="348"/>
        <v>866.9069921276332</v>
      </c>
      <c r="M834" s="306">
        <f t="shared" ca="1" si="364"/>
        <v>-1.4569089973953062</v>
      </c>
      <c r="N834" s="304">
        <f t="shared" ca="1" si="365"/>
        <v>-83.474736685387299</v>
      </c>
      <c r="P834" s="310">
        <f t="shared" ca="1" si="366"/>
        <v>23</v>
      </c>
      <c r="Q834" s="304">
        <f t="shared" ca="1" si="367"/>
        <v>0</v>
      </c>
      <c r="R834" s="306">
        <f t="shared" ca="1" si="368"/>
        <v>0</v>
      </c>
      <c r="S834" s="307">
        <f t="shared" ca="1" si="369"/>
        <v>8.2349999999999994</v>
      </c>
      <c r="T834" s="304">
        <f t="shared" ca="1" si="349"/>
        <v>80.785349999999994</v>
      </c>
      <c r="U834" s="311">
        <f t="shared" ca="1" si="350"/>
        <v>0</v>
      </c>
      <c r="V834" s="306">
        <f t="shared" ca="1" si="351"/>
        <v>1.2255421304012672</v>
      </c>
      <c r="W834" s="304">
        <f t="shared" ca="1" si="352"/>
        <v>59.704351640490756</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2.4964135371194365</v>
      </c>
      <c r="AH834" s="304">
        <f t="shared" ca="1" si="376"/>
        <v>-7.2500347471095976</v>
      </c>
    </row>
    <row r="835" spans="1:34" x14ac:dyDescent="0.2">
      <c r="A835" s="347">
        <f t="shared" ca="1" si="354"/>
        <v>1E-4</v>
      </c>
      <c r="B835" s="304">
        <f t="shared" ca="1" si="355"/>
        <v>34.412700000000598</v>
      </c>
      <c r="D835" s="306">
        <f t="shared" ca="1" si="356"/>
        <v>-0.82390770156205029</v>
      </c>
      <c r="E835" s="307">
        <f t="shared" ca="1" si="357"/>
        <v>-2.6068940407984149</v>
      </c>
      <c r="F835" s="304">
        <f t="shared" ca="1" si="358"/>
        <v>2.7339934968180795</v>
      </c>
      <c r="G835" s="306">
        <f t="shared" ca="1" si="359"/>
        <v>13.962506231418681</v>
      </c>
      <c r="H835" s="307">
        <f t="shared" ca="1" si="360"/>
        <v>-122.06976570761174</v>
      </c>
      <c r="I835" s="304">
        <f t="shared" ca="1" si="361"/>
        <v>122.86569610828576</v>
      </c>
      <c r="J835" s="306">
        <f t="shared" ca="1" si="362"/>
        <v>866.89570083935689</v>
      </c>
      <c r="K835" s="307">
        <f t="shared" ca="1" si="363"/>
        <v>-4.4367821996981558</v>
      </c>
      <c r="L835" s="304">
        <f t="shared" ca="1" si="348"/>
        <v>866.90705451625399</v>
      </c>
      <c r="M835" s="306">
        <f t="shared" ca="1" si="364"/>
        <v>-1.4569099047446747</v>
      </c>
      <c r="N835" s="304">
        <f t="shared" ca="1" si="365"/>
        <v>-83.474788672676652</v>
      </c>
      <c r="P835" s="310">
        <f t="shared" ca="1" si="366"/>
        <v>23</v>
      </c>
      <c r="Q835" s="304">
        <f t="shared" ca="1" si="367"/>
        <v>0</v>
      </c>
      <c r="R835" s="306">
        <f t="shared" ca="1" si="368"/>
        <v>0</v>
      </c>
      <c r="S835" s="307">
        <f t="shared" ca="1" si="369"/>
        <v>8.2349999999999994</v>
      </c>
      <c r="T835" s="304">
        <f t="shared" ca="1" si="349"/>
        <v>80.785349999999994</v>
      </c>
      <c r="U835" s="311">
        <f t="shared" ca="1" si="350"/>
        <v>0</v>
      </c>
      <c r="V835" s="306">
        <f t="shared" ca="1" si="351"/>
        <v>1.2255436264170636</v>
      </c>
      <c r="W835" s="304">
        <f t="shared" ca="1" si="352"/>
        <v>59.704667136238825</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2.496376236820808</v>
      </c>
      <c r="AH835" s="304">
        <f t="shared" ca="1" si="376"/>
        <v>-7.2500730589545554</v>
      </c>
    </row>
    <row r="836" spans="1:34" x14ac:dyDescent="0.2">
      <c r="A836" s="347">
        <f t="shared" ca="1" si="354"/>
        <v>1E-4</v>
      </c>
      <c r="B836" s="304">
        <f t="shared" ca="1" si="355"/>
        <v>34.412800000000601</v>
      </c>
      <c r="D836" s="306">
        <f t="shared" ca="1" si="356"/>
        <v>-0.82390551956958735</v>
      </c>
      <c r="E836" s="307">
        <f t="shared" ca="1" si="357"/>
        <v>-2.6068552298473255</v>
      </c>
      <c r="F836" s="304">
        <f t="shared" ca="1" si="358"/>
        <v>2.7339558325912261</v>
      </c>
      <c r="G836" s="306">
        <f t="shared" ca="1" si="359"/>
        <v>13.962423840866723</v>
      </c>
      <c r="H836" s="307">
        <f t="shared" ca="1" si="360"/>
        <v>-122.07002639313473</v>
      </c>
      <c r="I836" s="304">
        <f t="shared" ca="1" si="361"/>
        <v>122.86594574223002</v>
      </c>
      <c r="J836" s="306">
        <f t="shared" ca="1" si="362"/>
        <v>866.89570083935689</v>
      </c>
      <c r="K836" s="307">
        <f t="shared" ca="1" si="363"/>
        <v>-4.4489891893031928</v>
      </c>
      <c r="L836" s="304">
        <f t="shared" ref="L836:L899" ca="1" si="377">SQRT(pos_x^2+pos_z^2)</f>
        <v>866.90711707689093</v>
      </c>
      <c r="M836" s="306">
        <f t="shared" ca="1" si="364"/>
        <v>-1.4569108120850023</v>
      </c>
      <c r="N836" s="304">
        <f t="shared" ca="1" si="365"/>
        <v>-83.474840659448006</v>
      </c>
      <c r="P836" s="310">
        <f t="shared" ca="1" si="366"/>
        <v>23</v>
      </c>
      <c r="Q836" s="304">
        <f t="shared" ca="1" si="367"/>
        <v>0</v>
      </c>
      <c r="R836" s="306">
        <f t="shared" ca="1" si="368"/>
        <v>0</v>
      </c>
      <c r="S836" s="307">
        <f t="shared" ca="1" si="369"/>
        <v>8.2349999999999994</v>
      </c>
      <c r="T836" s="304">
        <f t="shared" ref="T836:T899" ca="1" si="378">m*g</f>
        <v>80.785349999999994</v>
      </c>
      <c r="U836" s="311">
        <f t="shared" ref="U836:U899" ca="1" si="379">IF(pos_xz&lt;L_rampe,Poids*COS(Beta),0)</f>
        <v>0</v>
      </c>
      <c r="V836" s="306">
        <f t="shared" ref="V836:V899" ca="1" si="380">Rho_moyen*(20000-Alt_rampe-pos_z)/(20000+Alt_rampe+pos_z)</f>
        <v>1.2255451224378813</v>
      </c>
      <c r="W836" s="304">
        <f t="shared" ref="W836:W899" ca="1" si="381">1/2*Rho*Sref*Cx*vit_xz^2</f>
        <v>59.704982629691663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2.4963389367827853</v>
      </c>
      <c r="AH836" s="304">
        <f t="shared" ca="1" si="376"/>
        <v>-7.2501113705208047</v>
      </c>
    </row>
    <row r="837" spans="1:34" x14ac:dyDescent="0.2">
      <c r="A837" s="347">
        <f t="shared" ref="A837:A900" ca="1" si="383">IF(B836+0.01&lt;=T_ini+ROUNDUP(Temps_fin_propu,0), 0.01, IF(K836&gt;0, 0.1, 0.0001))</f>
        <v>1E-4</v>
      </c>
      <c r="B837" s="304">
        <f t="shared" ref="B837:B900" ca="1" si="384">B836+pas</f>
        <v>34.412900000000604</v>
      </c>
      <c r="D837" s="306">
        <f t="shared" ref="D837:D900" ca="1" si="385">IF(AND(L836&lt;L_rampe,Poussee&lt;Poids*SIN(M836)),0,(-W836+Poussee)/m*COS(M836)-U836/m*SIN(M836))</f>
        <v>-0.82390333754082323</v>
      </c>
      <c r="E837" s="307">
        <f t="shared" ref="E837:E900" ca="1" si="386">IF(AND(L836&lt;L_rampe,Poussee&lt;Poids*SIN(M836)),0,(-W836+Poussee)/m*SIN(M836)+U836/m*COS(M836)-Poids/m)</f>
        <v>-2.6068164191786263</v>
      </c>
      <c r="F837" s="304">
        <f t="shared" ref="F837:F900" ca="1" si="387">SQRT(acc_x^2+acc_z^2)</f>
        <v>2.7339181686565133</v>
      </c>
      <c r="G837" s="306">
        <f t="shared" ref="G837:G900" ca="1" si="388">G836+acc_x*pas</f>
        <v>13.962341450532969</v>
      </c>
      <c r="H837" s="307">
        <f t="shared" ref="H837:H900" ca="1" si="389">H836+acc_z*pas</f>
        <v>-122.07028707477664</v>
      </c>
      <c r="I837" s="304">
        <f t="shared" ref="I837:I900" ca="1" si="390">SQRT(vit_x^2+vit_z^2)</f>
        <v>122.8661953724443</v>
      </c>
      <c r="J837" s="306">
        <f t="shared" ref="J837:J900" ca="1" si="391">J836+0.5*(vit_x+G836)*pas*(K836&gt;=0)</f>
        <v>866.89570083935689</v>
      </c>
      <c r="K837" s="307">
        <f t="shared" ref="K837:K900" ca="1" si="392">K836+0.5*(vit_z+H836)*pas</f>
        <v>-4.4611962049765888</v>
      </c>
      <c r="L837" s="304">
        <f t="shared" ca="1" si="377"/>
        <v>866.90717980954514</v>
      </c>
      <c r="M837" s="306">
        <f t="shared" ref="M837:M900" ca="1" si="393">IF(AND(L836&gt;L_rampe,G837&gt;0),ATAN2(G837,H837),$M$4)</f>
        <v>-1.4569117194162888</v>
      </c>
      <c r="N837" s="304">
        <f t="shared" ref="N837:N900" ca="1" si="394">DEGREES(Beta)</f>
        <v>-83.474892645701345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8.2349999999999994</v>
      </c>
      <c r="T837" s="304">
        <f t="shared" ca="1" si="378"/>
        <v>80.785349999999994</v>
      </c>
      <c r="U837" s="311">
        <f t="shared" ca="1" si="379"/>
        <v>0</v>
      </c>
      <c r="V837" s="306">
        <f t="shared" ca="1" si="380"/>
        <v>1.2255466184637203</v>
      </c>
      <c r="W837" s="304">
        <f t="shared" ca="1" si="381"/>
        <v>59.705298120849299</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2.4963016370053719</v>
      </c>
      <c r="AH837" s="304">
        <f t="shared" ref="AH837:AH900" ca="1" si="405">IF(AND(L836&lt;L_rampe,Poussee&lt;Poids*SIN(M836)), g*SIN(M836), (-W836+Poussee)/m)</f>
        <v>-7.2501496818083382</v>
      </c>
    </row>
    <row r="838" spans="1:34" x14ac:dyDescent="0.2">
      <c r="A838" s="347">
        <f t="shared" ca="1" si="383"/>
        <v>1E-4</v>
      </c>
      <c r="B838" s="304">
        <f t="shared" ca="1" si="384"/>
        <v>34.413000000000608</v>
      </c>
      <c r="D838" s="306">
        <f t="shared" ca="1" si="385"/>
        <v>-0.82390115547576015</v>
      </c>
      <c r="E838" s="307">
        <f t="shared" ca="1" si="386"/>
        <v>-2.6067776087923118</v>
      </c>
      <c r="F838" s="304">
        <f t="shared" ca="1" si="387"/>
        <v>2.7338805050139365</v>
      </c>
      <c r="G838" s="306">
        <f t="shared" ca="1" si="388"/>
        <v>13.962259060417422</v>
      </c>
      <c r="H838" s="307">
        <f t="shared" ca="1" si="389"/>
        <v>-122.07054775253752</v>
      </c>
      <c r="I838" s="304">
        <f t="shared" ca="1" si="390"/>
        <v>122.86644499892863</v>
      </c>
      <c r="J838" s="306">
        <f t="shared" ca="1" si="391"/>
        <v>866.89570083935689</v>
      </c>
      <c r="K838" s="307">
        <f t="shared" ca="1" si="392"/>
        <v>-4.4734032467179548</v>
      </c>
      <c r="L838" s="304">
        <f t="shared" ca="1" si="377"/>
        <v>866.90724271421766</v>
      </c>
      <c r="M838" s="306">
        <f t="shared" ca="1" si="393"/>
        <v>-1.4569126267385344</v>
      </c>
      <c r="N838" s="304">
        <f t="shared" ca="1" si="394"/>
        <v>-83.474944631436671</v>
      </c>
      <c r="P838" s="310">
        <f t="shared" ca="1" si="395"/>
        <v>23</v>
      </c>
      <c r="Q838" s="304">
        <f t="shared" ca="1" si="396"/>
        <v>0</v>
      </c>
      <c r="R838" s="306">
        <f t="shared" ca="1" si="397"/>
        <v>0</v>
      </c>
      <c r="S838" s="307">
        <f t="shared" ca="1" si="398"/>
        <v>8.2349999999999994</v>
      </c>
      <c r="T838" s="304">
        <f t="shared" ca="1" si="378"/>
        <v>80.785349999999994</v>
      </c>
      <c r="U838" s="311">
        <f t="shared" ca="1" si="379"/>
        <v>0</v>
      </c>
      <c r="V838" s="306">
        <f t="shared" ca="1" si="380"/>
        <v>1.225548114494581</v>
      </c>
      <c r="W838" s="304">
        <f t="shared" ca="1" si="381"/>
        <v>59.705613609711754</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2.4962643374885705</v>
      </c>
      <c r="AH838" s="304">
        <f t="shared" ca="1" si="405"/>
        <v>-7.2501879928171586</v>
      </c>
    </row>
    <row r="839" spans="1:34" x14ac:dyDescent="0.2">
      <c r="A839" s="347">
        <f t="shared" ca="1" si="383"/>
        <v>1E-4</v>
      </c>
      <c r="B839" s="304">
        <f t="shared" ca="1" si="384"/>
        <v>34.413100000000611</v>
      </c>
      <c r="D839" s="306">
        <f t="shared" ca="1" si="385"/>
        <v>-0.82389897337440021</v>
      </c>
      <c r="E839" s="307">
        <f t="shared" ca="1" si="386"/>
        <v>-2.6067387986883821</v>
      </c>
      <c r="F839" s="304">
        <f t="shared" ca="1" si="387"/>
        <v>2.7338428416634963</v>
      </c>
      <c r="G839" s="306">
        <f t="shared" ca="1" si="388"/>
        <v>13.962176670520085</v>
      </c>
      <c r="H839" s="307">
        <f t="shared" ca="1" si="389"/>
        <v>-122.07080842641739</v>
      </c>
      <c r="I839" s="304">
        <f t="shared" ca="1" si="390"/>
        <v>122.86669462168301</v>
      </c>
      <c r="J839" s="306">
        <f t="shared" ca="1" si="391"/>
        <v>866.89570083935689</v>
      </c>
      <c r="K839" s="307">
        <f t="shared" ca="1" si="392"/>
        <v>-4.4856103145269026</v>
      </c>
      <c r="L839" s="304">
        <f t="shared" ca="1" si="377"/>
        <v>866.9073057909095</v>
      </c>
      <c r="M839" s="306">
        <f t="shared" ca="1" si="393"/>
        <v>-1.4569135340517392</v>
      </c>
      <c r="N839" s="304">
        <f t="shared" ca="1" si="394"/>
        <v>-83.474996616653996</v>
      </c>
      <c r="P839" s="310">
        <f t="shared" ca="1" si="395"/>
        <v>23</v>
      </c>
      <c r="Q839" s="304">
        <f t="shared" ca="1" si="396"/>
        <v>0</v>
      </c>
      <c r="R839" s="306">
        <f t="shared" ca="1" si="397"/>
        <v>0</v>
      </c>
      <c r="S839" s="307">
        <f t="shared" ca="1" si="398"/>
        <v>8.2349999999999994</v>
      </c>
      <c r="T839" s="304">
        <f t="shared" ca="1" si="378"/>
        <v>80.785349999999994</v>
      </c>
      <c r="U839" s="311">
        <f t="shared" ca="1" si="379"/>
        <v>0</v>
      </c>
      <c r="V839" s="306">
        <f t="shared" ca="1" si="380"/>
        <v>1.2255496105304631</v>
      </c>
      <c r="W839" s="304">
        <f t="shared" ca="1" si="381"/>
        <v>59.705929096278958</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2.4962270382323783</v>
      </c>
      <c r="AH839" s="304">
        <f t="shared" ca="1" si="405"/>
        <v>-7.2502263035472687</v>
      </c>
    </row>
    <row r="840" spans="1:34" x14ac:dyDescent="0.2">
      <c r="A840" s="347">
        <f t="shared" ca="1" si="383"/>
        <v>1E-4</v>
      </c>
      <c r="B840" s="304">
        <f t="shared" ca="1" si="384"/>
        <v>34.413200000000614</v>
      </c>
      <c r="D840" s="306">
        <f t="shared" ca="1" si="385"/>
        <v>-0.82389679123674253</v>
      </c>
      <c r="E840" s="307">
        <f t="shared" ca="1" si="386"/>
        <v>-2.6066999888668443</v>
      </c>
      <c r="F840" s="304">
        <f t="shared" ca="1" si="387"/>
        <v>2.7338051786051993</v>
      </c>
      <c r="G840" s="306">
        <f t="shared" ca="1" si="388"/>
        <v>13.962094280840962</v>
      </c>
      <c r="H840" s="307">
        <f t="shared" ca="1" si="389"/>
        <v>-122.07106909641627</v>
      </c>
      <c r="I840" s="304">
        <f t="shared" ca="1" si="390"/>
        <v>122.8669442407075</v>
      </c>
      <c r="J840" s="306">
        <f t="shared" ca="1" si="391"/>
        <v>866.89570083935689</v>
      </c>
      <c r="K840" s="307">
        <f t="shared" ca="1" si="392"/>
        <v>-4.4978174084030442</v>
      </c>
      <c r="L840" s="304">
        <f t="shared" ca="1" si="377"/>
        <v>866.90736903962181</v>
      </c>
      <c r="M840" s="306">
        <f t="shared" ca="1" si="393"/>
        <v>-1.4569144413559034</v>
      </c>
      <c r="N840" s="304">
        <f t="shared" ca="1" si="394"/>
        <v>-83.47504860135335</v>
      </c>
      <c r="P840" s="310">
        <f t="shared" ca="1" si="395"/>
        <v>23</v>
      </c>
      <c r="Q840" s="304">
        <f t="shared" ca="1" si="396"/>
        <v>0</v>
      </c>
      <c r="R840" s="306">
        <f t="shared" ca="1" si="397"/>
        <v>0</v>
      </c>
      <c r="S840" s="307">
        <f t="shared" ca="1" si="398"/>
        <v>8.2349999999999994</v>
      </c>
      <c r="T840" s="304">
        <f t="shared" ca="1" si="378"/>
        <v>80.785349999999994</v>
      </c>
      <c r="U840" s="311">
        <f t="shared" ca="1" si="379"/>
        <v>0</v>
      </c>
      <c r="V840" s="306">
        <f t="shared" ca="1" si="380"/>
        <v>1.225551106571366</v>
      </c>
      <c r="W840" s="304">
        <f t="shared" ca="1" si="381"/>
        <v>59.706244580550944</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2.4961897392368027</v>
      </c>
      <c r="AH840" s="304">
        <f t="shared" ca="1" si="405"/>
        <v>-7.2502646139986595</v>
      </c>
    </row>
    <row r="841" spans="1:34" x14ac:dyDescent="0.2">
      <c r="A841" s="347">
        <f t="shared" ca="1" si="383"/>
        <v>1E-4</v>
      </c>
      <c r="B841" s="304">
        <f t="shared" ca="1" si="384"/>
        <v>34.413300000000618</v>
      </c>
      <c r="D841" s="306">
        <f t="shared" ca="1" si="385"/>
        <v>-0.823894609062788</v>
      </c>
      <c r="E841" s="307">
        <f t="shared" ca="1" si="386"/>
        <v>-2.6066611793276948</v>
      </c>
      <c r="F841" s="304">
        <f t="shared" ca="1" si="387"/>
        <v>2.7337675158390433</v>
      </c>
      <c r="G841" s="306">
        <f t="shared" ca="1" si="388"/>
        <v>13.962011891380055</v>
      </c>
      <c r="H841" s="307">
        <f t="shared" ca="1" si="389"/>
        <v>-122.07132976253421</v>
      </c>
      <c r="I841" s="304">
        <f t="shared" ca="1" si="390"/>
        <v>122.86719385600213</v>
      </c>
      <c r="J841" s="306">
        <f t="shared" ca="1" si="391"/>
        <v>866.89570083935689</v>
      </c>
      <c r="K841" s="307">
        <f t="shared" ca="1" si="392"/>
        <v>-4.5100245283459914</v>
      </c>
      <c r="L841" s="304">
        <f t="shared" ca="1" si="377"/>
        <v>866.90743246035561</v>
      </c>
      <c r="M841" s="306">
        <f t="shared" ca="1" si="393"/>
        <v>-1.4569153486510271</v>
      </c>
      <c r="N841" s="304">
        <f t="shared" ca="1" si="394"/>
        <v>-83.475100585534705</v>
      </c>
      <c r="P841" s="310">
        <f t="shared" ca="1" si="395"/>
        <v>23</v>
      </c>
      <c r="Q841" s="304">
        <f t="shared" ca="1" si="396"/>
        <v>0</v>
      </c>
      <c r="R841" s="306">
        <f t="shared" ca="1" si="397"/>
        <v>0</v>
      </c>
      <c r="S841" s="307">
        <f t="shared" ca="1" si="398"/>
        <v>8.2349999999999994</v>
      </c>
      <c r="T841" s="304">
        <f t="shared" ca="1" si="378"/>
        <v>80.785349999999994</v>
      </c>
      <c r="U841" s="311">
        <f t="shared" ca="1" si="379"/>
        <v>0</v>
      </c>
      <c r="V841" s="306">
        <f t="shared" ca="1" si="380"/>
        <v>1.2255526026172905</v>
      </c>
      <c r="W841" s="304">
        <f t="shared" ca="1" si="381"/>
        <v>59.706560062527728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2.4961524405018389</v>
      </c>
      <c r="AH841" s="304">
        <f t="shared" ca="1" si="405"/>
        <v>-7.2503029241713355</v>
      </c>
    </row>
    <row r="842" spans="1:34" x14ac:dyDescent="0.2">
      <c r="A842" s="347">
        <f t="shared" ca="1" si="383"/>
        <v>1E-4</v>
      </c>
      <c r="B842" s="304">
        <f t="shared" ca="1" si="384"/>
        <v>34.413400000000621</v>
      </c>
      <c r="D842" s="306">
        <f t="shared" ca="1" si="385"/>
        <v>-0.8238924268525385</v>
      </c>
      <c r="E842" s="307">
        <f t="shared" ca="1" si="386"/>
        <v>-2.6066223700709301</v>
      </c>
      <c r="F842" s="304">
        <f t="shared" ca="1" si="387"/>
        <v>2.7337298533650247</v>
      </c>
      <c r="G842" s="306">
        <f t="shared" ca="1" si="388"/>
        <v>13.961929502137369</v>
      </c>
      <c r="H842" s="307">
        <f t="shared" ca="1" si="389"/>
        <v>-122.07159042477122</v>
      </c>
      <c r="I842" s="304">
        <f t="shared" ca="1" si="390"/>
        <v>122.8674434675669</v>
      </c>
      <c r="J842" s="306">
        <f t="shared" ca="1" si="391"/>
        <v>866.89570083935689</v>
      </c>
      <c r="K842" s="307">
        <f t="shared" ca="1" si="392"/>
        <v>-4.522231674355357</v>
      </c>
      <c r="L842" s="304">
        <f t="shared" ca="1" si="377"/>
        <v>866.90749605311203</v>
      </c>
      <c r="M842" s="306">
        <f t="shared" ca="1" si="393"/>
        <v>-1.4569162559371107</v>
      </c>
      <c r="N842" s="304">
        <f t="shared" ca="1" si="394"/>
        <v>-83.475152569198116</v>
      </c>
      <c r="P842" s="310">
        <f t="shared" ca="1" si="395"/>
        <v>23</v>
      </c>
      <c r="Q842" s="304">
        <f t="shared" ca="1" si="396"/>
        <v>0</v>
      </c>
      <c r="R842" s="306">
        <f t="shared" ca="1" si="397"/>
        <v>0</v>
      </c>
      <c r="S842" s="307">
        <f t="shared" ca="1" si="398"/>
        <v>8.2349999999999994</v>
      </c>
      <c r="T842" s="304">
        <f t="shared" ca="1" si="378"/>
        <v>80.785349999999994</v>
      </c>
      <c r="U842" s="311">
        <f t="shared" ca="1" si="379"/>
        <v>0</v>
      </c>
      <c r="V842" s="306">
        <f t="shared" ca="1" si="380"/>
        <v>1.2255540986682361</v>
      </c>
      <c r="W842" s="304">
        <f t="shared" ca="1" si="381"/>
        <v>59.706875542209247</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2.496115142027489</v>
      </c>
      <c r="AH842" s="304">
        <f t="shared" ca="1" si="405"/>
        <v>-7.2503412340652984</v>
      </c>
    </row>
    <row r="843" spans="1:34" x14ac:dyDescent="0.2">
      <c r="A843" s="347">
        <f t="shared" ca="1" si="383"/>
        <v>1E-4</v>
      </c>
      <c r="B843" s="304">
        <f t="shared" ca="1" si="384"/>
        <v>34.413500000000624</v>
      </c>
      <c r="D843" s="306">
        <f t="shared" ca="1" si="385"/>
        <v>-0.8238902446059917</v>
      </c>
      <c r="E843" s="307">
        <f t="shared" ca="1" si="386"/>
        <v>-2.60658356109656</v>
      </c>
      <c r="F843" s="304">
        <f t="shared" ca="1" si="387"/>
        <v>2.7336921911831524</v>
      </c>
      <c r="G843" s="306">
        <f t="shared" ca="1" si="388"/>
        <v>13.961847113112908</v>
      </c>
      <c r="H843" s="307">
        <f t="shared" ca="1" si="389"/>
        <v>-122.07185108312733</v>
      </c>
      <c r="I843" s="304">
        <f t="shared" ca="1" si="390"/>
        <v>122.86769307540186</v>
      </c>
      <c r="J843" s="306">
        <f t="shared" ca="1" si="391"/>
        <v>866.89570083935689</v>
      </c>
      <c r="K843" s="307">
        <f t="shared" ca="1" si="392"/>
        <v>-4.5344388464307519</v>
      </c>
      <c r="L843" s="304">
        <f t="shared" ca="1" si="377"/>
        <v>866.90755981789187</v>
      </c>
      <c r="M843" s="306">
        <f t="shared" ca="1" si="393"/>
        <v>-1.456917163214154</v>
      </c>
      <c r="N843" s="304">
        <f t="shared" ca="1" si="394"/>
        <v>-83.475204552343541</v>
      </c>
      <c r="P843" s="310">
        <f t="shared" ca="1" si="395"/>
        <v>23</v>
      </c>
      <c r="Q843" s="304">
        <f t="shared" ca="1" si="396"/>
        <v>0</v>
      </c>
      <c r="R843" s="306">
        <f t="shared" ca="1" si="397"/>
        <v>0</v>
      </c>
      <c r="S843" s="307">
        <f t="shared" ca="1" si="398"/>
        <v>8.2349999999999994</v>
      </c>
      <c r="T843" s="304">
        <f t="shared" ca="1" si="378"/>
        <v>80.785349999999994</v>
      </c>
      <c r="U843" s="311">
        <f t="shared" ca="1" si="379"/>
        <v>0</v>
      </c>
      <c r="V843" s="306">
        <f t="shared" ca="1" si="380"/>
        <v>1.2255555947242027</v>
      </c>
      <c r="W843" s="304">
        <f t="shared" ca="1" si="381"/>
        <v>59.707191019595541</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2.496077843813759</v>
      </c>
      <c r="AH843" s="304">
        <f t="shared" ca="1" si="405"/>
        <v>-7.2503795436805403</v>
      </c>
    </row>
    <row r="844" spans="1:34" x14ac:dyDescent="0.2">
      <c r="A844" s="347">
        <f t="shared" ca="1" si="383"/>
        <v>1E-4</v>
      </c>
      <c r="B844" s="304">
        <f t="shared" ca="1" si="384"/>
        <v>34.413600000000628</v>
      </c>
      <c r="D844" s="306">
        <f t="shared" ca="1" si="385"/>
        <v>-0.82388806232315148</v>
      </c>
      <c r="E844" s="307">
        <f t="shared" ca="1" si="386"/>
        <v>-2.6065447524045791</v>
      </c>
      <c r="F844" s="304">
        <f t="shared" ca="1" si="387"/>
        <v>2.7336545292934229</v>
      </c>
      <c r="G844" s="306">
        <f t="shared" ca="1" si="388"/>
        <v>13.961764724306676</v>
      </c>
      <c r="H844" s="307">
        <f t="shared" ca="1" si="389"/>
        <v>-122.07211173760257</v>
      </c>
      <c r="I844" s="304">
        <f t="shared" ca="1" si="390"/>
        <v>122.86794267950701</v>
      </c>
      <c r="J844" s="306">
        <f t="shared" ca="1" si="391"/>
        <v>866.89570083935689</v>
      </c>
      <c r="K844" s="307">
        <f t="shared" ca="1" si="392"/>
        <v>-4.546646044571788</v>
      </c>
      <c r="L844" s="304">
        <f t="shared" ca="1" si="377"/>
        <v>866.90762375469649</v>
      </c>
      <c r="M844" s="306">
        <f t="shared" ca="1" si="393"/>
        <v>-1.4569180704821572</v>
      </c>
      <c r="N844" s="304">
        <f t="shared" ca="1" si="394"/>
        <v>-83.47525653497101</v>
      </c>
      <c r="P844" s="310">
        <f t="shared" ca="1" si="395"/>
        <v>23</v>
      </c>
      <c r="Q844" s="304">
        <f t="shared" ca="1" si="396"/>
        <v>0</v>
      </c>
      <c r="R844" s="306">
        <f t="shared" ca="1" si="397"/>
        <v>0</v>
      </c>
      <c r="S844" s="307">
        <f t="shared" ca="1" si="398"/>
        <v>8.2349999999999994</v>
      </c>
      <c r="T844" s="304">
        <f t="shared" ca="1" si="378"/>
        <v>80.785349999999994</v>
      </c>
      <c r="U844" s="311">
        <f t="shared" ca="1" si="379"/>
        <v>0</v>
      </c>
      <c r="V844" s="306">
        <f t="shared" ca="1" si="380"/>
        <v>1.2255570907851909</v>
      </c>
      <c r="W844" s="304">
        <f t="shared" ca="1" si="381"/>
        <v>59.707506494686577</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2.4960405458606436</v>
      </c>
      <c r="AH844" s="304">
        <f t="shared" ca="1" si="405"/>
        <v>-7.2504178530170664</v>
      </c>
    </row>
    <row r="845" spans="1:34" x14ac:dyDescent="0.2">
      <c r="A845" s="347">
        <f t="shared" ca="1" si="383"/>
        <v>1E-4</v>
      </c>
      <c r="B845" s="304">
        <f t="shared" ca="1" si="384"/>
        <v>34.413700000000631</v>
      </c>
      <c r="D845" s="306">
        <f t="shared" ca="1" si="385"/>
        <v>-0.82388588000401797</v>
      </c>
      <c r="E845" s="307">
        <f t="shared" ca="1" si="386"/>
        <v>-2.60650594399499</v>
      </c>
      <c r="F845" s="304">
        <f t="shared" ca="1" si="387"/>
        <v>2.7336168676958388</v>
      </c>
      <c r="G845" s="306">
        <f t="shared" ca="1" si="388"/>
        <v>13.961682335718676</v>
      </c>
      <c r="H845" s="307">
        <f t="shared" ca="1" si="389"/>
        <v>-122.07237238819697</v>
      </c>
      <c r="I845" s="304">
        <f t="shared" ca="1" si="390"/>
        <v>122.86819227988241</v>
      </c>
      <c r="J845" s="306">
        <f t="shared" ca="1" si="391"/>
        <v>866.89570083935689</v>
      </c>
      <c r="K845" s="307">
        <f t="shared" ca="1" si="392"/>
        <v>-4.5588532687780781</v>
      </c>
      <c r="L845" s="304">
        <f t="shared" ca="1" si="377"/>
        <v>866.9076878635268</v>
      </c>
      <c r="M845" s="306">
        <f t="shared" ca="1" si="393"/>
        <v>-1.4569189777411204</v>
      </c>
      <c r="N845" s="304">
        <f t="shared" ca="1" si="394"/>
        <v>-83.475308517080535</v>
      </c>
      <c r="P845" s="310">
        <f t="shared" ca="1" si="395"/>
        <v>23</v>
      </c>
      <c r="Q845" s="304">
        <f t="shared" ca="1" si="396"/>
        <v>0</v>
      </c>
      <c r="R845" s="306">
        <f t="shared" ca="1" si="397"/>
        <v>0</v>
      </c>
      <c r="S845" s="307">
        <f t="shared" ca="1" si="398"/>
        <v>8.2349999999999994</v>
      </c>
      <c r="T845" s="304">
        <f t="shared" ca="1" si="378"/>
        <v>80.785349999999994</v>
      </c>
      <c r="U845" s="311">
        <f t="shared" ca="1" si="379"/>
        <v>0</v>
      </c>
      <c r="V845" s="306">
        <f t="shared" ca="1" si="380"/>
        <v>1.2255585868512002</v>
      </c>
      <c r="W845" s="304">
        <f t="shared" ca="1" si="381"/>
        <v>59.707821967482367</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2.4960032481681482</v>
      </c>
      <c r="AH845" s="304">
        <f t="shared" ca="1" si="405"/>
        <v>-7.2504561620748733</v>
      </c>
    </row>
    <row r="846" spans="1:34" x14ac:dyDescent="0.2">
      <c r="A846" s="347">
        <f t="shared" ca="1" si="383"/>
        <v>1E-4</v>
      </c>
      <c r="B846" s="304">
        <f t="shared" ca="1" si="384"/>
        <v>34.413800000000634</v>
      </c>
      <c r="D846" s="306">
        <f t="shared" ca="1" si="385"/>
        <v>-0.82388369764859104</v>
      </c>
      <c r="E846" s="307">
        <f t="shared" ca="1" si="386"/>
        <v>-2.6064671358677947</v>
      </c>
      <c r="F846" s="304">
        <f t="shared" ca="1" si="387"/>
        <v>2.7335792063904019</v>
      </c>
      <c r="G846" s="306">
        <f t="shared" ca="1" si="388"/>
        <v>13.96159994734891</v>
      </c>
      <c r="H846" s="307">
        <f t="shared" ca="1" si="389"/>
        <v>-122.07263303491055</v>
      </c>
      <c r="I846" s="304">
        <f t="shared" ca="1" si="390"/>
        <v>122.86844187652804</v>
      </c>
      <c r="J846" s="306">
        <f t="shared" ca="1" si="391"/>
        <v>866.89570083935689</v>
      </c>
      <c r="K846" s="307">
        <f t="shared" ca="1" si="392"/>
        <v>-4.5710605190492331</v>
      </c>
      <c r="L846" s="304">
        <f t="shared" ca="1" si="377"/>
        <v>866.90775214438384</v>
      </c>
      <c r="M846" s="306">
        <f t="shared" ca="1" si="393"/>
        <v>-1.4569198849910439</v>
      </c>
      <c r="N846" s="304">
        <f t="shared" ca="1" si="394"/>
        <v>-83.475360498672103</v>
      </c>
      <c r="P846" s="310">
        <f t="shared" ca="1" si="395"/>
        <v>23</v>
      </c>
      <c r="Q846" s="304">
        <f t="shared" ca="1" si="396"/>
        <v>0</v>
      </c>
      <c r="R846" s="306">
        <f t="shared" ca="1" si="397"/>
        <v>0</v>
      </c>
      <c r="S846" s="307">
        <f t="shared" ca="1" si="398"/>
        <v>8.2349999999999994</v>
      </c>
      <c r="T846" s="304">
        <f t="shared" ca="1" si="378"/>
        <v>80.785349999999994</v>
      </c>
      <c r="U846" s="311">
        <f t="shared" ca="1" si="379"/>
        <v>0</v>
      </c>
      <c r="V846" s="306">
        <f t="shared" ca="1" si="380"/>
        <v>1.2255600829222304</v>
      </c>
      <c r="W846" s="304">
        <f t="shared" ca="1" si="381"/>
        <v>59.70813743798287</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2.495965950736271</v>
      </c>
      <c r="AH846" s="304">
        <f t="shared" ca="1" si="405"/>
        <v>-7.2504944708539609</v>
      </c>
    </row>
    <row r="847" spans="1:34" x14ac:dyDescent="0.2">
      <c r="A847" s="347">
        <f t="shared" ca="1" si="383"/>
        <v>1E-4</v>
      </c>
      <c r="B847" s="304">
        <f t="shared" ca="1" si="384"/>
        <v>34.413900000000638</v>
      </c>
      <c r="D847" s="306">
        <f t="shared" ca="1" si="385"/>
        <v>-0.82388151525687237</v>
      </c>
      <c r="E847" s="307">
        <f t="shared" ca="1" si="386"/>
        <v>-2.6064283280229947</v>
      </c>
      <c r="F847" s="304">
        <f t="shared" ca="1" si="387"/>
        <v>2.7335415453771144</v>
      </c>
      <c r="G847" s="306">
        <f t="shared" ca="1" si="388"/>
        <v>13.961517559197384</v>
      </c>
      <c r="H847" s="307">
        <f t="shared" ca="1" si="389"/>
        <v>-122.07289367774335</v>
      </c>
      <c r="I847" s="304">
        <f t="shared" ca="1" si="390"/>
        <v>122.86869146944395</v>
      </c>
      <c r="J847" s="306">
        <f t="shared" ca="1" si="391"/>
        <v>866.89570083935689</v>
      </c>
      <c r="K847" s="307">
        <f t="shared" ca="1" si="392"/>
        <v>-4.5832677953848657</v>
      </c>
      <c r="L847" s="304">
        <f t="shared" ca="1" si="377"/>
        <v>866.90781659726883</v>
      </c>
      <c r="M847" s="306">
        <f t="shared" ca="1" si="393"/>
        <v>-1.4569207922319276</v>
      </c>
      <c r="N847" s="304">
        <f t="shared" ca="1" si="394"/>
        <v>-83.475412479745742</v>
      </c>
      <c r="P847" s="310">
        <f t="shared" ca="1" si="395"/>
        <v>23</v>
      </c>
      <c r="Q847" s="304">
        <f t="shared" ca="1" si="396"/>
        <v>0</v>
      </c>
      <c r="R847" s="306">
        <f t="shared" ca="1" si="397"/>
        <v>0</v>
      </c>
      <c r="S847" s="307">
        <f t="shared" ca="1" si="398"/>
        <v>8.2349999999999994</v>
      </c>
      <c r="T847" s="304">
        <f t="shared" ca="1" si="378"/>
        <v>80.785349999999994</v>
      </c>
      <c r="U847" s="311">
        <f t="shared" ca="1" si="379"/>
        <v>0</v>
      </c>
      <c r="V847" s="306">
        <f t="shared" ca="1" si="380"/>
        <v>1.2255615789982814</v>
      </c>
      <c r="W847" s="304">
        <f t="shared" ca="1" si="381"/>
        <v>59.708452906188079</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2.4959286535650174</v>
      </c>
      <c r="AH847" s="304">
        <f t="shared" ca="1" si="405"/>
        <v>-7.2505327793543257</v>
      </c>
    </row>
    <row r="848" spans="1:34" x14ac:dyDescent="0.2">
      <c r="A848" s="347">
        <f t="shared" ca="1" si="383"/>
        <v>1E-4</v>
      </c>
      <c r="B848" s="304">
        <f t="shared" ca="1" si="384"/>
        <v>34.414000000000641</v>
      </c>
      <c r="D848" s="306">
        <f t="shared" ca="1" si="385"/>
        <v>-0.82387933282886183</v>
      </c>
      <c r="E848" s="307">
        <f t="shared" ca="1" si="386"/>
        <v>-2.6063895204605911</v>
      </c>
      <c r="F848" s="304">
        <f t="shared" ca="1" si="387"/>
        <v>2.7335038846559776</v>
      </c>
      <c r="G848" s="306">
        <f t="shared" ca="1" si="388"/>
        <v>13.961435171264101</v>
      </c>
      <c r="H848" s="307">
        <f t="shared" ca="1" si="389"/>
        <v>-122.07315431669539</v>
      </c>
      <c r="I848" s="304">
        <f t="shared" ca="1" si="390"/>
        <v>122.86894105863017</v>
      </c>
      <c r="J848" s="306">
        <f t="shared" ca="1" si="391"/>
        <v>866.89570083935689</v>
      </c>
      <c r="K848" s="307">
        <f t="shared" ca="1" si="392"/>
        <v>-4.595475097784588</v>
      </c>
      <c r="L848" s="304">
        <f t="shared" ca="1" si="377"/>
        <v>866.90788122218271</v>
      </c>
      <c r="M848" s="306">
        <f t="shared" ca="1" si="393"/>
        <v>-1.4569216994637719</v>
      </c>
      <c r="N848" s="304">
        <f t="shared" ca="1" si="394"/>
        <v>-83.475464460301467</v>
      </c>
      <c r="P848" s="310">
        <f t="shared" ca="1" si="395"/>
        <v>23</v>
      </c>
      <c r="Q848" s="304">
        <f t="shared" ca="1" si="396"/>
        <v>0</v>
      </c>
      <c r="R848" s="306">
        <f t="shared" ca="1" si="397"/>
        <v>0</v>
      </c>
      <c r="S848" s="307">
        <f t="shared" ca="1" si="398"/>
        <v>8.2349999999999994</v>
      </c>
      <c r="T848" s="304">
        <f t="shared" ca="1" si="378"/>
        <v>80.785349999999994</v>
      </c>
      <c r="U848" s="311">
        <f t="shared" ca="1" si="379"/>
        <v>0</v>
      </c>
      <c r="V848" s="306">
        <f t="shared" ca="1" si="380"/>
        <v>1.2255630750793538</v>
      </c>
      <c r="W848" s="304">
        <f t="shared" ca="1" si="381"/>
        <v>59.708768372098049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2.4958913566543908</v>
      </c>
      <c r="AH848" s="304">
        <f t="shared" ca="1" si="405"/>
        <v>-7.2505710875759659</v>
      </c>
    </row>
    <row r="849" spans="1:34" x14ac:dyDescent="0.2">
      <c r="A849" s="347">
        <f t="shared" ca="1" si="383"/>
        <v>1E-4</v>
      </c>
      <c r="B849" s="304">
        <f t="shared" ca="1" si="384"/>
        <v>34.414100000000644</v>
      </c>
      <c r="D849" s="306">
        <f t="shared" ca="1" si="385"/>
        <v>-0.82387715036456044</v>
      </c>
      <c r="E849" s="307">
        <f t="shared" ca="1" si="386"/>
        <v>-2.6063507131805785</v>
      </c>
      <c r="F849" s="304">
        <f t="shared" ca="1" si="387"/>
        <v>2.7334662242269867</v>
      </c>
      <c r="G849" s="306">
        <f t="shared" ca="1" si="388"/>
        <v>13.961352783549065</v>
      </c>
      <c r="H849" s="307">
        <f t="shared" ca="1" si="389"/>
        <v>-122.07341495176671</v>
      </c>
      <c r="I849" s="304">
        <f t="shared" ca="1" si="390"/>
        <v>122.86919064408674</v>
      </c>
      <c r="J849" s="306">
        <f t="shared" ca="1" si="391"/>
        <v>866.89570083935689</v>
      </c>
      <c r="K849" s="307">
        <f t="shared" ca="1" si="392"/>
        <v>-4.6076824262480107</v>
      </c>
      <c r="L849" s="304">
        <f t="shared" ca="1" si="377"/>
        <v>866.9079460191266</v>
      </c>
      <c r="M849" s="306">
        <f t="shared" ca="1" si="393"/>
        <v>-1.4569226066865768</v>
      </c>
      <c r="N849" s="304">
        <f t="shared" ca="1" si="394"/>
        <v>-83.475516440339263</v>
      </c>
      <c r="P849" s="310">
        <f t="shared" ca="1" si="395"/>
        <v>23</v>
      </c>
      <c r="Q849" s="304">
        <f t="shared" ca="1" si="396"/>
        <v>0</v>
      </c>
      <c r="R849" s="306">
        <f t="shared" ca="1" si="397"/>
        <v>0</v>
      </c>
      <c r="S849" s="307">
        <f t="shared" ca="1" si="398"/>
        <v>8.2349999999999994</v>
      </c>
      <c r="T849" s="304">
        <f t="shared" ca="1" si="378"/>
        <v>80.785349999999994</v>
      </c>
      <c r="U849" s="311">
        <f t="shared" ca="1" si="379"/>
        <v>0</v>
      </c>
      <c r="V849" s="306">
        <f t="shared" ca="1" si="380"/>
        <v>1.2255645711654475</v>
      </c>
      <c r="W849" s="304">
        <f t="shared" ca="1" si="381"/>
        <v>59.709083835712754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2.4958540600043815</v>
      </c>
      <c r="AH849" s="304">
        <f t="shared" ca="1" si="405"/>
        <v>-7.2506093955188895</v>
      </c>
    </row>
    <row r="850" spans="1:34" x14ac:dyDescent="0.2">
      <c r="A850" s="347">
        <f t="shared" ca="1" si="383"/>
        <v>1E-4</v>
      </c>
      <c r="B850" s="304">
        <f t="shared" ca="1" si="384"/>
        <v>34.414200000000648</v>
      </c>
      <c r="D850" s="306">
        <f t="shared" ca="1" si="385"/>
        <v>-0.82387496786396952</v>
      </c>
      <c r="E850" s="307">
        <f t="shared" ca="1" si="386"/>
        <v>-2.6063119061829605</v>
      </c>
      <c r="F850" s="304">
        <f t="shared" ca="1" si="387"/>
        <v>2.7334285640901452</v>
      </c>
      <c r="G850" s="306">
        <f t="shared" ca="1" si="388"/>
        <v>13.96127039605228</v>
      </c>
      <c r="H850" s="307">
        <f t="shared" ca="1" si="389"/>
        <v>-122.07367558295732</v>
      </c>
      <c r="I850" s="304">
        <f t="shared" ca="1" si="390"/>
        <v>122.86944022581366</v>
      </c>
      <c r="J850" s="306">
        <f t="shared" ca="1" si="391"/>
        <v>866.89570083935689</v>
      </c>
      <c r="K850" s="307">
        <f t="shared" ca="1" si="392"/>
        <v>-4.6198897807747468</v>
      </c>
      <c r="L850" s="304">
        <f t="shared" ca="1" si="377"/>
        <v>866.90801098810141</v>
      </c>
      <c r="M850" s="306">
        <f t="shared" ca="1" si="393"/>
        <v>-1.4569235139003425</v>
      </c>
      <c r="N850" s="304">
        <f t="shared" ca="1" si="394"/>
        <v>-83.475568419859144</v>
      </c>
      <c r="P850" s="310">
        <f t="shared" ca="1" si="395"/>
        <v>23</v>
      </c>
      <c r="Q850" s="304">
        <f t="shared" ca="1" si="396"/>
        <v>0</v>
      </c>
      <c r="R850" s="306">
        <f t="shared" ca="1" si="397"/>
        <v>0</v>
      </c>
      <c r="S850" s="307">
        <f t="shared" ca="1" si="398"/>
        <v>8.2349999999999994</v>
      </c>
      <c r="T850" s="304">
        <f t="shared" ca="1" si="378"/>
        <v>80.785349999999994</v>
      </c>
      <c r="U850" s="311">
        <f t="shared" ca="1" si="379"/>
        <v>0</v>
      </c>
      <c r="V850" s="306">
        <f t="shared" ca="1" si="380"/>
        <v>1.2255660672565616</v>
      </c>
      <c r="W850" s="304">
        <f t="shared" ca="1" si="381"/>
        <v>59.709399297032121</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2.4958167636149966</v>
      </c>
      <c r="AH850" s="304">
        <f t="shared" ca="1" si="405"/>
        <v>-7.2506477031830912</v>
      </c>
    </row>
    <row r="851" spans="1:34" x14ac:dyDescent="0.2">
      <c r="A851" s="347">
        <f t="shared" ca="1" si="383"/>
        <v>1E-4</v>
      </c>
      <c r="B851" s="304">
        <f t="shared" ca="1" si="384"/>
        <v>34.414300000000651</v>
      </c>
      <c r="D851" s="306">
        <f t="shared" ca="1" si="385"/>
        <v>-0.82387278532708841</v>
      </c>
      <c r="E851" s="307">
        <f t="shared" ca="1" si="386"/>
        <v>-2.606273099467745</v>
      </c>
      <c r="F851" s="304">
        <f t="shared" ca="1" si="387"/>
        <v>2.7333909042454612</v>
      </c>
      <c r="G851" s="306">
        <f t="shared" ca="1" si="388"/>
        <v>13.961188008773748</v>
      </c>
      <c r="H851" s="307">
        <f t="shared" ca="1" si="389"/>
        <v>-122.07393621026726</v>
      </c>
      <c r="I851" s="304">
        <f t="shared" ca="1" si="390"/>
        <v>122.86968980381097</v>
      </c>
      <c r="J851" s="306">
        <f t="shared" ca="1" si="391"/>
        <v>866.89570083935689</v>
      </c>
      <c r="K851" s="307">
        <f t="shared" ca="1" si="392"/>
        <v>-4.632097161364408</v>
      </c>
      <c r="L851" s="304">
        <f t="shared" ca="1" si="377"/>
        <v>866.90807612910851</v>
      </c>
      <c r="M851" s="306">
        <f t="shared" ca="1" si="393"/>
        <v>-1.4569244211050689</v>
      </c>
      <c r="N851" s="304">
        <f t="shared" ca="1" si="394"/>
        <v>-83.475620398861125</v>
      </c>
      <c r="P851" s="310">
        <f t="shared" ca="1" si="395"/>
        <v>23</v>
      </c>
      <c r="Q851" s="304">
        <f t="shared" ca="1" si="396"/>
        <v>0</v>
      </c>
      <c r="R851" s="306">
        <f t="shared" ca="1" si="397"/>
        <v>0</v>
      </c>
      <c r="S851" s="307">
        <f t="shared" ca="1" si="398"/>
        <v>8.2349999999999994</v>
      </c>
      <c r="T851" s="304">
        <f t="shared" ca="1" si="378"/>
        <v>80.785349999999994</v>
      </c>
      <c r="U851" s="311">
        <f t="shared" ca="1" si="379"/>
        <v>0</v>
      </c>
      <c r="V851" s="306">
        <f t="shared" ca="1" si="380"/>
        <v>1.225567563352697</v>
      </c>
      <c r="W851" s="304">
        <f t="shared" ca="1" si="381"/>
        <v>59.709714756056215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2.4957794674862415</v>
      </c>
      <c r="AH851" s="304">
        <f t="shared" ca="1" si="405"/>
        <v>-7.2506860105685638</v>
      </c>
    </row>
    <row r="852" spans="1:34" x14ac:dyDescent="0.2">
      <c r="A852" s="347">
        <f t="shared" ca="1" si="383"/>
        <v>1E-4</v>
      </c>
      <c r="B852" s="304">
        <f t="shared" ca="1" si="384"/>
        <v>34.414400000000654</v>
      </c>
      <c r="D852" s="306">
        <f t="shared" ca="1" si="385"/>
        <v>-0.82387060275391977</v>
      </c>
      <c r="E852" s="307">
        <f t="shared" ca="1" si="386"/>
        <v>-2.6062342930349232</v>
      </c>
      <c r="F852" s="304">
        <f t="shared" ca="1" si="387"/>
        <v>2.733353244692927</v>
      </c>
      <c r="G852" s="306">
        <f t="shared" ca="1" si="388"/>
        <v>13.961105621713472</v>
      </c>
      <c r="H852" s="307">
        <f t="shared" ca="1" si="389"/>
        <v>-122.07419683369656</v>
      </c>
      <c r="I852" s="304">
        <f t="shared" ca="1" si="390"/>
        <v>122.86993937807868</v>
      </c>
      <c r="J852" s="306">
        <f t="shared" ca="1" si="391"/>
        <v>866.89570083935689</v>
      </c>
      <c r="K852" s="307">
        <f t="shared" ca="1" si="392"/>
        <v>-4.6443045680166062</v>
      </c>
      <c r="L852" s="304">
        <f t="shared" ca="1" si="377"/>
        <v>866.90814144214858</v>
      </c>
      <c r="M852" s="306">
        <f t="shared" ca="1" si="393"/>
        <v>-1.4569253283007566</v>
      </c>
      <c r="N852" s="304">
        <f t="shared" ca="1" si="394"/>
        <v>-83.475672377345234</v>
      </c>
      <c r="P852" s="310">
        <f t="shared" ca="1" si="395"/>
        <v>23</v>
      </c>
      <c r="Q852" s="304">
        <f t="shared" ca="1" si="396"/>
        <v>0</v>
      </c>
      <c r="R852" s="306">
        <f t="shared" ca="1" si="397"/>
        <v>0</v>
      </c>
      <c r="S852" s="307">
        <f t="shared" ca="1" si="398"/>
        <v>8.2349999999999994</v>
      </c>
      <c r="T852" s="304">
        <f t="shared" ca="1" si="378"/>
        <v>80.785349999999994</v>
      </c>
      <c r="U852" s="311">
        <f t="shared" ca="1" si="379"/>
        <v>0</v>
      </c>
      <c r="V852" s="306">
        <f t="shared" ca="1" si="380"/>
        <v>1.2255690594538533</v>
      </c>
      <c r="W852" s="304">
        <f t="shared" ca="1" si="381"/>
        <v>59.710030212785</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2.4957421716181116</v>
      </c>
      <c r="AH852" s="304">
        <f t="shared" ca="1" si="405"/>
        <v>-7.2507243176753153</v>
      </c>
    </row>
    <row r="853" spans="1:34" x14ac:dyDescent="0.2">
      <c r="A853" s="347">
        <f t="shared" ca="1" si="383"/>
        <v>1E-4</v>
      </c>
      <c r="B853" s="304">
        <f t="shared" ca="1" si="384"/>
        <v>34.414500000000658</v>
      </c>
      <c r="D853" s="306">
        <f t="shared" ca="1" si="385"/>
        <v>-0.82386842014446171</v>
      </c>
      <c r="E853" s="307">
        <f t="shared" ca="1" si="386"/>
        <v>-2.6061954868845021</v>
      </c>
      <c r="F853" s="304">
        <f t="shared" ca="1" si="387"/>
        <v>2.7333155854325488</v>
      </c>
      <c r="G853" s="306">
        <f t="shared" ca="1" si="388"/>
        <v>13.961023234871456</v>
      </c>
      <c r="H853" s="307">
        <f t="shared" ca="1" si="389"/>
        <v>-122.07445745324524</v>
      </c>
      <c r="I853" s="304">
        <f t="shared" ca="1" si="390"/>
        <v>122.87018894861684</v>
      </c>
      <c r="J853" s="306">
        <f t="shared" ca="1" si="391"/>
        <v>866.89570083935689</v>
      </c>
      <c r="K853" s="307">
        <f t="shared" ca="1" si="392"/>
        <v>-4.6565120007309533</v>
      </c>
      <c r="L853" s="304">
        <f t="shared" ca="1" si="377"/>
        <v>866.90820692722286</v>
      </c>
      <c r="M853" s="306">
        <f t="shared" ca="1" si="393"/>
        <v>-1.4569262354874053</v>
      </c>
      <c r="N853" s="304">
        <f t="shared" ca="1" si="394"/>
        <v>-83.475724355311428</v>
      </c>
      <c r="P853" s="310">
        <f t="shared" ca="1" si="395"/>
        <v>23</v>
      </c>
      <c r="Q853" s="304">
        <f t="shared" ca="1" si="396"/>
        <v>0</v>
      </c>
      <c r="R853" s="306">
        <f t="shared" ca="1" si="397"/>
        <v>0</v>
      </c>
      <c r="S853" s="307">
        <f t="shared" ca="1" si="398"/>
        <v>8.2349999999999994</v>
      </c>
      <c r="T853" s="304">
        <f t="shared" ca="1" si="378"/>
        <v>80.785349999999994</v>
      </c>
      <c r="U853" s="311">
        <f t="shared" ca="1" si="379"/>
        <v>0</v>
      </c>
      <c r="V853" s="306">
        <f t="shared" ca="1" si="380"/>
        <v>1.2255705555600305</v>
      </c>
      <c r="W853" s="304">
        <f t="shared" ca="1" si="381"/>
        <v>59.710345667218476</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2.4957048760106115</v>
      </c>
      <c r="AH853" s="304">
        <f t="shared" ca="1" si="405"/>
        <v>-7.2507626245033396</v>
      </c>
    </row>
    <row r="854" spans="1:34" x14ac:dyDescent="0.2">
      <c r="A854" s="347">
        <f t="shared" ca="1" si="383"/>
        <v>1E-4</v>
      </c>
      <c r="B854" s="304">
        <f t="shared" ca="1" si="384"/>
        <v>34.414600000000661</v>
      </c>
      <c r="D854" s="306">
        <f t="shared" ca="1" si="385"/>
        <v>-0.82386623749871757</v>
      </c>
      <c r="E854" s="307">
        <f t="shared" ca="1" si="386"/>
        <v>-2.6061566810164791</v>
      </c>
      <c r="F854" s="304">
        <f t="shared" ca="1" si="387"/>
        <v>2.7332779264643259</v>
      </c>
      <c r="G854" s="306">
        <f t="shared" ca="1" si="388"/>
        <v>13.960940848247706</v>
      </c>
      <c r="H854" s="307">
        <f t="shared" ca="1" si="389"/>
        <v>-122.07471806891334</v>
      </c>
      <c r="I854" s="304">
        <f t="shared" ca="1" si="390"/>
        <v>122.87043851542546</v>
      </c>
      <c r="J854" s="306">
        <f t="shared" ca="1" si="391"/>
        <v>866.89570083935689</v>
      </c>
      <c r="K854" s="307">
        <f t="shared" ca="1" si="392"/>
        <v>-4.6687194595070611</v>
      </c>
      <c r="L854" s="304">
        <f t="shared" ca="1" si="377"/>
        <v>866.90827258433251</v>
      </c>
      <c r="M854" s="306">
        <f t="shared" ca="1" si="393"/>
        <v>-1.4569271426650152</v>
      </c>
      <c r="N854" s="304">
        <f t="shared" ca="1" si="394"/>
        <v>-83.47577633275975</v>
      </c>
      <c r="P854" s="310">
        <f t="shared" ca="1" si="395"/>
        <v>23</v>
      </c>
      <c r="Q854" s="304">
        <f t="shared" ca="1" si="396"/>
        <v>0</v>
      </c>
      <c r="R854" s="306">
        <f t="shared" ca="1" si="397"/>
        <v>0</v>
      </c>
      <c r="S854" s="307">
        <f t="shared" ca="1" si="398"/>
        <v>8.2349999999999994</v>
      </c>
      <c r="T854" s="304">
        <f t="shared" ca="1" si="378"/>
        <v>80.785349999999994</v>
      </c>
      <c r="U854" s="311">
        <f t="shared" ca="1" si="379"/>
        <v>0</v>
      </c>
      <c r="V854" s="306">
        <f t="shared" ca="1" si="380"/>
        <v>1.2255720516712283</v>
      </c>
      <c r="W854" s="304">
        <f t="shared" ca="1" si="381"/>
        <v>59.710661119356622</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2.4956675806637412</v>
      </c>
      <c r="AH854" s="304">
        <f t="shared" ca="1" si="405"/>
        <v>-7.2508009310526385</v>
      </c>
    </row>
    <row r="855" spans="1:34" x14ac:dyDescent="0.2">
      <c r="A855" s="347">
        <f t="shared" ca="1" si="383"/>
        <v>1E-4</v>
      </c>
      <c r="B855" s="304">
        <f t="shared" ca="1" si="384"/>
        <v>34.414700000000664</v>
      </c>
      <c r="D855" s="306">
        <f t="shared" ca="1" si="385"/>
        <v>-0.82386405481668723</v>
      </c>
      <c r="E855" s="307">
        <f t="shared" ca="1" si="386"/>
        <v>-2.6061178754308578</v>
      </c>
      <c r="F855" s="304">
        <f t="shared" ca="1" si="387"/>
        <v>2.7332402677882603</v>
      </c>
      <c r="G855" s="306">
        <f t="shared" ca="1" si="388"/>
        <v>13.960858461842225</v>
      </c>
      <c r="H855" s="307">
        <f t="shared" ca="1" si="389"/>
        <v>-122.07497868070088</v>
      </c>
      <c r="I855" s="304">
        <f t="shared" ca="1" si="390"/>
        <v>122.87068807850457</v>
      </c>
      <c r="J855" s="306">
        <f t="shared" ca="1" si="391"/>
        <v>866.89570083935689</v>
      </c>
      <c r="K855" s="307">
        <f t="shared" ca="1" si="392"/>
        <v>-4.6809269443445416</v>
      </c>
      <c r="L855" s="304">
        <f t="shared" ca="1" si="377"/>
        <v>866.90833841347842</v>
      </c>
      <c r="M855" s="306">
        <f t="shared" ca="1" si="393"/>
        <v>-1.4569280498335868</v>
      </c>
      <c r="N855" s="304">
        <f t="shared" ca="1" si="394"/>
        <v>-83.475828309690201</v>
      </c>
      <c r="P855" s="310">
        <f t="shared" ca="1" si="395"/>
        <v>23</v>
      </c>
      <c r="Q855" s="304">
        <f t="shared" ca="1" si="396"/>
        <v>0</v>
      </c>
      <c r="R855" s="306">
        <f t="shared" ca="1" si="397"/>
        <v>0</v>
      </c>
      <c r="S855" s="307">
        <f t="shared" ca="1" si="398"/>
        <v>8.2349999999999994</v>
      </c>
      <c r="T855" s="304">
        <f t="shared" ca="1" si="378"/>
        <v>80.785349999999994</v>
      </c>
      <c r="U855" s="311">
        <f t="shared" ca="1" si="379"/>
        <v>0</v>
      </c>
      <c r="V855" s="306">
        <f t="shared" ca="1" si="380"/>
        <v>1.2255735477874468</v>
      </c>
      <c r="W855" s="304">
        <f t="shared" ca="1" si="381"/>
        <v>59.710976569199438</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2.4956302855775032</v>
      </c>
      <c r="AH855" s="304">
        <f t="shared" ca="1" si="405"/>
        <v>-7.2508392373232091</v>
      </c>
    </row>
    <row r="856" spans="1:34" x14ac:dyDescent="0.2">
      <c r="A856" s="347">
        <f t="shared" ca="1" si="383"/>
        <v>1E-4</v>
      </c>
      <c r="B856" s="304">
        <f t="shared" ca="1" si="384"/>
        <v>34.414800000000668</v>
      </c>
      <c r="D856" s="306">
        <f t="shared" ca="1" si="385"/>
        <v>-0.82386187209836959</v>
      </c>
      <c r="E856" s="307">
        <f t="shared" ca="1" si="386"/>
        <v>-2.6060790701276382</v>
      </c>
      <c r="F856" s="304">
        <f t="shared" ca="1" si="387"/>
        <v>2.7332026094043531</v>
      </c>
      <c r="G856" s="306">
        <f t="shared" ca="1" si="388"/>
        <v>13.960776075655016</v>
      </c>
      <c r="H856" s="307">
        <f t="shared" ca="1" si="389"/>
        <v>-122.07523928860789</v>
      </c>
      <c r="I856" s="304">
        <f t="shared" ca="1" si="390"/>
        <v>122.8709376378542</v>
      </c>
      <c r="J856" s="306">
        <f t="shared" ca="1" si="391"/>
        <v>866.89570083935689</v>
      </c>
      <c r="K856" s="307">
        <f t="shared" ca="1" si="392"/>
        <v>-4.6931344552430074</v>
      </c>
      <c r="L856" s="304">
        <f t="shared" ca="1" si="377"/>
        <v>866.90840441466173</v>
      </c>
      <c r="M856" s="306">
        <f t="shared" ca="1" si="393"/>
        <v>-1.4569289569931196</v>
      </c>
      <c r="N856" s="304">
        <f t="shared" ca="1" si="394"/>
        <v>-83.475880286102779</v>
      </c>
      <c r="P856" s="310">
        <f t="shared" ca="1" si="395"/>
        <v>23</v>
      </c>
      <c r="Q856" s="304">
        <f t="shared" ca="1" si="396"/>
        <v>0</v>
      </c>
      <c r="R856" s="306">
        <f t="shared" ca="1" si="397"/>
        <v>0</v>
      </c>
      <c r="S856" s="307">
        <f t="shared" ca="1" si="398"/>
        <v>8.2349999999999994</v>
      </c>
      <c r="T856" s="304">
        <f t="shared" ca="1" si="378"/>
        <v>80.785349999999994</v>
      </c>
      <c r="U856" s="311">
        <f t="shared" ca="1" si="379"/>
        <v>0</v>
      </c>
      <c r="V856" s="306">
        <f t="shared" ca="1" si="380"/>
        <v>1.2255750439086865</v>
      </c>
      <c r="W856" s="304">
        <f t="shared" ca="1" si="381"/>
        <v>59.711292016746938</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2.4955929907518968</v>
      </c>
      <c r="AH856" s="304">
        <f t="shared" ca="1" si="405"/>
        <v>-7.2508775433150507</v>
      </c>
    </row>
    <row r="857" spans="1:34" x14ac:dyDescent="0.2">
      <c r="A857" s="347">
        <f t="shared" ca="1" si="383"/>
        <v>1E-4</v>
      </c>
      <c r="B857" s="304">
        <f t="shared" ca="1" si="384"/>
        <v>34.414900000000671</v>
      </c>
      <c r="D857" s="306">
        <f t="shared" ca="1" si="385"/>
        <v>-0.82385968934376941</v>
      </c>
      <c r="E857" s="307">
        <f t="shared" ca="1" si="386"/>
        <v>-2.6060402651068202</v>
      </c>
      <c r="F857" s="304">
        <f t="shared" ca="1" si="387"/>
        <v>2.7331649513126055</v>
      </c>
      <c r="G857" s="306">
        <f t="shared" ca="1" si="388"/>
        <v>13.960693689686082</v>
      </c>
      <c r="H857" s="307">
        <f t="shared" ca="1" si="389"/>
        <v>-122.0754998926344</v>
      </c>
      <c r="I857" s="304">
        <f t="shared" ca="1" si="390"/>
        <v>122.87118719347437</v>
      </c>
      <c r="J857" s="306">
        <f t="shared" ca="1" si="391"/>
        <v>866.89570083935689</v>
      </c>
      <c r="K857" s="307">
        <f t="shared" ca="1" si="392"/>
        <v>-4.7053419922020696</v>
      </c>
      <c r="L857" s="304">
        <f t="shared" ca="1" si="377"/>
        <v>866.90847058788358</v>
      </c>
      <c r="M857" s="306">
        <f t="shared" ca="1" si="393"/>
        <v>-1.4569298641436144</v>
      </c>
      <c r="N857" s="304">
        <f t="shared" ca="1" si="394"/>
        <v>-83.475932261997514</v>
      </c>
      <c r="P857" s="310">
        <f t="shared" ca="1" si="395"/>
        <v>23</v>
      </c>
      <c r="Q857" s="304">
        <f t="shared" ca="1" si="396"/>
        <v>0</v>
      </c>
      <c r="R857" s="306">
        <f t="shared" ca="1" si="397"/>
        <v>0</v>
      </c>
      <c r="S857" s="307">
        <f t="shared" ca="1" si="398"/>
        <v>8.2349999999999994</v>
      </c>
      <c r="T857" s="304">
        <f t="shared" ca="1" si="378"/>
        <v>80.785349999999994</v>
      </c>
      <c r="U857" s="311">
        <f t="shared" ca="1" si="379"/>
        <v>0</v>
      </c>
      <c r="V857" s="306">
        <f t="shared" ca="1" si="380"/>
        <v>1.2255765400349465</v>
      </c>
      <c r="W857" s="304">
        <f t="shared" ca="1" si="381"/>
        <v>59.71160746199908</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2.4955556961869219</v>
      </c>
      <c r="AH857" s="304">
        <f t="shared" ca="1" si="405"/>
        <v>-7.2509158490281651</v>
      </c>
    </row>
    <row r="858" spans="1:34" x14ac:dyDescent="0.2">
      <c r="A858" s="347">
        <f t="shared" ca="1" si="383"/>
        <v>1E-4</v>
      </c>
      <c r="B858" s="304">
        <f t="shared" ca="1" si="384"/>
        <v>34.415000000000674</v>
      </c>
      <c r="D858" s="306">
        <f t="shared" ca="1" si="385"/>
        <v>-0.82385750655288348</v>
      </c>
      <c r="E858" s="307">
        <f t="shared" ca="1" si="386"/>
        <v>-2.6060014603684056</v>
      </c>
      <c r="F858" s="304">
        <f t="shared" ca="1" si="387"/>
        <v>2.7331272935130184</v>
      </c>
      <c r="G858" s="306">
        <f t="shared" ca="1" si="388"/>
        <v>13.960611303935426</v>
      </c>
      <c r="H858" s="307">
        <f t="shared" ca="1" si="389"/>
        <v>-122.07576049278043</v>
      </c>
      <c r="I858" s="304">
        <f t="shared" ca="1" si="390"/>
        <v>122.87143674536512</v>
      </c>
      <c r="J858" s="306">
        <f t="shared" ca="1" si="391"/>
        <v>866.89570083935689</v>
      </c>
      <c r="K858" s="307">
        <f t="shared" ca="1" si="392"/>
        <v>-4.71754955522134</v>
      </c>
      <c r="L858" s="304">
        <f t="shared" ca="1" si="377"/>
        <v>866.90853693314477</v>
      </c>
      <c r="M858" s="306">
        <f t="shared" ca="1" si="393"/>
        <v>-1.456930771285071</v>
      </c>
      <c r="N858" s="304">
        <f t="shared" ca="1" si="394"/>
        <v>-83.475984237374391</v>
      </c>
      <c r="P858" s="310">
        <f t="shared" ca="1" si="395"/>
        <v>23</v>
      </c>
      <c r="Q858" s="304">
        <f t="shared" ca="1" si="396"/>
        <v>0</v>
      </c>
      <c r="R858" s="306">
        <f t="shared" ca="1" si="397"/>
        <v>0</v>
      </c>
      <c r="S858" s="307">
        <f t="shared" ca="1" si="398"/>
        <v>8.2349999999999994</v>
      </c>
      <c r="T858" s="304">
        <f t="shared" ca="1" si="378"/>
        <v>80.785349999999994</v>
      </c>
      <c r="U858" s="311">
        <f t="shared" ca="1" si="379"/>
        <v>0</v>
      </c>
      <c r="V858" s="306">
        <f t="shared" ca="1" si="380"/>
        <v>1.2255780361662276</v>
      </c>
      <c r="W858" s="304">
        <f t="shared" ca="1" si="381"/>
        <v>59.711922904955905</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2.4955184018825847</v>
      </c>
      <c r="AH858" s="304">
        <f t="shared" ca="1" si="405"/>
        <v>-7.2509541544625478</v>
      </c>
    </row>
    <row r="859" spans="1:34" x14ac:dyDescent="0.2">
      <c r="A859" s="347">
        <f t="shared" ca="1" si="383"/>
        <v>1E-4</v>
      </c>
      <c r="B859" s="304">
        <f t="shared" ca="1" si="384"/>
        <v>34.415100000000677</v>
      </c>
      <c r="D859" s="306">
        <f t="shared" ca="1" si="385"/>
        <v>-0.82385532372571391</v>
      </c>
      <c r="E859" s="307">
        <f t="shared" ca="1" si="386"/>
        <v>-2.605962655912391</v>
      </c>
      <c r="F859" s="304">
        <f t="shared" ca="1" si="387"/>
        <v>2.7330896360055892</v>
      </c>
      <c r="G859" s="306">
        <f t="shared" ca="1" si="388"/>
        <v>13.960528918403053</v>
      </c>
      <c r="H859" s="307">
        <f t="shared" ca="1" si="389"/>
        <v>-122.07602108904602</v>
      </c>
      <c r="I859" s="304">
        <f t="shared" ca="1" si="390"/>
        <v>122.87168629352645</v>
      </c>
      <c r="J859" s="306">
        <f t="shared" ca="1" si="391"/>
        <v>866.89570083935689</v>
      </c>
      <c r="K859" s="307">
        <f t="shared" ca="1" si="392"/>
        <v>-4.7297571443004314</v>
      </c>
      <c r="L859" s="304">
        <f t="shared" ca="1" si="377"/>
        <v>866.90860345044666</v>
      </c>
      <c r="M859" s="306">
        <f t="shared" ca="1" si="393"/>
        <v>-1.4569316784174893</v>
      </c>
      <c r="N859" s="304">
        <f t="shared" ca="1" si="394"/>
        <v>-83.476036212233424</v>
      </c>
      <c r="P859" s="310">
        <f t="shared" ca="1" si="395"/>
        <v>23</v>
      </c>
      <c r="Q859" s="304">
        <f t="shared" ca="1" si="396"/>
        <v>0</v>
      </c>
      <c r="R859" s="306">
        <f t="shared" ca="1" si="397"/>
        <v>0</v>
      </c>
      <c r="S859" s="307">
        <f t="shared" ca="1" si="398"/>
        <v>8.2349999999999994</v>
      </c>
      <c r="T859" s="304">
        <f t="shared" ca="1" si="378"/>
        <v>80.785349999999994</v>
      </c>
      <c r="U859" s="311">
        <f t="shared" ca="1" si="379"/>
        <v>0</v>
      </c>
      <c r="V859" s="306">
        <f t="shared" ca="1" si="380"/>
        <v>1.2255795323025294</v>
      </c>
      <c r="W859" s="304">
        <f t="shared" ca="1" si="381"/>
        <v>59.712238345617372</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2.4954811078388799</v>
      </c>
      <c r="AH859" s="304">
        <f t="shared" ca="1" si="405"/>
        <v>-7.250992459618204</v>
      </c>
    </row>
    <row r="860" spans="1:34" x14ac:dyDescent="0.2">
      <c r="A860" s="347">
        <f t="shared" ca="1" si="383"/>
        <v>1E-4</v>
      </c>
      <c r="B860" s="304">
        <f t="shared" ca="1" si="384"/>
        <v>34.415200000000681</v>
      </c>
      <c r="D860" s="306">
        <f t="shared" ca="1" si="385"/>
        <v>-0.82385314086226369</v>
      </c>
      <c r="E860" s="307">
        <f t="shared" ca="1" si="386"/>
        <v>-2.6059238517387833</v>
      </c>
      <c r="F860" s="304">
        <f t="shared" ca="1" si="387"/>
        <v>2.7330519787903254</v>
      </c>
      <c r="G860" s="306">
        <f t="shared" ca="1" si="388"/>
        <v>13.960446533088968</v>
      </c>
      <c r="H860" s="307">
        <f t="shared" ca="1" si="389"/>
        <v>-122.0762816814312</v>
      </c>
      <c r="I860" s="304">
        <f t="shared" ca="1" si="390"/>
        <v>122.87193583795842</v>
      </c>
      <c r="J860" s="306">
        <f t="shared" ca="1" si="391"/>
        <v>866.89570083935689</v>
      </c>
      <c r="K860" s="307">
        <f t="shared" ca="1" si="392"/>
        <v>-4.7419647594389556</v>
      </c>
      <c r="L860" s="304">
        <f t="shared" ca="1" si="377"/>
        <v>866.90867013979016</v>
      </c>
      <c r="M860" s="306">
        <f t="shared" ca="1" si="393"/>
        <v>-1.4569325855408699</v>
      </c>
      <c r="N860" s="304">
        <f t="shared" ca="1" si="394"/>
        <v>-83.476088186574628</v>
      </c>
      <c r="P860" s="310">
        <f t="shared" ca="1" si="395"/>
        <v>23</v>
      </c>
      <c r="Q860" s="304">
        <f t="shared" ca="1" si="396"/>
        <v>0</v>
      </c>
      <c r="R860" s="306">
        <f t="shared" ca="1" si="397"/>
        <v>0</v>
      </c>
      <c r="S860" s="307">
        <f t="shared" ca="1" si="398"/>
        <v>8.2349999999999994</v>
      </c>
      <c r="T860" s="304">
        <f t="shared" ca="1" si="378"/>
        <v>80.785349999999994</v>
      </c>
      <c r="U860" s="311">
        <f t="shared" ca="1" si="379"/>
        <v>0</v>
      </c>
      <c r="V860" s="306">
        <f t="shared" ca="1" si="380"/>
        <v>1.2255810284438517</v>
      </c>
      <c r="W860" s="304">
        <f t="shared" ca="1" si="381"/>
        <v>59.712553783983473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2.4954438140558119</v>
      </c>
      <c r="AH860" s="304">
        <f t="shared" ca="1" si="405"/>
        <v>-7.2510307644951277</v>
      </c>
    </row>
    <row r="861" spans="1:34" x14ac:dyDescent="0.2">
      <c r="A861" s="347">
        <f t="shared" ca="1" si="383"/>
        <v>1E-4</v>
      </c>
      <c r="B861" s="304">
        <f t="shared" ca="1" si="384"/>
        <v>34.415300000000684</v>
      </c>
      <c r="D861" s="306">
        <f t="shared" ca="1" si="385"/>
        <v>-0.82385095796252961</v>
      </c>
      <c r="E861" s="307">
        <f t="shared" ca="1" si="386"/>
        <v>-2.6058850478475799</v>
      </c>
      <c r="F861" s="304">
        <f t="shared" ca="1" si="387"/>
        <v>2.7330143218672238</v>
      </c>
      <c r="G861" s="306">
        <f t="shared" ca="1" si="388"/>
        <v>13.960364147993172</v>
      </c>
      <c r="H861" s="307">
        <f t="shared" ca="1" si="389"/>
        <v>-122.07654226993598</v>
      </c>
      <c r="I861" s="304">
        <f t="shared" ca="1" si="390"/>
        <v>122.87218537866102</v>
      </c>
      <c r="J861" s="306">
        <f t="shared" ca="1" si="391"/>
        <v>866.89570083935689</v>
      </c>
      <c r="K861" s="307">
        <f t="shared" ca="1" si="392"/>
        <v>-4.7541724006365236</v>
      </c>
      <c r="L861" s="304">
        <f t="shared" ca="1" si="377"/>
        <v>866.90873700117641</v>
      </c>
      <c r="M861" s="306">
        <f t="shared" ca="1" si="393"/>
        <v>-1.4569334926552129</v>
      </c>
      <c r="N861" s="304">
        <f t="shared" ca="1" si="394"/>
        <v>-83.476140160398018</v>
      </c>
      <c r="P861" s="310">
        <f t="shared" ca="1" si="395"/>
        <v>23</v>
      </c>
      <c r="Q861" s="304">
        <f t="shared" ca="1" si="396"/>
        <v>0</v>
      </c>
      <c r="R861" s="306">
        <f t="shared" ca="1" si="397"/>
        <v>0</v>
      </c>
      <c r="S861" s="307">
        <f t="shared" ca="1" si="398"/>
        <v>8.2349999999999994</v>
      </c>
      <c r="T861" s="304">
        <f t="shared" ca="1" si="378"/>
        <v>80.785349999999994</v>
      </c>
      <c r="U861" s="311">
        <f t="shared" ca="1" si="379"/>
        <v>0</v>
      </c>
      <c r="V861" s="306">
        <f t="shared" ca="1" si="380"/>
        <v>1.2255825245901946</v>
      </c>
      <c r="W861" s="304">
        <f t="shared" ca="1" si="381"/>
        <v>59.712869220054202</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2.4954065205333844</v>
      </c>
      <c r="AH861" s="304">
        <f t="shared" ca="1" si="405"/>
        <v>-7.2510690690933188</v>
      </c>
    </row>
    <row r="862" spans="1:34" x14ac:dyDescent="0.2">
      <c r="A862" s="347">
        <f t="shared" ca="1" si="383"/>
        <v>1E-4</v>
      </c>
      <c r="B862" s="304">
        <f t="shared" ca="1" si="384"/>
        <v>34.415400000000687</v>
      </c>
      <c r="D862" s="306">
        <f t="shared" ca="1" si="385"/>
        <v>-0.82384877502651344</v>
      </c>
      <c r="E862" s="307">
        <f t="shared" ca="1" si="386"/>
        <v>-2.6058462442387844</v>
      </c>
      <c r="F862" s="304">
        <f t="shared" ca="1" si="387"/>
        <v>2.7329766652362886</v>
      </c>
      <c r="G862" s="306">
        <f t="shared" ca="1" si="388"/>
        <v>13.960281763115669</v>
      </c>
      <c r="H862" s="307">
        <f t="shared" ca="1" si="389"/>
        <v>-122.07680285456041</v>
      </c>
      <c r="I862" s="304">
        <f t="shared" ca="1" si="390"/>
        <v>122.87243491563432</v>
      </c>
      <c r="J862" s="306">
        <f t="shared" ca="1" si="391"/>
        <v>866.89570083935689</v>
      </c>
      <c r="K862" s="307">
        <f t="shared" ca="1" si="392"/>
        <v>-4.7663800678927482</v>
      </c>
      <c r="L862" s="304">
        <f t="shared" ca="1" si="377"/>
        <v>866.90880403460631</v>
      </c>
      <c r="M862" s="306">
        <f t="shared" ca="1" si="393"/>
        <v>-1.456934399760518</v>
      </c>
      <c r="N862" s="304">
        <f t="shared" ca="1" si="394"/>
        <v>-83.476192133703577</v>
      </c>
      <c r="P862" s="310">
        <f t="shared" ca="1" si="395"/>
        <v>23</v>
      </c>
      <c r="Q862" s="304">
        <f t="shared" ca="1" si="396"/>
        <v>0</v>
      </c>
      <c r="R862" s="306">
        <f t="shared" ca="1" si="397"/>
        <v>0</v>
      </c>
      <c r="S862" s="307">
        <f t="shared" ca="1" si="398"/>
        <v>8.2349999999999994</v>
      </c>
      <c r="T862" s="304">
        <f t="shared" ca="1" si="378"/>
        <v>80.785349999999994</v>
      </c>
      <c r="U862" s="311">
        <f t="shared" ca="1" si="379"/>
        <v>0</v>
      </c>
      <c r="V862" s="306">
        <f t="shared" ca="1" si="380"/>
        <v>1.225584020741558</v>
      </c>
      <c r="W862" s="304">
        <f t="shared" ca="1" si="381"/>
        <v>59.713184653829572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2.4953692272715955</v>
      </c>
      <c r="AH862" s="304">
        <f t="shared" ca="1" si="405"/>
        <v>-7.2511073734127756</v>
      </c>
    </row>
    <row r="863" spans="1:34" x14ac:dyDescent="0.2">
      <c r="A863" s="347">
        <f t="shared" ca="1" si="383"/>
        <v>1E-4</v>
      </c>
      <c r="B863" s="304">
        <f t="shared" ca="1" si="384"/>
        <v>34.415500000000691</v>
      </c>
      <c r="D863" s="306">
        <f t="shared" ca="1" si="385"/>
        <v>-0.82384659205421873</v>
      </c>
      <c r="E863" s="307">
        <f t="shared" ca="1" si="386"/>
        <v>-2.6058074409123941</v>
      </c>
      <c r="F863" s="304">
        <f t="shared" ca="1" si="387"/>
        <v>2.7329390088975183</v>
      </c>
      <c r="G863" s="306">
        <f t="shared" ca="1" si="388"/>
        <v>13.960199378456464</v>
      </c>
      <c r="H863" s="307">
        <f t="shared" ca="1" si="389"/>
        <v>-122.07706343530451</v>
      </c>
      <c r="I863" s="304">
        <f t="shared" ca="1" si="390"/>
        <v>122.87268444887829</v>
      </c>
      <c r="J863" s="306">
        <f t="shared" ca="1" si="391"/>
        <v>866.89570083935689</v>
      </c>
      <c r="K863" s="307">
        <f t="shared" ca="1" si="392"/>
        <v>-4.7785877612072412</v>
      </c>
      <c r="L863" s="304">
        <f t="shared" ca="1" si="377"/>
        <v>866.908871240081</v>
      </c>
      <c r="M863" s="306">
        <f t="shared" ca="1" si="393"/>
        <v>-1.4569353068567856</v>
      </c>
      <c r="N863" s="304">
        <f t="shared" ca="1" si="394"/>
        <v>-83.476244106491322</v>
      </c>
      <c r="P863" s="310">
        <f t="shared" ca="1" si="395"/>
        <v>23</v>
      </c>
      <c r="Q863" s="304">
        <f t="shared" ca="1" si="396"/>
        <v>0</v>
      </c>
      <c r="R863" s="306">
        <f t="shared" ca="1" si="397"/>
        <v>0</v>
      </c>
      <c r="S863" s="307">
        <f t="shared" ca="1" si="398"/>
        <v>8.2349999999999994</v>
      </c>
      <c r="T863" s="304">
        <f t="shared" ca="1" si="378"/>
        <v>80.785349999999994</v>
      </c>
      <c r="U863" s="311">
        <f t="shared" ca="1" si="379"/>
        <v>0</v>
      </c>
      <c r="V863" s="306">
        <f t="shared" ca="1" si="380"/>
        <v>1.2255855168979422</v>
      </c>
      <c r="W863" s="304">
        <f t="shared" ca="1" si="381"/>
        <v>59.713500085309555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2.4953319342704461</v>
      </c>
      <c r="AH863" s="304">
        <f t="shared" ca="1" si="405"/>
        <v>-7.2511456774535006</v>
      </c>
    </row>
    <row r="864" spans="1:34" x14ac:dyDescent="0.2">
      <c r="A864" s="347">
        <f t="shared" ca="1" si="383"/>
        <v>1E-4</v>
      </c>
      <c r="B864" s="304">
        <f t="shared" ca="1" si="384"/>
        <v>34.415600000000694</v>
      </c>
      <c r="D864" s="306">
        <f t="shared" ca="1" si="385"/>
        <v>-0.82384440904564371</v>
      </c>
      <c r="E864" s="307">
        <f t="shared" ca="1" si="386"/>
        <v>-2.6057686378684135</v>
      </c>
      <c r="F864" s="304">
        <f t="shared" ca="1" si="387"/>
        <v>2.732901352850917</v>
      </c>
      <c r="G864" s="306">
        <f t="shared" ca="1" si="388"/>
        <v>13.960116994015559</v>
      </c>
      <c r="H864" s="307">
        <f t="shared" ca="1" si="389"/>
        <v>-122.07732401216829</v>
      </c>
      <c r="I864" s="304">
        <f t="shared" ca="1" si="390"/>
        <v>122.87293397839299</v>
      </c>
      <c r="J864" s="306">
        <f t="shared" ca="1" si="391"/>
        <v>866.89570083935689</v>
      </c>
      <c r="K864" s="307">
        <f t="shared" ca="1" si="392"/>
        <v>-4.7907954805796145</v>
      </c>
      <c r="L864" s="304">
        <f t="shared" ca="1" si="377"/>
        <v>866.90893861760151</v>
      </c>
      <c r="M864" s="306">
        <f t="shared" ca="1" si="393"/>
        <v>-1.4569362139440161</v>
      </c>
      <c r="N864" s="304">
        <f t="shared" ca="1" si="394"/>
        <v>-83.47629607876128</v>
      </c>
      <c r="P864" s="310">
        <f t="shared" ca="1" si="395"/>
        <v>23</v>
      </c>
      <c r="Q864" s="304">
        <f t="shared" ca="1" si="396"/>
        <v>0</v>
      </c>
      <c r="R864" s="306">
        <f t="shared" ca="1" si="397"/>
        <v>0</v>
      </c>
      <c r="S864" s="307">
        <f t="shared" ca="1" si="398"/>
        <v>8.2349999999999994</v>
      </c>
      <c r="T864" s="304">
        <f t="shared" ca="1" si="378"/>
        <v>80.785349999999994</v>
      </c>
      <c r="U864" s="311">
        <f t="shared" ca="1" si="379"/>
        <v>0</v>
      </c>
      <c r="V864" s="306">
        <f t="shared" ca="1" si="380"/>
        <v>1.2255870130593465</v>
      </c>
      <c r="W864" s="304">
        <f t="shared" ca="1" si="381"/>
        <v>59.713815514494144</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2.4952946415299406</v>
      </c>
      <c r="AH864" s="304">
        <f t="shared" ca="1" si="405"/>
        <v>-7.2511839812154895</v>
      </c>
    </row>
    <row r="865" spans="1:34" x14ac:dyDescent="0.2">
      <c r="A865" s="347">
        <f t="shared" ca="1" si="383"/>
        <v>1E-4</v>
      </c>
      <c r="B865" s="304">
        <f t="shared" ca="1" si="384"/>
        <v>34.415700000000697</v>
      </c>
      <c r="D865" s="306">
        <f t="shared" ca="1" si="385"/>
        <v>-0.8238422260007886</v>
      </c>
      <c r="E865" s="307">
        <f t="shared" ca="1" si="386"/>
        <v>-2.6057298351068399</v>
      </c>
      <c r="F865" s="304">
        <f t="shared" ca="1" si="387"/>
        <v>2.7328636970964824</v>
      </c>
      <c r="G865" s="306">
        <f t="shared" ca="1" si="388"/>
        <v>13.96003460979296</v>
      </c>
      <c r="H865" s="307">
        <f t="shared" ca="1" si="389"/>
        <v>-122.0775845851518</v>
      </c>
      <c r="I865" s="304">
        <f t="shared" ca="1" si="390"/>
        <v>122.87318350417844</v>
      </c>
      <c r="J865" s="306">
        <f t="shared" ca="1" si="391"/>
        <v>866.89570083935689</v>
      </c>
      <c r="K865" s="307">
        <f t="shared" ca="1" si="392"/>
        <v>-4.8030032260094808</v>
      </c>
      <c r="L865" s="304">
        <f t="shared" ca="1" si="377"/>
        <v>866.90900616716908</v>
      </c>
      <c r="M865" s="306">
        <f t="shared" ca="1" si="393"/>
        <v>-1.4569371210222091</v>
      </c>
      <c r="N865" s="304">
        <f t="shared" ca="1" si="394"/>
        <v>-83.476348050513423</v>
      </c>
      <c r="P865" s="310">
        <f t="shared" ca="1" si="395"/>
        <v>23</v>
      </c>
      <c r="Q865" s="304">
        <f t="shared" ca="1" si="396"/>
        <v>0</v>
      </c>
      <c r="R865" s="306">
        <f t="shared" ca="1" si="397"/>
        <v>0</v>
      </c>
      <c r="S865" s="307">
        <f t="shared" ca="1" si="398"/>
        <v>8.2349999999999994</v>
      </c>
      <c r="T865" s="304">
        <f t="shared" ca="1" si="378"/>
        <v>80.785349999999994</v>
      </c>
      <c r="U865" s="311">
        <f t="shared" ca="1" si="379"/>
        <v>0</v>
      </c>
      <c r="V865" s="306">
        <f t="shared" ca="1" si="380"/>
        <v>1.2255885092257719</v>
      </c>
      <c r="W865" s="304">
        <f t="shared" ca="1" si="381"/>
        <v>59.714130941383353</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2.49525734905008</v>
      </c>
      <c r="AH865" s="304">
        <f t="shared" ca="1" si="405"/>
        <v>-7.2512222846987431</v>
      </c>
    </row>
    <row r="866" spans="1:34" x14ac:dyDescent="0.2">
      <c r="A866" s="347">
        <f t="shared" ca="1" si="383"/>
        <v>1E-4</v>
      </c>
      <c r="B866" s="304">
        <f t="shared" ca="1" si="384"/>
        <v>34.415800000000701</v>
      </c>
      <c r="D866" s="306">
        <f t="shared" ca="1" si="385"/>
        <v>-0.82384004291965685</v>
      </c>
      <c r="E866" s="307">
        <f t="shared" ca="1" si="386"/>
        <v>-2.6056910326276759</v>
      </c>
      <c r="F866" s="304">
        <f t="shared" ca="1" si="387"/>
        <v>2.7328260416342176</v>
      </c>
      <c r="G866" s="306">
        <f t="shared" ca="1" si="388"/>
        <v>13.959952225788667</v>
      </c>
      <c r="H866" s="307">
        <f t="shared" ca="1" si="389"/>
        <v>-122.07784515425506</v>
      </c>
      <c r="I866" s="304">
        <f t="shared" ca="1" si="390"/>
        <v>122.87343302623466</v>
      </c>
      <c r="J866" s="306">
        <f t="shared" ca="1" si="391"/>
        <v>866.89570083935689</v>
      </c>
      <c r="K866" s="307">
        <f t="shared" ca="1" si="392"/>
        <v>-4.8152109974964512</v>
      </c>
      <c r="L866" s="304">
        <f t="shared" ca="1" si="377"/>
        <v>866.90907388878452</v>
      </c>
      <c r="M866" s="306">
        <f t="shared" ca="1" si="393"/>
        <v>-1.4569380280913651</v>
      </c>
      <c r="N866" s="304">
        <f t="shared" ca="1" si="394"/>
        <v>-83.476400021747793</v>
      </c>
      <c r="P866" s="310">
        <f t="shared" ca="1" si="395"/>
        <v>23</v>
      </c>
      <c r="Q866" s="304">
        <f t="shared" ca="1" si="396"/>
        <v>0</v>
      </c>
      <c r="R866" s="306">
        <f t="shared" ca="1" si="397"/>
        <v>0</v>
      </c>
      <c r="S866" s="307">
        <f t="shared" ca="1" si="398"/>
        <v>8.2349999999999994</v>
      </c>
      <c r="T866" s="304">
        <f t="shared" ca="1" si="378"/>
        <v>80.785349999999994</v>
      </c>
      <c r="U866" s="311">
        <f t="shared" ca="1" si="379"/>
        <v>0</v>
      </c>
      <c r="V866" s="306">
        <f t="shared" ca="1" si="380"/>
        <v>1.2255900053972175</v>
      </c>
      <c r="W866" s="304">
        <f t="shared" ca="1" si="381"/>
        <v>59.714446365977167</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2.4952200568308607</v>
      </c>
      <c r="AH866" s="304">
        <f t="shared" ca="1" si="405"/>
        <v>-7.2512605879032614</v>
      </c>
    </row>
    <row r="867" spans="1:34" x14ac:dyDescent="0.2">
      <c r="A867" s="347">
        <f t="shared" ca="1" si="383"/>
        <v>1E-4</v>
      </c>
      <c r="B867" s="304">
        <f t="shared" ca="1" si="384"/>
        <v>34.415900000000704</v>
      </c>
      <c r="D867" s="306">
        <f t="shared" ca="1" si="385"/>
        <v>-0.82383785980224689</v>
      </c>
      <c r="E867" s="307">
        <f t="shared" ca="1" si="386"/>
        <v>-2.6056522304309206</v>
      </c>
      <c r="F867" s="304">
        <f t="shared" ca="1" si="387"/>
        <v>2.7327883864641218</v>
      </c>
      <c r="G867" s="306">
        <f t="shared" ca="1" si="388"/>
        <v>13.959869842002687</v>
      </c>
      <c r="H867" s="307">
        <f t="shared" ca="1" si="389"/>
        <v>-122.0781057194781</v>
      </c>
      <c r="I867" s="304">
        <f t="shared" ca="1" si="390"/>
        <v>122.8736825445617</v>
      </c>
      <c r="J867" s="306">
        <f t="shared" ca="1" si="391"/>
        <v>866.89570083935689</v>
      </c>
      <c r="K867" s="307">
        <f t="shared" ca="1" si="392"/>
        <v>-4.8274187950401375</v>
      </c>
      <c r="L867" s="304">
        <f t="shared" ca="1" si="377"/>
        <v>866.90914178244918</v>
      </c>
      <c r="M867" s="306">
        <f t="shared" ca="1" si="393"/>
        <v>-1.4569389351514843</v>
      </c>
      <c r="N867" s="304">
        <f t="shared" ca="1" si="394"/>
        <v>-83.476451992464391</v>
      </c>
      <c r="P867" s="310">
        <f t="shared" ca="1" si="395"/>
        <v>23</v>
      </c>
      <c r="Q867" s="304">
        <f t="shared" ca="1" si="396"/>
        <v>0</v>
      </c>
      <c r="R867" s="306">
        <f t="shared" ca="1" si="397"/>
        <v>0</v>
      </c>
      <c r="S867" s="307">
        <f t="shared" ca="1" si="398"/>
        <v>8.2349999999999994</v>
      </c>
      <c r="T867" s="304">
        <f t="shared" ca="1" si="378"/>
        <v>80.785349999999994</v>
      </c>
      <c r="U867" s="311">
        <f t="shared" ca="1" si="379"/>
        <v>0</v>
      </c>
      <c r="V867" s="306">
        <f t="shared" ca="1" si="380"/>
        <v>1.2255915015736834</v>
      </c>
      <c r="W867" s="304">
        <f t="shared" ca="1" si="381"/>
        <v>59.714761788275545</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2.4951827648722853</v>
      </c>
      <c r="AH867" s="304">
        <f t="shared" ca="1" si="405"/>
        <v>-7.2512988908290437</v>
      </c>
    </row>
    <row r="868" spans="1:34" x14ac:dyDescent="0.2">
      <c r="A868" s="347">
        <f t="shared" ca="1" si="383"/>
        <v>1E-4</v>
      </c>
      <c r="B868" s="304">
        <f t="shared" ca="1" si="384"/>
        <v>34.416000000000707</v>
      </c>
      <c r="D868" s="306">
        <f t="shared" ca="1" si="385"/>
        <v>-0.82383567664855817</v>
      </c>
      <c r="E868" s="307">
        <f t="shared" ca="1" si="386"/>
        <v>-2.6056134285165813</v>
      </c>
      <c r="F868" s="304">
        <f t="shared" ca="1" si="387"/>
        <v>2.7327507315862016</v>
      </c>
      <c r="G868" s="306">
        <f t="shared" ca="1" si="388"/>
        <v>13.959787458435022</v>
      </c>
      <c r="H868" s="307">
        <f t="shared" ca="1" si="389"/>
        <v>-122.07836628082096</v>
      </c>
      <c r="I868" s="304">
        <f t="shared" ca="1" si="390"/>
        <v>122.87393205915957</v>
      </c>
      <c r="J868" s="306">
        <f t="shared" ca="1" si="391"/>
        <v>866.89570083935689</v>
      </c>
      <c r="K868" s="307">
        <f t="shared" ca="1" si="392"/>
        <v>-4.8396266186401524</v>
      </c>
      <c r="L868" s="304">
        <f t="shared" ca="1" si="377"/>
        <v>866.90920984816375</v>
      </c>
      <c r="M868" s="306">
        <f t="shared" ca="1" si="393"/>
        <v>-1.4569398422025666</v>
      </c>
      <c r="N868" s="304">
        <f t="shared" ca="1" si="394"/>
        <v>-83.476503962663202</v>
      </c>
      <c r="P868" s="310">
        <f t="shared" ca="1" si="395"/>
        <v>23</v>
      </c>
      <c r="Q868" s="304">
        <f t="shared" ca="1" si="396"/>
        <v>0</v>
      </c>
      <c r="R868" s="306">
        <f t="shared" ca="1" si="397"/>
        <v>0</v>
      </c>
      <c r="S868" s="307">
        <f t="shared" ca="1" si="398"/>
        <v>8.2349999999999994</v>
      </c>
      <c r="T868" s="304">
        <f t="shared" ca="1" si="378"/>
        <v>80.785349999999994</v>
      </c>
      <c r="U868" s="311">
        <f t="shared" ca="1" si="379"/>
        <v>0</v>
      </c>
      <c r="V868" s="306">
        <f t="shared" ca="1" si="380"/>
        <v>1.2255929977551694</v>
      </c>
      <c r="W868" s="304">
        <f t="shared" ca="1" si="381"/>
        <v>59.715077208278515</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2.4951454731743619</v>
      </c>
      <c r="AH868" s="304">
        <f t="shared" ca="1" si="405"/>
        <v>-7.2513371934760835</v>
      </c>
    </row>
    <row r="869" spans="1:34" x14ac:dyDescent="0.2">
      <c r="A869" s="347">
        <f t="shared" ca="1" si="383"/>
        <v>1E-4</v>
      </c>
      <c r="B869" s="304">
        <f t="shared" ca="1" si="384"/>
        <v>34.416100000000711</v>
      </c>
      <c r="D869" s="306">
        <f t="shared" ca="1" si="385"/>
        <v>-0.8238334934585948</v>
      </c>
      <c r="E869" s="307">
        <f t="shared" ca="1" si="386"/>
        <v>-2.6055746268846525</v>
      </c>
      <c r="F869" s="304">
        <f t="shared" ca="1" si="387"/>
        <v>2.732713077000454</v>
      </c>
      <c r="G869" s="306">
        <f t="shared" ca="1" si="388"/>
        <v>13.959705075085676</v>
      </c>
      <c r="H869" s="307">
        <f t="shared" ca="1" si="389"/>
        <v>-122.07862683828365</v>
      </c>
      <c r="I869" s="304">
        <f t="shared" ca="1" si="390"/>
        <v>122.8741815700283</v>
      </c>
      <c r="J869" s="306">
        <f t="shared" ca="1" si="391"/>
        <v>866.89570083935689</v>
      </c>
      <c r="K869" s="307">
        <f t="shared" ca="1" si="392"/>
        <v>-4.8518344682961079</v>
      </c>
      <c r="L869" s="304">
        <f t="shared" ca="1" si="377"/>
        <v>866.9092780859296</v>
      </c>
      <c r="M869" s="306">
        <f t="shared" ca="1" si="393"/>
        <v>-1.456940749244612</v>
      </c>
      <c r="N869" s="304">
        <f t="shared" ca="1" si="394"/>
        <v>-83.476555932344255</v>
      </c>
      <c r="P869" s="310">
        <f t="shared" ca="1" si="395"/>
        <v>23</v>
      </c>
      <c r="Q869" s="304">
        <f t="shared" ca="1" si="396"/>
        <v>0</v>
      </c>
      <c r="R869" s="306">
        <f t="shared" ca="1" si="397"/>
        <v>0</v>
      </c>
      <c r="S869" s="307">
        <f t="shared" ca="1" si="398"/>
        <v>8.2349999999999994</v>
      </c>
      <c r="T869" s="304">
        <f t="shared" ca="1" si="378"/>
        <v>80.785349999999994</v>
      </c>
      <c r="U869" s="311">
        <f t="shared" ca="1" si="379"/>
        <v>0</v>
      </c>
      <c r="V869" s="306">
        <f t="shared" ca="1" si="380"/>
        <v>1.2255944939416761</v>
      </c>
      <c r="W869" s="304">
        <f t="shared" ca="1" si="381"/>
        <v>59.715392625986077</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2.4951081817370868</v>
      </c>
      <c r="AH869" s="304">
        <f t="shared" ca="1" si="405"/>
        <v>-7.2513754958443863</v>
      </c>
    </row>
    <row r="870" spans="1:34" x14ac:dyDescent="0.2">
      <c r="A870" s="347">
        <f t="shared" ca="1" si="383"/>
        <v>1E-4</v>
      </c>
      <c r="B870" s="304">
        <f t="shared" ca="1" si="384"/>
        <v>34.416200000000714</v>
      </c>
      <c r="D870" s="306">
        <f t="shared" ca="1" si="385"/>
        <v>-0.82383131023235678</v>
      </c>
      <c r="E870" s="307">
        <f t="shared" ca="1" si="386"/>
        <v>-2.6055358255351351</v>
      </c>
      <c r="F870" s="304">
        <f t="shared" ca="1" si="387"/>
        <v>2.7326754227068788</v>
      </c>
      <c r="G870" s="306">
        <f t="shared" ca="1" si="388"/>
        <v>13.959622691954653</v>
      </c>
      <c r="H870" s="307">
        <f t="shared" ca="1" si="389"/>
        <v>-122.0788873918662</v>
      </c>
      <c r="I870" s="304">
        <f t="shared" ca="1" si="390"/>
        <v>122.8744310771679</v>
      </c>
      <c r="J870" s="306">
        <f t="shared" ca="1" si="391"/>
        <v>866.89570083935689</v>
      </c>
      <c r="K870" s="307">
        <f t="shared" ca="1" si="392"/>
        <v>-4.8640423440076157</v>
      </c>
      <c r="L870" s="304">
        <f t="shared" ca="1" si="377"/>
        <v>866.90934649574751</v>
      </c>
      <c r="M870" s="306">
        <f t="shared" ca="1" si="393"/>
        <v>-1.4569416562776212</v>
      </c>
      <c r="N870" s="304">
        <f t="shared" ca="1" si="394"/>
        <v>-83.476607901507549</v>
      </c>
      <c r="P870" s="310">
        <f t="shared" ca="1" si="395"/>
        <v>23</v>
      </c>
      <c r="Q870" s="304">
        <f t="shared" ca="1" si="396"/>
        <v>0</v>
      </c>
      <c r="R870" s="306">
        <f t="shared" ca="1" si="397"/>
        <v>0</v>
      </c>
      <c r="S870" s="307">
        <f t="shared" ca="1" si="398"/>
        <v>8.2349999999999994</v>
      </c>
      <c r="T870" s="304">
        <f t="shared" ca="1" si="378"/>
        <v>80.785349999999994</v>
      </c>
      <c r="U870" s="311">
        <f t="shared" ca="1" si="379"/>
        <v>0</v>
      </c>
      <c r="V870" s="306">
        <f t="shared" ca="1" si="380"/>
        <v>1.2255959901332032</v>
      </c>
      <c r="W870" s="304">
        <f t="shared" ca="1" si="381"/>
        <v>59.715708041398216</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2.4950708905604584</v>
      </c>
      <c r="AH870" s="304">
        <f t="shared" ca="1" si="405"/>
        <v>-7.2514137979339504</v>
      </c>
    </row>
    <row r="871" spans="1:34" x14ac:dyDescent="0.2">
      <c r="A871" s="347">
        <f t="shared" ca="1" si="383"/>
        <v>1E-4</v>
      </c>
      <c r="B871" s="304">
        <f t="shared" ca="1" si="384"/>
        <v>34.416300000000717</v>
      </c>
      <c r="D871" s="306">
        <f t="shared" ca="1" si="385"/>
        <v>-0.82382912696984267</v>
      </c>
      <c r="E871" s="307">
        <f t="shared" ca="1" si="386"/>
        <v>-2.6054970244680309</v>
      </c>
      <c r="F871" s="304">
        <f t="shared" ca="1" si="387"/>
        <v>2.7326377687054784</v>
      </c>
      <c r="G871" s="306">
        <f t="shared" ca="1" si="388"/>
        <v>13.959540309041957</v>
      </c>
      <c r="H871" s="307">
        <f t="shared" ca="1" si="389"/>
        <v>-122.07914794156865</v>
      </c>
      <c r="I871" s="304">
        <f t="shared" ca="1" si="390"/>
        <v>122.87468058057841</v>
      </c>
      <c r="J871" s="306">
        <f t="shared" ca="1" si="391"/>
        <v>866.89570083935689</v>
      </c>
      <c r="K871" s="307">
        <f t="shared" ca="1" si="392"/>
        <v>-4.8762502457742878</v>
      </c>
      <c r="L871" s="304">
        <f t="shared" ca="1" si="377"/>
        <v>866.90941507761886</v>
      </c>
      <c r="M871" s="306">
        <f t="shared" ca="1" si="393"/>
        <v>-1.4569425633015938</v>
      </c>
      <c r="N871" s="304">
        <f t="shared" ca="1" si="394"/>
        <v>-83.4766598701531</v>
      </c>
      <c r="P871" s="310">
        <f t="shared" ca="1" si="395"/>
        <v>23</v>
      </c>
      <c r="Q871" s="304">
        <f t="shared" ca="1" si="396"/>
        <v>0</v>
      </c>
      <c r="R871" s="306">
        <f t="shared" ca="1" si="397"/>
        <v>0</v>
      </c>
      <c r="S871" s="307">
        <f t="shared" ca="1" si="398"/>
        <v>8.2349999999999994</v>
      </c>
      <c r="T871" s="304">
        <f t="shared" ca="1" si="378"/>
        <v>80.785349999999994</v>
      </c>
      <c r="U871" s="311">
        <f t="shared" ca="1" si="379"/>
        <v>0</v>
      </c>
      <c r="V871" s="306">
        <f t="shared" ca="1" si="380"/>
        <v>1.2255974863297507</v>
      </c>
      <c r="W871" s="304">
        <f t="shared" ca="1" si="381"/>
        <v>59.716023454514939</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2.4950335996444775</v>
      </c>
      <c r="AH871" s="304">
        <f t="shared" ca="1" si="405"/>
        <v>-7.2514520997447747</v>
      </c>
    </row>
    <row r="872" spans="1:34" x14ac:dyDescent="0.2">
      <c r="A872" s="347">
        <f t="shared" ca="1" si="383"/>
        <v>1E-4</v>
      </c>
      <c r="B872" s="304">
        <f t="shared" ca="1" si="384"/>
        <v>34.416400000000721</v>
      </c>
      <c r="D872" s="306">
        <f t="shared" ca="1" si="385"/>
        <v>-0.8238269436710558</v>
      </c>
      <c r="E872" s="307">
        <f t="shared" ca="1" si="386"/>
        <v>-2.6054582236833381</v>
      </c>
      <c r="F872" s="304">
        <f t="shared" ca="1" si="387"/>
        <v>2.7326001149962518</v>
      </c>
      <c r="G872" s="306">
        <f t="shared" ca="1" si="388"/>
        <v>13.959457926347589</v>
      </c>
      <c r="H872" s="307">
        <f t="shared" ca="1" si="389"/>
        <v>-122.07940848739102</v>
      </c>
      <c r="I872" s="304">
        <f t="shared" ca="1" si="390"/>
        <v>122.87493008025984</v>
      </c>
      <c r="J872" s="306">
        <f t="shared" ca="1" si="391"/>
        <v>866.89570083935689</v>
      </c>
      <c r="K872" s="307">
        <f t="shared" ca="1" si="392"/>
        <v>-4.888458173595736</v>
      </c>
      <c r="L872" s="304">
        <f t="shared" ca="1" si="377"/>
        <v>866.90948383154443</v>
      </c>
      <c r="M872" s="306">
        <f t="shared" ca="1" si="393"/>
        <v>-1.45694347031653</v>
      </c>
      <c r="N872" s="304">
        <f t="shared" ca="1" si="394"/>
        <v>-83.476711838280906</v>
      </c>
      <c r="P872" s="310">
        <f t="shared" ca="1" si="395"/>
        <v>23</v>
      </c>
      <c r="Q872" s="304">
        <f t="shared" ca="1" si="396"/>
        <v>0</v>
      </c>
      <c r="R872" s="306">
        <f t="shared" ca="1" si="397"/>
        <v>0</v>
      </c>
      <c r="S872" s="307">
        <f t="shared" ca="1" si="398"/>
        <v>8.2349999999999994</v>
      </c>
      <c r="T872" s="304">
        <f t="shared" ca="1" si="378"/>
        <v>80.785349999999994</v>
      </c>
      <c r="U872" s="311">
        <f t="shared" ca="1" si="379"/>
        <v>0</v>
      </c>
      <c r="V872" s="306">
        <f t="shared" ca="1" si="380"/>
        <v>1.225598982531318</v>
      </c>
      <c r="W872" s="304">
        <f t="shared" ca="1" si="381"/>
        <v>59.716338865336148</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2.4949963089891503</v>
      </c>
      <c r="AH872" s="304">
        <f t="shared" ca="1" si="405"/>
        <v>-7.2514904012768602</v>
      </c>
    </row>
    <row r="873" spans="1:34" x14ac:dyDescent="0.2">
      <c r="A873" s="347">
        <f t="shared" ca="1" si="383"/>
        <v>1E-4</v>
      </c>
      <c r="B873" s="304">
        <f t="shared" ca="1" si="384"/>
        <v>34.416500000000724</v>
      </c>
      <c r="D873" s="306">
        <f t="shared" ca="1" si="385"/>
        <v>-0.82382476033599517</v>
      </c>
      <c r="E873" s="307">
        <f t="shared" ca="1" si="386"/>
        <v>-2.6054194231810701</v>
      </c>
      <c r="F873" s="304">
        <f t="shared" ca="1" si="387"/>
        <v>2.7325624615792115</v>
      </c>
      <c r="G873" s="306">
        <f t="shared" ca="1" si="388"/>
        <v>13.959375543871555</v>
      </c>
      <c r="H873" s="307">
        <f t="shared" ca="1" si="389"/>
        <v>-122.07966902933335</v>
      </c>
      <c r="I873" s="304">
        <f t="shared" ca="1" si="390"/>
        <v>122.87517957621226</v>
      </c>
      <c r="J873" s="306">
        <f t="shared" ca="1" si="391"/>
        <v>866.89570083935689</v>
      </c>
      <c r="K873" s="307">
        <f t="shared" ca="1" si="392"/>
        <v>-4.9006661274715722</v>
      </c>
      <c r="L873" s="304">
        <f t="shared" ca="1" si="377"/>
        <v>866.90955275752538</v>
      </c>
      <c r="M873" s="306">
        <f t="shared" ca="1" si="393"/>
        <v>-1.4569443773224302</v>
      </c>
      <c r="N873" s="304">
        <f t="shared" ca="1" si="394"/>
        <v>-83.476763805890982</v>
      </c>
      <c r="P873" s="310">
        <f t="shared" ca="1" si="395"/>
        <v>23</v>
      </c>
      <c r="Q873" s="304">
        <f t="shared" ca="1" si="396"/>
        <v>0</v>
      </c>
      <c r="R873" s="306">
        <f t="shared" ca="1" si="397"/>
        <v>0</v>
      </c>
      <c r="S873" s="307">
        <f t="shared" ca="1" si="398"/>
        <v>8.2349999999999994</v>
      </c>
      <c r="T873" s="304">
        <f t="shared" ca="1" si="378"/>
        <v>80.785349999999994</v>
      </c>
      <c r="U873" s="311">
        <f t="shared" ca="1" si="379"/>
        <v>0</v>
      </c>
      <c r="V873" s="306">
        <f t="shared" ca="1" si="380"/>
        <v>1.225600478737906</v>
      </c>
      <c r="W873" s="304">
        <f t="shared" ca="1" si="381"/>
        <v>59.716654273861984</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2.4949590185944821</v>
      </c>
      <c r="AH873" s="304">
        <f t="shared" ca="1" si="405"/>
        <v>-7.2515287025301944</v>
      </c>
    </row>
    <row r="874" spans="1:34" x14ac:dyDescent="0.2">
      <c r="A874" s="347">
        <f t="shared" ca="1" si="383"/>
        <v>1E-4</v>
      </c>
      <c r="B874" s="304">
        <f t="shared" ca="1" si="384"/>
        <v>34.416600000000727</v>
      </c>
      <c r="D874" s="306">
        <f t="shared" ca="1" si="385"/>
        <v>-0.82382257696466277</v>
      </c>
      <c r="E874" s="307">
        <f t="shared" ca="1" si="386"/>
        <v>-2.6053806229612091</v>
      </c>
      <c r="F874" s="304">
        <f t="shared" ca="1" si="387"/>
        <v>2.7325248084543414</v>
      </c>
      <c r="G874" s="306">
        <f t="shared" ca="1" si="388"/>
        <v>13.959293161613859</v>
      </c>
      <c r="H874" s="307">
        <f t="shared" ca="1" si="389"/>
        <v>-122.07992956739564</v>
      </c>
      <c r="I874" s="304">
        <f t="shared" ca="1" si="390"/>
        <v>122.87542906843565</v>
      </c>
      <c r="J874" s="306">
        <f t="shared" ca="1" si="391"/>
        <v>866.89570083935689</v>
      </c>
      <c r="K874" s="307">
        <f t="shared" ca="1" si="392"/>
        <v>-4.9128741074014082</v>
      </c>
      <c r="L874" s="304">
        <f t="shared" ca="1" si="377"/>
        <v>866.90962185556282</v>
      </c>
      <c r="M874" s="306">
        <f t="shared" ca="1" si="393"/>
        <v>-1.4569452843192945</v>
      </c>
      <c r="N874" s="304">
        <f t="shared" ca="1" si="394"/>
        <v>-83.476815772983329</v>
      </c>
      <c r="P874" s="310">
        <f t="shared" ca="1" si="395"/>
        <v>23</v>
      </c>
      <c r="Q874" s="304">
        <f t="shared" ca="1" si="396"/>
        <v>0</v>
      </c>
      <c r="R874" s="306">
        <f t="shared" ca="1" si="397"/>
        <v>0</v>
      </c>
      <c r="S874" s="307">
        <f t="shared" ca="1" si="398"/>
        <v>8.2349999999999994</v>
      </c>
      <c r="T874" s="304">
        <f t="shared" ca="1" si="378"/>
        <v>80.785349999999994</v>
      </c>
      <c r="U874" s="311">
        <f t="shared" ca="1" si="379"/>
        <v>0</v>
      </c>
      <c r="V874" s="306">
        <f t="shared" ca="1" si="380"/>
        <v>1.225601974949514</v>
      </c>
      <c r="W874" s="304">
        <f t="shared" ca="1" si="381"/>
        <v>59.716969680092333</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2.4949217284604606</v>
      </c>
      <c r="AH874" s="304">
        <f t="shared" ca="1" si="405"/>
        <v>-7.2515670035047952</v>
      </c>
    </row>
    <row r="875" spans="1:34" x14ac:dyDescent="0.2">
      <c r="A875" s="347">
        <f t="shared" ca="1" si="383"/>
        <v>1E-4</v>
      </c>
      <c r="B875" s="304">
        <f t="shared" ca="1" si="384"/>
        <v>34.416700000000731</v>
      </c>
      <c r="D875" s="306">
        <f t="shared" ca="1" si="385"/>
        <v>-0.82382039355705727</v>
      </c>
      <c r="E875" s="307">
        <f t="shared" ca="1" si="386"/>
        <v>-2.6053418230237693</v>
      </c>
      <c r="F875" s="304">
        <f t="shared" ca="1" si="387"/>
        <v>2.732487155621655</v>
      </c>
      <c r="G875" s="306">
        <f t="shared" ca="1" si="388"/>
        <v>13.959210779574503</v>
      </c>
      <c r="H875" s="307">
        <f t="shared" ca="1" si="389"/>
        <v>-122.08019010157794</v>
      </c>
      <c r="I875" s="304">
        <f t="shared" ca="1" si="390"/>
        <v>122.87567855693004</v>
      </c>
      <c r="J875" s="306">
        <f t="shared" ca="1" si="391"/>
        <v>866.89570083935689</v>
      </c>
      <c r="K875" s="307">
        <f t="shared" ca="1" si="392"/>
        <v>-4.9250821133848568</v>
      </c>
      <c r="L875" s="304">
        <f t="shared" ca="1" si="377"/>
        <v>866.90969112565779</v>
      </c>
      <c r="M875" s="306">
        <f t="shared" ca="1" si="393"/>
        <v>-1.4569461913071229</v>
      </c>
      <c r="N875" s="304">
        <f t="shared" ca="1" si="394"/>
        <v>-83.476867739557974</v>
      </c>
      <c r="P875" s="310">
        <f t="shared" ca="1" si="395"/>
        <v>23</v>
      </c>
      <c r="Q875" s="304">
        <f t="shared" ca="1" si="396"/>
        <v>0</v>
      </c>
      <c r="R875" s="306">
        <f t="shared" ca="1" si="397"/>
        <v>0</v>
      </c>
      <c r="S875" s="307">
        <f t="shared" ca="1" si="398"/>
        <v>8.2349999999999994</v>
      </c>
      <c r="T875" s="304">
        <f t="shared" ca="1" si="378"/>
        <v>80.785349999999994</v>
      </c>
      <c r="U875" s="311">
        <f t="shared" ca="1" si="379"/>
        <v>0</v>
      </c>
      <c r="V875" s="306">
        <f t="shared" ca="1" si="380"/>
        <v>1.2256034711661423</v>
      </c>
      <c r="W875" s="304">
        <f t="shared" ca="1" si="381"/>
        <v>59.717285084027239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2.4948844385870981</v>
      </c>
      <c r="AH875" s="304">
        <f t="shared" ca="1" si="405"/>
        <v>-7.2516053042006483</v>
      </c>
    </row>
    <row r="876" spans="1:34" x14ac:dyDescent="0.2">
      <c r="A876" s="347">
        <f t="shared" ca="1" si="383"/>
        <v>1E-4</v>
      </c>
      <c r="B876" s="304">
        <f t="shared" ca="1" si="384"/>
        <v>34.416800000000734</v>
      </c>
      <c r="D876" s="306">
        <f t="shared" ca="1" si="385"/>
        <v>-0.82381821011318102</v>
      </c>
      <c r="E876" s="307">
        <f t="shared" ca="1" si="386"/>
        <v>-2.6053030233687444</v>
      </c>
      <c r="F876" s="304">
        <f t="shared" ca="1" si="387"/>
        <v>2.7324495030811469</v>
      </c>
      <c r="G876" s="306">
        <f t="shared" ca="1" si="388"/>
        <v>13.959128397753492</v>
      </c>
      <c r="H876" s="307">
        <f t="shared" ca="1" si="389"/>
        <v>-122.08045063188028</v>
      </c>
      <c r="I876" s="304">
        <f t="shared" ca="1" si="390"/>
        <v>122.87592804169549</v>
      </c>
      <c r="J876" s="306">
        <f t="shared" ca="1" si="391"/>
        <v>866.89570083935689</v>
      </c>
      <c r="K876" s="307">
        <f t="shared" ca="1" si="392"/>
        <v>-4.9372901454215299</v>
      </c>
      <c r="L876" s="304">
        <f t="shared" ca="1" si="377"/>
        <v>866.9097605678113</v>
      </c>
      <c r="M876" s="306">
        <f t="shared" ca="1" si="393"/>
        <v>-1.4569470982859154</v>
      </c>
      <c r="N876" s="304">
        <f t="shared" ca="1" si="394"/>
        <v>-83.47691970561489</v>
      </c>
      <c r="P876" s="310">
        <f t="shared" ca="1" si="395"/>
        <v>23</v>
      </c>
      <c r="Q876" s="304">
        <f t="shared" ca="1" si="396"/>
        <v>0</v>
      </c>
      <c r="R876" s="306">
        <f t="shared" ca="1" si="397"/>
        <v>0</v>
      </c>
      <c r="S876" s="307">
        <f t="shared" ca="1" si="398"/>
        <v>8.2349999999999994</v>
      </c>
      <c r="T876" s="304">
        <f t="shared" ca="1" si="378"/>
        <v>80.785349999999994</v>
      </c>
      <c r="U876" s="311">
        <f t="shared" ca="1" si="379"/>
        <v>0</v>
      </c>
      <c r="V876" s="306">
        <f t="shared" ca="1" si="380"/>
        <v>1.2256049673877905</v>
      </c>
      <c r="W876" s="304">
        <f t="shared" ca="1" si="381"/>
        <v>59.717600485666651</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2.4948471489743875</v>
      </c>
      <c r="AH876" s="304">
        <f t="shared" ca="1" si="405"/>
        <v>-7.251643604617759</v>
      </c>
    </row>
    <row r="877" spans="1:34" x14ac:dyDescent="0.2">
      <c r="A877" s="347">
        <f t="shared" ca="1" si="383"/>
        <v>1E-4</v>
      </c>
      <c r="B877" s="304">
        <f t="shared" ca="1" si="384"/>
        <v>34.416900000000737</v>
      </c>
      <c r="D877" s="306">
        <f t="shared" ca="1" si="385"/>
        <v>-0.82381602663303533</v>
      </c>
      <c r="E877" s="307">
        <f t="shared" ca="1" si="386"/>
        <v>-2.6052642239961425</v>
      </c>
      <c r="F877" s="304">
        <f t="shared" ca="1" si="387"/>
        <v>2.732411850832825</v>
      </c>
      <c r="G877" s="306">
        <f t="shared" ca="1" si="388"/>
        <v>13.959046016150829</v>
      </c>
      <c r="H877" s="307">
        <f t="shared" ca="1" si="389"/>
        <v>-122.08071115830268</v>
      </c>
      <c r="I877" s="304">
        <f t="shared" ca="1" si="390"/>
        <v>122.87617752273198</v>
      </c>
      <c r="J877" s="306">
        <f t="shared" ca="1" si="391"/>
        <v>866.89570083935689</v>
      </c>
      <c r="K877" s="307">
        <f t="shared" ca="1" si="392"/>
        <v>-4.9494982035110393</v>
      </c>
      <c r="L877" s="304">
        <f t="shared" ca="1" si="377"/>
        <v>866.90983018202439</v>
      </c>
      <c r="M877" s="306">
        <f t="shared" ca="1" si="393"/>
        <v>-1.4569480052556725</v>
      </c>
      <c r="N877" s="304">
        <f t="shared" ca="1" si="394"/>
        <v>-83.476971671154118</v>
      </c>
      <c r="P877" s="310">
        <f t="shared" ca="1" si="395"/>
        <v>23</v>
      </c>
      <c r="Q877" s="304">
        <f t="shared" ca="1" si="396"/>
        <v>0</v>
      </c>
      <c r="R877" s="306">
        <f t="shared" ca="1" si="397"/>
        <v>0</v>
      </c>
      <c r="S877" s="307">
        <f t="shared" ca="1" si="398"/>
        <v>8.2349999999999994</v>
      </c>
      <c r="T877" s="304">
        <f t="shared" ca="1" si="378"/>
        <v>80.785349999999994</v>
      </c>
      <c r="U877" s="311">
        <f t="shared" ca="1" si="379"/>
        <v>0</v>
      </c>
      <c r="V877" s="306">
        <f t="shared" ca="1" si="380"/>
        <v>1.2256064636144586</v>
      </c>
      <c r="W877" s="304">
        <f t="shared" ca="1" si="381"/>
        <v>59.717915885010576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2.4948098596223405</v>
      </c>
      <c r="AH877" s="304">
        <f t="shared" ca="1" si="405"/>
        <v>-7.2516819047561212</v>
      </c>
    </row>
    <row r="878" spans="1:34" x14ac:dyDescent="0.2">
      <c r="A878" s="347">
        <f t="shared" ca="1" si="383"/>
        <v>1E-4</v>
      </c>
      <c r="B878" s="304">
        <f t="shared" ca="1" si="384"/>
        <v>34.417000000000741</v>
      </c>
      <c r="D878" s="306">
        <f t="shared" ca="1" si="385"/>
        <v>-0.82381384311661876</v>
      </c>
      <c r="E878" s="307">
        <f t="shared" ca="1" si="386"/>
        <v>-2.6052254249059601</v>
      </c>
      <c r="F878" s="304">
        <f t="shared" ca="1" si="387"/>
        <v>2.7323741988766863</v>
      </c>
      <c r="G878" s="306">
        <f t="shared" ca="1" si="388"/>
        <v>13.958963634766517</v>
      </c>
      <c r="H878" s="307">
        <f t="shared" ca="1" si="389"/>
        <v>-122.08097168084517</v>
      </c>
      <c r="I878" s="304">
        <f t="shared" ca="1" si="390"/>
        <v>122.87642700003957</v>
      </c>
      <c r="J878" s="306">
        <f t="shared" ca="1" si="391"/>
        <v>866.89570083935689</v>
      </c>
      <c r="K878" s="307">
        <f t="shared" ca="1" si="392"/>
        <v>-4.9617062876529969</v>
      </c>
      <c r="L878" s="304">
        <f t="shared" ca="1" si="377"/>
        <v>866.90989996829819</v>
      </c>
      <c r="M878" s="306">
        <f t="shared" ca="1" si="393"/>
        <v>-1.4569489122163939</v>
      </c>
      <c r="N878" s="304">
        <f t="shared" ca="1" si="394"/>
        <v>-83.47702363617563</v>
      </c>
      <c r="P878" s="310">
        <f t="shared" ca="1" si="395"/>
        <v>23</v>
      </c>
      <c r="Q878" s="304">
        <f t="shared" ca="1" si="396"/>
        <v>0</v>
      </c>
      <c r="R878" s="306">
        <f t="shared" ca="1" si="397"/>
        <v>0</v>
      </c>
      <c r="S878" s="307">
        <f t="shared" ca="1" si="398"/>
        <v>8.2349999999999994</v>
      </c>
      <c r="T878" s="304">
        <f t="shared" ca="1" si="378"/>
        <v>80.785349999999994</v>
      </c>
      <c r="U878" s="311">
        <f t="shared" ca="1" si="379"/>
        <v>0</v>
      </c>
      <c r="V878" s="306">
        <f t="shared" ca="1" si="380"/>
        <v>1.2256079598461471</v>
      </c>
      <c r="W878" s="304">
        <f t="shared" ca="1" si="381"/>
        <v>59.718231282059037</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2.4947725705309542</v>
      </c>
      <c r="AH878" s="304">
        <f t="shared" ca="1" si="405"/>
        <v>-7.2517202046157356</v>
      </c>
    </row>
    <row r="879" spans="1:34" x14ac:dyDescent="0.2">
      <c r="A879" s="347">
        <f t="shared" ca="1" si="383"/>
        <v>1E-4</v>
      </c>
      <c r="B879" s="304">
        <f t="shared" ca="1" si="384"/>
        <v>34.417100000000744</v>
      </c>
      <c r="D879" s="306">
        <f t="shared" ca="1" si="385"/>
        <v>-0.82381165956393487</v>
      </c>
      <c r="E879" s="307">
        <f t="shared" ca="1" si="386"/>
        <v>-2.6051866260981962</v>
      </c>
      <c r="F879" s="304">
        <f t="shared" ca="1" si="387"/>
        <v>2.7323365472127308</v>
      </c>
      <c r="G879" s="306">
        <f t="shared" ca="1" si="388"/>
        <v>13.958881253600561</v>
      </c>
      <c r="H879" s="307">
        <f t="shared" ca="1" si="389"/>
        <v>-122.08123219950778</v>
      </c>
      <c r="I879" s="304">
        <f t="shared" ca="1" si="390"/>
        <v>122.87667647361828</v>
      </c>
      <c r="J879" s="306">
        <f t="shared" ca="1" si="391"/>
        <v>866.89570083935689</v>
      </c>
      <c r="K879" s="307">
        <f t="shared" ca="1" si="392"/>
        <v>-4.9739143978470146</v>
      </c>
      <c r="L879" s="304">
        <f t="shared" ca="1" si="377"/>
        <v>866.90996992663361</v>
      </c>
      <c r="M879" s="306">
        <f t="shared" ca="1" si="393"/>
        <v>-1.4569498191680801</v>
      </c>
      <c r="N879" s="304">
        <f t="shared" ca="1" si="394"/>
        <v>-83.477075600679484</v>
      </c>
      <c r="P879" s="310">
        <f t="shared" ca="1" si="395"/>
        <v>23</v>
      </c>
      <c r="Q879" s="304">
        <f t="shared" ca="1" si="396"/>
        <v>0</v>
      </c>
      <c r="R879" s="306">
        <f t="shared" ca="1" si="397"/>
        <v>0</v>
      </c>
      <c r="S879" s="307">
        <f t="shared" ca="1" si="398"/>
        <v>8.2349999999999994</v>
      </c>
      <c r="T879" s="304">
        <f t="shared" ca="1" si="378"/>
        <v>80.785349999999994</v>
      </c>
      <c r="U879" s="311">
        <f t="shared" ca="1" si="379"/>
        <v>0</v>
      </c>
      <c r="V879" s="306">
        <f t="shared" ca="1" si="380"/>
        <v>1.2256094560828557</v>
      </c>
      <c r="W879" s="304">
        <f t="shared" ca="1" si="381"/>
        <v>59.718546676812011</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2.4947352817002244</v>
      </c>
      <c r="AH879" s="304">
        <f t="shared" ca="1" si="405"/>
        <v>-7.2517585041966051</v>
      </c>
    </row>
    <row r="880" spans="1:34" x14ac:dyDescent="0.2">
      <c r="A880" s="347">
        <f t="shared" ca="1" si="383"/>
        <v>1E-4</v>
      </c>
      <c r="B880" s="304">
        <f t="shared" ca="1" si="384"/>
        <v>34.417200000000747</v>
      </c>
      <c r="D880" s="306">
        <f t="shared" ca="1" si="385"/>
        <v>-0.82380947597498222</v>
      </c>
      <c r="E880" s="307">
        <f t="shared" ca="1" si="386"/>
        <v>-2.6051478275728535</v>
      </c>
      <c r="F880" s="304">
        <f t="shared" ca="1" si="387"/>
        <v>2.7322988958409606</v>
      </c>
      <c r="G880" s="306">
        <f t="shared" ca="1" si="388"/>
        <v>13.958798872652963</v>
      </c>
      <c r="H880" s="307">
        <f t="shared" ca="1" si="389"/>
        <v>-122.08149271429053</v>
      </c>
      <c r="I880" s="304">
        <f t="shared" ca="1" si="390"/>
        <v>122.87692594346812</v>
      </c>
      <c r="J880" s="306">
        <f t="shared" ca="1" si="391"/>
        <v>866.89570083935689</v>
      </c>
      <c r="K880" s="307">
        <f t="shared" ca="1" si="392"/>
        <v>-4.9861225340927042</v>
      </c>
      <c r="L880" s="304">
        <f t="shared" ca="1" si="377"/>
        <v>866.91004005703201</v>
      </c>
      <c r="M880" s="306">
        <f t="shared" ca="1" si="393"/>
        <v>-1.4569507261107311</v>
      </c>
      <c r="N880" s="304">
        <f t="shared" ca="1" si="394"/>
        <v>-83.477127564665636</v>
      </c>
      <c r="P880" s="310">
        <f t="shared" ca="1" si="395"/>
        <v>23</v>
      </c>
      <c r="Q880" s="304">
        <f t="shared" ca="1" si="396"/>
        <v>0</v>
      </c>
      <c r="R880" s="306">
        <f t="shared" ca="1" si="397"/>
        <v>0</v>
      </c>
      <c r="S880" s="307">
        <f t="shared" ca="1" si="398"/>
        <v>8.2349999999999994</v>
      </c>
      <c r="T880" s="304">
        <f t="shared" ca="1" si="378"/>
        <v>80.785349999999994</v>
      </c>
      <c r="U880" s="311">
        <f t="shared" ca="1" si="379"/>
        <v>0</v>
      </c>
      <c r="V880" s="306">
        <f t="shared" ca="1" si="380"/>
        <v>1.2256109523245844</v>
      </c>
      <c r="W880" s="304">
        <f t="shared" ca="1" si="381"/>
        <v>59.718862069269505</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2.4946979931301572</v>
      </c>
      <c r="AH880" s="304">
        <f t="shared" ca="1" si="405"/>
        <v>-7.2517968034987268</v>
      </c>
    </row>
    <row r="881" spans="1:34" x14ac:dyDescent="0.2">
      <c r="A881" s="347">
        <f t="shared" ca="1" si="383"/>
        <v>1E-4</v>
      </c>
      <c r="B881" s="304">
        <f t="shared" ca="1" si="384"/>
        <v>34.417300000000751</v>
      </c>
      <c r="D881" s="306">
        <f t="shared" ca="1" si="385"/>
        <v>-0.82380729234976247</v>
      </c>
      <c r="E881" s="307">
        <f t="shared" ca="1" si="386"/>
        <v>-2.605109029329931</v>
      </c>
      <c r="F881" s="304">
        <f t="shared" ca="1" si="387"/>
        <v>2.7322612447613759</v>
      </c>
      <c r="G881" s="306">
        <f t="shared" ca="1" si="388"/>
        <v>13.958716491923727</v>
      </c>
      <c r="H881" s="307">
        <f t="shared" ca="1" si="389"/>
        <v>-122.08175322519347</v>
      </c>
      <c r="I881" s="304">
        <f t="shared" ca="1" si="390"/>
        <v>122.87717540958914</v>
      </c>
      <c r="J881" s="306">
        <f t="shared" ca="1" si="391"/>
        <v>866.89570083935689</v>
      </c>
      <c r="K881" s="307">
        <f t="shared" ca="1" si="392"/>
        <v>-4.9983306963896785</v>
      </c>
      <c r="L881" s="304">
        <f t="shared" ca="1" si="377"/>
        <v>866.91011035949407</v>
      </c>
      <c r="M881" s="306">
        <f t="shared" ca="1" si="393"/>
        <v>-1.456951633044347</v>
      </c>
      <c r="N881" s="304">
        <f t="shared" ca="1" si="394"/>
        <v>-83.47717952813413</v>
      </c>
      <c r="P881" s="310">
        <f t="shared" ca="1" si="395"/>
        <v>23</v>
      </c>
      <c r="Q881" s="304">
        <f t="shared" ca="1" si="396"/>
        <v>0</v>
      </c>
      <c r="R881" s="306">
        <f t="shared" ca="1" si="397"/>
        <v>0</v>
      </c>
      <c r="S881" s="307">
        <f t="shared" ca="1" si="398"/>
        <v>8.2349999999999994</v>
      </c>
      <c r="T881" s="304">
        <f t="shared" ca="1" si="378"/>
        <v>80.785349999999994</v>
      </c>
      <c r="U881" s="311">
        <f t="shared" ca="1" si="379"/>
        <v>0</v>
      </c>
      <c r="V881" s="306">
        <f t="shared" ca="1" si="380"/>
        <v>1.2256124485713327</v>
      </c>
      <c r="W881" s="304">
        <f t="shared" ca="1" si="381"/>
        <v>59.719177459431471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2.4946607048207499</v>
      </c>
      <c r="AH881" s="304">
        <f t="shared" ca="1" si="405"/>
        <v>-7.2518351025221017</v>
      </c>
    </row>
    <row r="882" spans="1:34" x14ac:dyDescent="0.2">
      <c r="A882" s="347">
        <f t="shared" ca="1" si="383"/>
        <v>1E-4</v>
      </c>
      <c r="B882" s="304">
        <f t="shared" ca="1" si="384"/>
        <v>34.417400000000754</v>
      </c>
      <c r="D882" s="306">
        <f t="shared" ca="1" si="385"/>
        <v>-0.82380510868827539</v>
      </c>
      <c r="E882" s="307">
        <f t="shared" ca="1" si="386"/>
        <v>-2.6050702313694343</v>
      </c>
      <c r="F882" s="304">
        <f t="shared" ca="1" si="387"/>
        <v>2.7322235939739814</v>
      </c>
      <c r="G882" s="306">
        <f t="shared" ca="1" si="388"/>
        <v>13.958634111412859</v>
      </c>
      <c r="H882" s="307">
        <f t="shared" ca="1" si="389"/>
        <v>-122.08201373221661</v>
      </c>
      <c r="I882" s="304">
        <f t="shared" ca="1" si="390"/>
        <v>122.87742487198136</v>
      </c>
      <c r="J882" s="306">
        <f t="shared" ca="1" si="391"/>
        <v>866.89570083935689</v>
      </c>
      <c r="K882" s="307">
        <f t="shared" ca="1" si="392"/>
        <v>-5.0105388847375494</v>
      </c>
      <c r="L882" s="304">
        <f t="shared" ca="1" si="377"/>
        <v>866.91018083402116</v>
      </c>
      <c r="M882" s="306">
        <f t="shared" ca="1" si="393"/>
        <v>-1.456952539968928</v>
      </c>
      <c r="N882" s="304">
        <f t="shared" ca="1" si="394"/>
        <v>-83.477231491084964</v>
      </c>
      <c r="P882" s="310">
        <f t="shared" ca="1" si="395"/>
        <v>23</v>
      </c>
      <c r="Q882" s="304">
        <f t="shared" ca="1" si="396"/>
        <v>0</v>
      </c>
      <c r="R882" s="306">
        <f t="shared" ca="1" si="397"/>
        <v>0</v>
      </c>
      <c r="S882" s="307">
        <f t="shared" ca="1" si="398"/>
        <v>8.2349999999999994</v>
      </c>
      <c r="T882" s="304">
        <f t="shared" ca="1" si="378"/>
        <v>80.785349999999994</v>
      </c>
      <c r="U882" s="311">
        <f t="shared" ca="1" si="379"/>
        <v>0</v>
      </c>
      <c r="V882" s="306">
        <f t="shared" ca="1" si="380"/>
        <v>1.2256139448231009</v>
      </c>
      <c r="W882" s="304">
        <f t="shared" ca="1" si="381"/>
        <v>59.719492847297936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2.4946234167720078</v>
      </c>
      <c r="AH882" s="304">
        <f t="shared" ca="1" si="405"/>
        <v>-7.2518734012667245</v>
      </c>
    </row>
    <row r="883" spans="1:34" x14ac:dyDescent="0.2">
      <c r="A883" s="347">
        <f t="shared" ca="1" si="383"/>
        <v>1E-4</v>
      </c>
      <c r="B883" s="304">
        <f t="shared" ca="1" si="384"/>
        <v>34.417500000000757</v>
      </c>
      <c r="D883" s="306">
        <f t="shared" ca="1" si="385"/>
        <v>-0.8238029249905231</v>
      </c>
      <c r="E883" s="307">
        <f t="shared" ca="1" si="386"/>
        <v>-2.6050314336913596</v>
      </c>
      <c r="F883" s="304">
        <f t="shared" ca="1" si="387"/>
        <v>2.7321859434787745</v>
      </c>
      <c r="G883" s="306">
        <f t="shared" ca="1" si="388"/>
        <v>13.958551731120361</v>
      </c>
      <c r="H883" s="307">
        <f t="shared" ca="1" si="389"/>
        <v>-122.08227423535998</v>
      </c>
      <c r="I883" s="304">
        <f t="shared" ca="1" si="390"/>
        <v>122.87767433064479</v>
      </c>
      <c r="J883" s="306">
        <f t="shared" ca="1" si="391"/>
        <v>866.89570083935689</v>
      </c>
      <c r="K883" s="307">
        <f t="shared" ca="1" si="392"/>
        <v>-5.0227470991359287</v>
      </c>
      <c r="L883" s="304">
        <f t="shared" ca="1" si="377"/>
        <v>866.91025148061419</v>
      </c>
      <c r="M883" s="306">
        <f t="shared" ca="1" si="393"/>
        <v>-1.4569534468844743</v>
      </c>
      <c r="N883" s="304">
        <f t="shared" ca="1" si="394"/>
        <v>-83.47728345351814</v>
      </c>
      <c r="P883" s="310">
        <f t="shared" ca="1" si="395"/>
        <v>23</v>
      </c>
      <c r="Q883" s="304">
        <f t="shared" ca="1" si="396"/>
        <v>0</v>
      </c>
      <c r="R883" s="306">
        <f t="shared" ca="1" si="397"/>
        <v>0</v>
      </c>
      <c r="S883" s="307">
        <f t="shared" ca="1" si="398"/>
        <v>8.2349999999999994</v>
      </c>
      <c r="T883" s="304">
        <f t="shared" ca="1" si="378"/>
        <v>80.785349999999994</v>
      </c>
      <c r="U883" s="311">
        <f t="shared" ca="1" si="379"/>
        <v>0</v>
      </c>
      <c r="V883" s="306">
        <f t="shared" ca="1" si="380"/>
        <v>1.2256154410798894</v>
      </c>
      <c r="W883" s="304">
        <f t="shared" ca="1" si="381"/>
        <v>59.719808232868893</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2.4945861289839319</v>
      </c>
      <c r="AH883" s="304">
        <f t="shared" ca="1" si="405"/>
        <v>-7.2519116997325979</v>
      </c>
    </row>
    <row r="884" spans="1:34" x14ac:dyDescent="0.2">
      <c r="A884" s="347">
        <f t="shared" ca="1" si="383"/>
        <v>1E-4</v>
      </c>
      <c r="B884" s="304">
        <f t="shared" ca="1" si="384"/>
        <v>34.41760000000076</v>
      </c>
      <c r="D884" s="306">
        <f t="shared" ca="1" si="385"/>
        <v>-0.82380074125650538</v>
      </c>
      <c r="E884" s="307">
        <f t="shared" ca="1" si="386"/>
        <v>-2.6049926362957097</v>
      </c>
      <c r="F884" s="304">
        <f t="shared" ca="1" si="387"/>
        <v>2.7321482932757584</v>
      </c>
      <c r="G884" s="306">
        <f t="shared" ca="1" si="388"/>
        <v>13.958469351046235</v>
      </c>
      <c r="H884" s="307">
        <f t="shared" ca="1" si="389"/>
        <v>-122.08253473462361</v>
      </c>
      <c r="I884" s="304">
        <f t="shared" ca="1" si="390"/>
        <v>122.87792378557947</v>
      </c>
      <c r="J884" s="306">
        <f t="shared" ca="1" si="391"/>
        <v>866.89570083935689</v>
      </c>
      <c r="K884" s="307">
        <f t="shared" ca="1" si="392"/>
        <v>-5.0349553395844282</v>
      </c>
      <c r="L884" s="304">
        <f t="shared" ca="1" si="377"/>
        <v>866.91032229927418</v>
      </c>
      <c r="M884" s="306">
        <f t="shared" ca="1" si="393"/>
        <v>-1.4569543537909859</v>
      </c>
      <c r="N884" s="304">
        <f t="shared" ca="1" si="394"/>
        <v>-83.477335415433672</v>
      </c>
      <c r="P884" s="310">
        <f t="shared" ca="1" si="395"/>
        <v>23</v>
      </c>
      <c r="Q884" s="304">
        <f t="shared" ca="1" si="396"/>
        <v>0</v>
      </c>
      <c r="R884" s="306">
        <f t="shared" ca="1" si="397"/>
        <v>0</v>
      </c>
      <c r="S884" s="307">
        <f t="shared" ca="1" si="398"/>
        <v>8.2349999999999994</v>
      </c>
      <c r="T884" s="304">
        <f t="shared" ca="1" si="378"/>
        <v>80.785349999999994</v>
      </c>
      <c r="U884" s="311">
        <f t="shared" ca="1" si="379"/>
        <v>0</v>
      </c>
      <c r="V884" s="306">
        <f t="shared" ca="1" si="380"/>
        <v>1.225616937341697</v>
      </c>
      <c r="W884" s="304">
        <f t="shared" ca="1" si="381"/>
        <v>59.720123616144292</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2.4945488414565222</v>
      </c>
      <c r="AH884" s="304">
        <f t="shared" ca="1" si="405"/>
        <v>-7.2519499979197199</v>
      </c>
    </row>
    <row r="885" spans="1:34" x14ac:dyDescent="0.2">
      <c r="A885" s="347">
        <f t="shared" ca="1" si="383"/>
        <v>1E-4</v>
      </c>
      <c r="B885" s="304">
        <f t="shared" ca="1" si="384"/>
        <v>34.417700000000764</v>
      </c>
      <c r="D885" s="306">
        <f t="shared" ca="1" si="385"/>
        <v>-0.82379855748622233</v>
      </c>
      <c r="E885" s="307">
        <f t="shared" ca="1" si="386"/>
        <v>-2.604953839182488</v>
      </c>
      <c r="F885" s="304">
        <f t="shared" ca="1" si="387"/>
        <v>2.732110643364936</v>
      </c>
      <c r="G885" s="306">
        <f t="shared" ca="1" si="388"/>
        <v>13.958386971190485</v>
      </c>
      <c r="H885" s="307">
        <f t="shared" ca="1" si="389"/>
        <v>-122.08279523000752</v>
      </c>
      <c r="I885" s="304">
        <f t="shared" ca="1" si="390"/>
        <v>122.87817323678541</v>
      </c>
      <c r="J885" s="306">
        <f t="shared" ca="1" si="391"/>
        <v>866.89570083935689</v>
      </c>
      <c r="K885" s="307">
        <f t="shared" ca="1" si="392"/>
        <v>-5.0471636060826599</v>
      </c>
      <c r="L885" s="304">
        <f t="shared" ca="1" si="377"/>
        <v>866.91039329000228</v>
      </c>
      <c r="M885" s="306">
        <f t="shared" ca="1" si="393"/>
        <v>-1.4569552606884628</v>
      </c>
      <c r="N885" s="304">
        <f t="shared" ca="1" si="394"/>
        <v>-83.477387376831544</v>
      </c>
      <c r="P885" s="310">
        <f t="shared" ca="1" si="395"/>
        <v>23</v>
      </c>
      <c r="Q885" s="304">
        <f t="shared" ca="1" si="396"/>
        <v>0</v>
      </c>
      <c r="R885" s="306">
        <f t="shared" ca="1" si="397"/>
        <v>0</v>
      </c>
      <c r="S885" s="307">
        <f t="shared" ca="1" si="398"/>
        <v>8.2349999999999994</v>
      </c>
      <c r="T885" s="304">
        <f t="shared" ca="1" si="378"/>
        <v>80.785349999999994</v>
      </c>
      <c r="U885" s="311">
        <f t="shared" ca="1" si="379"/>
        <v>0</v>
      </c>
      <c r="V885" s="306">
        <f t="shared" ca="1" si="380"/>
        <v>1.2256184336085252</v>
      </c>
      <c r="W885" s="304">
        <f t="shared" ca="1" si="381"/>
        <v>59.720438997124191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2.494511554189784</v>
      </c>
      <c r="AH885" s="304">
        <f t="shared" ca="1" si="405"/>
        <v>-7.2519882958280872</v>
      </c>
    </row>
    <row r="886" spans="1:34" x14ac:dyDescent="0.2">
      <c r="A886" s="347">
        <f t="shared" ca="1" si="383"/>
        <v>1E-4</v>
      </c>
      <c r="B886" s="304">
        <f t="shared" ca="1" si="384"/>
        <v>34.417800000000767</v>
      </c>
      <c r="D886" s="306">
        <f t="shared" ca="1" si="385"/>
        <v>-0.82379637367967762</v>
      </c>
      <c r="E886" s="307">
        <f t="shared" ca="1" si="386"/>
        <v>-2.6049150423516894</v>
      </c>
      <c r="F886" s="304">
        <f t="shared" ca="1" si="387"/>
        <v>2.732072993746304</v>
      </c>
      <c r="G886" s="306">
        <f t="shared" ca="1" si="388"/>
        <v>13.958304591553118</v>
      </c>
      <c r="H886" s="307">
        <f t="shared" ca="1" si="389"/>
        <v>-122.08305572151176</v>
      </c>
      <c r="I886" s="304">
        <f t="shared" ca="1" si="390"/>
        <v>122.87842268426266</v>
      </c>
      <c r="J886" s="306">
        <f t="shared" ca="1" si="391"/>
        <v>866.89570083935689</v>
      </c>
      <c r="K886" s="307">
        <f t="shared" ca="1" si="392"/>
        <v>-5.0593718986302356</v>
      </c>
      <c r="L886" s="304">
        <f t="shared" ca="1" si="377"/>
        <v>866.91046445279949</v>
      </c>
      <c r="M886" s="306">
        <f t="shared" ca="1" si="393"/>
        <v>-1.4569561675769056</v>
      </c>
      <c r="N886" s="304">
        <f t="shared" ca="1" si="394"/>
        <v>-83.4774393377118</v>
      </c>
      <c r="P886" s="310">
        <f t="shared" ca="1" si="395"/>
        <v>23</v>
      </c>
      <c r="Q886" s="304">
        <f t="shared" ca="1" si="396"/>
        <v>0</v>
      </c>
      <c r="R886" s="306">
        <f t="shared" ca="1" si="397"/>
        <v>0</v>
      </c>
      <c r="S886" s="307">
        <f t="shared" ca="1" si="398"/>
        <v>8.2349999999999994</v>
      </c>
      <c r="T886" s="304">
        <f t="shared" ca="1" si="378"/>
        <v>80.785349999999994</v>
      </c>
      <c r="U886" s="311">
        <f t="shared" ca="1" si="379"/>
        <v>0</v>
      </c>
      <c r="V886" s="306">
        <f t="shared" ca="1" si="380"/>
        <v>1.2256199298803732</v>
      </c>
      <c r="W886" s="304">
        <f t="shared" ca="1" si="381"/>
        <v>59.720754375808561</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2.4944742671837092</v>
      </c>
      <c r="AH886" s="304">
        <f t="shared" ca="1" si="405"/>
        <v>-7.2520265934577042</v>
      </c>
    </row>
    <row r="887" spans="1:34" x14ac:dyDescent="0.2">
      <c r="A887" s="347">
        <f t="shared" ca="1" si="383"/>
        <v>1E-4</v>
      </c>
      <c r="B887" s="304">
        <f t="shared" ca="1" si="384"/>
        <v>34.41790000000077</v>
      </c>
      <c r="D887" s="306">
        <f t="shared" ca="1" si="385"/>
        <v>-0.82379418983686803</v>
      </c>
      <c r="E887" s="307">
        <f t="shared" ca="1" si="386"/>
        <v>-2.6048762458033163</v>
      </c>
      <c r="F887" s="304">
        <f t="shared" ca="1" si="387"/>
        <v>2.7320353444198635</v>
      </c>
      <c r="G887" s="306">
        <f t="shared" ca="1" si="388"/>
        <v>13.958222212134133</v>
      </c>
      <c r="H887" s="307">
        <f t="shared" ca="1" si="389"/>
        <v>-122.08331620913634</v>
      </c>
      <c r="I887" s="304">
        <f t="shared" ca="1" si="390"/>
        <v>122.87867212801125</v>
      </c>
      <c r="J887" s="306">
        <f t="shared" ca="1" si="391"/>
        <v>866.89570083935689</v>
      </c>
      <c r="K887" s="307">
        <f t="shared" ca="1" si="392"/>
        <v>-5.0715802172267681</v>
      </c>
      <c r="L887" s="304">
        <f t="shared" ca="1" si="377"/>
        <v>866.91053578766684</v>
      </c>
      <c r="M887" s="306">
        <f t="shared" ca="1" si="393"/>
        <v>-1.4569570744563141</v>
      </c>
      <c r="N887" s="304">
        <f t="shared" ca="1" si="394"/>
        <v>-83.47749129807444</v>
      </c>
      <c r="P887" s="310">
        <f t="shared" ca="1" si="395"/>
        <v>23</v>
      </c>
      <c r="Q887" s="304">
        <f t="shared" ca="1" si="396"/>
        <v>0</v>
      </c>
      <c r="R887" s="306">
        <f t="shared" ca="1" si="397"/>
        <v>0</v>
      </c>
      <c r="S887" s="307">
        <f t="shared" ca="1" si="398"/>
        <v>8.2349999999999994</v>
      </c>
      <c r="T887" s="304">
        <f t="shared" ca="1" si="378"/>
        <v>80.785349999999994</v>
      </c>
      <c r="U887" s="311">
        <f t="shared" ca="1" si="379"/>
        <v>0</v>
      </c>
      <c r="V887" s="306">
        <f t="shared" ca="1" si="380"/>
        <v>1.2256214261572407</v>
      </c>
      <c r="W887" s="304">
        <f t="shared" ca="1" si="381"/>
        <v>59.72106975219738</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2.4944369804383051</v>
      </c>
      <c r="AH887" s="304">
        <f t="shared" ca="1" si="405"/>
        <v>-7.252064890808569</v>
      </c>
    </row>
    <row r="888" spans="1:34" x14ac:dyDescent="0.2">
      <c r="A888" s="347">
        <f t="shared" ca="1" si="383"/>
        <v>1E-4</v>
      </c>
      <c r="B888" s="304">
        <f t="shared" ca="1" si="384"/>
        <v>34.418000000000774</v>
      </c>
      <c r="D888" s="306">
        <f t="shared" ca="1" si="385"/>
        <v>-0.82379200595779678</v>
      </c>
      <c r="E888" s="307">
        <f t="shared" ca="1" si="386"/>
        <v>-2.6048374495373725</v>
      </c>
      <c r="F888" s="304">
        <f t="shared" ca="1" si="387"/>
        <v>2.7319976953856191</v>
      </c>
      <c r="G888" s="306">
        <f t="shared" ca="1" si="388"/>
        <v>13.958139832933538</v>
      </c>
      <c r="H888" s="307">
        <f t="shared" ca="1" si="389"/>
        <v>-122.08357669288129</v>
      </c>
      <c r="I888" s="304">
        <f t="shared" ca="1" si="390"/>
        <v>122.87892156803116</v>
      </c>
      <c r="J888" s="306">
        <f t="shared" ca="1" si="391"/>
        <v>866.89570083935689</v>
      </c>
      <c r="K888" s="307">
        <f t="shared" ca="1" si="392"/>
        <v>-5.0837885618718692</v>
      </c>
      <c r="L888" s="304">
        <f t="shared" ca="1" si="377"/>
        <v>866.91060729460548</v>
      </c>
      <c r="M888" s="306">
        <f t="shared" ca="1" si="393"/>
        <v>-1.4569579813266884</v>
      </c>
      <c r="N888" s="304">
        <f t="shared" ca="1" si="394"/>
        <v>-83.47754325791945</v>
      </c>
      <c r="P888" s="310">
        <f t="shared" ca="1" si="395"/>
        <v>23</v>
      </c>
      <c r="Q888" s="304">
        <f t="shared" ca="1" si="396"/>
        <v>0</v>
      </c>
      <c r="R888" s="306">
        <f t="shared" ca="1" si="397"/>
        <v>0</v>
      </c>
      <c r="S888" s="307">
        <f t="shared" ca="1" si="398"/>
        <v>8.2349999999999994</v>
      </c>
      <c r="T888" s="304">
        <f t="shared" ca="1" si="378"/>
        <v>80.785349999999994</v>
      </c>
      <c r="U888" s="311">
        <f t="shared" ca="1" si="379"/>
        <v>0</v>
      </c>
      <c r="V888" s="306">
        <f t="shared" ca="1" si="380"/>
        <v>1.225622922439128</v>
      </c>
      <c r="W888" s="304">
        <f t="shared" ca="1" si="381"/>
        <v>59.721385126290635</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2.4943996939535698</v>
      </c>
      <c r="AH888" s="304">
        <f t="shared" ca="1" si="405"/>
        <v>-7.2521031878806781</v>
      </c>
    </row>
    <row r="889" spans="1:34" x14ac:dyDescent="0.2">
      <c r="A889" s="347">
        <f t="shared" ca="1" si="383"/>
        <v>1E-4</v>
      </c>
      <c r="B889" s="304">
        <f t="shared" ca="1" si="384"/>
        <v>34.418100000000777</v>
      </c>
      <c r="D889" s="306">
        <f t="shared" ca="1" si="385"/>
        <v>-0.82378982204246387</v>
      </c>
      <c r="E889" s="307">
        <f t="shared" ca="1" si="386"/>
        <v>-2.6047986535538588</v>
      </c>
      <c r="F889" s="304">
        <f t="shared" ca="1" si="387"/>
        <v>2.7319600466435725</v>
      </c>
      <c r="G889" s="306">
        <f t="shared" ca="1" si="388"/>
        <v>13.958057453951334</v>
      </c>
      <c r="H889" s="307">
        <f t="shared" ca="1" si="389"/>
        <v>-122.08383717274666</v>
      </c>
      <c r="I889" s="304">
        <f t="shared" ca="1" si="390"/>
        <v>122.87917100432247</v>
      </c>
      <c r="J889" s="306">
        <f t="shared" ca="1" si="391"/>
        <v>866.89570083935689</v>
      </c>
      <c r="K889" s="307">
        <f t="shared" ca="1" si="392"/>
        <v>-5.0959969325651508</v>
      </c>
      <c r="L889" s="304">
        <f t="shared" ca="1" si="377"/>
        <v>866.91067897361631</v>
      </c>
      <c r="M889" s="306">
        <f t="shared" ca="1" si="393"/>
        <v>-1.4569588881880287</v>
      </c>
      <c r="N889" s="304">
        <f t="shared" ca="1" si="394"/>
        <v>-83.477595217246858</v>
      </c>
      <c r="P889" s="310">
        <f t="shared" ca="1" si="395"/>
        <v>23</v>
      </c>
      <c r="Q889" s="304">
        <f t="shared" ca="1" si="396"/>
        <v>0</v>
      </c>
      <c r="R889" s="306">
        <f t="shared" ca="1" si="397"/>
        <v>0</v>
      </c>
      <c r="S889" s="307">
        <f t="shared" ca="1" si="398"/>
        <v>8.2349999999999994</v>
      </c>
      <c r="T889" s="304">
        <f t="shared" ca="1" si="378"/>
        <v>80.785349999999994</v>
      </c>
      <c r="U889" s="311">
        <f t="shared" ca="1" si="379"/>
        <v>0</v>
      </c>
      <c r="V889" s="306">
        <f t="shared" ca="1" si="380"/>
        <v>1.225624418726035</v>
      </c>
      <c r="W889" s="304">
        <f t="shared" ca="1" si="381"/>
        <v>59.72170049808836</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2.494362407729513</v>
      </c>
      <c r="AH889" s="304">
        <f t="shared" ca="1" si="405"/>
        <v>-7.2521414846740306</v>
      </c>
    </row>
    <row r="890" spans="1:34" x14ac:dyDescent="0.2">
      <c r="A890" s="347">
        <f t="shared" ca="1" si="383"/>
        <v>1E-4</v>
      </c>
      <c r="B890" s="304">
        <f t="shared" ca="1" si="384"/>
        <v>34.41820000000078</v>
      </c>
      <c r="D890" s="306">
        <f t="shared" ca="1" si="385"/>
        <v>-0.82378763809087119</v>
      </c>
      <c r="E890" s="307">
        <f t="shared" ca="1" si="386"/>
        <v>-2.6047598578527715</v>
      </c>
      <c r="F890" s="304">
        <f t="shared" ca="1" si="387"/>
        <v>2.7319223981937202</v>
      </c>
      <c r="G890" s="306">
        <f t="shared" ca="1" si="388"/>
        <v>13.957975075187525</v>
      </c>
      <c r="H890" s="307">
        <f t="shared" ca="1" si="389"/>
        <v>-122.08409764873244</v>
      </c>
      <c r="I890" s="304">
        <f t="shared" ca="1" si="390"/>
        <v>122.87942043688517</v>
      </c>
      <c r="J890" s="306">
        <f t="shared" ca="1" si="391"/>
        <v>866.89570083935689</v>
      </c>
      <c r="K890" s="307">
        <f t="shared" ca="1" si="392"/>
        <v>-5.1082053293062248</v>
      </c>
      <c r="L890" s="304">
        <f t="shared" ca="1" si="377"/>
        <v>866.91075082470059</v>
      </c>
      <c r="M890" s="306">
        <f t="shared" ca="1" si="393"/>
        <v>-1.456959795040335</v>
      </c>
      <c r="N890" s="304">
        <f t="shared" ca="1" si="394"/>
        <v>-83.477647176056649</v>
      </c>
      <c r="P890" s="310">
        <f t="shared" ca="1" si="395"/>
        <v>23</v>
      </c>
      <c r="Q890" s="304">
        <f t="shared" ca="1" si="396"/>
        <v>0</v>
      </c>
      <c r="R890" s="306">
        <f t="shared" ca="1" si="397"/>
        <v>0</v>
      </c>
      <c r="S890" s="307">
        <f t="shared" ca="1" si="398"/>
        <v>8.2349999999999994</v>
      </c>
      <c r="T890" s="304">
        <f t="shared" ca="1" si="378"/>
        <v>80.785349999999994</v>
      </c>
      <c r="U890" s="311">
        <f t="shared" ca="1" si="379"/>
        <v>0</v>
      </c>
      <c r="V890" s="306">
        <f t="shared" ca="1" si="380"/>
        <v>1.2256259150179616</v>
      </c>
      <c r="W890" s="304">
        <f t="shared" ca="1" si="381"/>
        <v>59.722015867590493</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2.4943251217661251</v>
      </c>
      <c r="AH890" s="304">
        <f t="shared" ca="1" si="405"/>
        <v>-7.2521797811886293</v>
      </c>
    </row>
    <row r="891" spans="1:34" x14ac:dyDescent="0.2">
      <c r="A891" s="347">
        <f t="shared" ca="1" si="383"/>
        <v>1E-4</v>
      </c>
      <c r="B891" s="304">
        <f t="shared" ca="1" si="384"/>
        <v>34.418300000000784</v>
      </c>
      <c r="D891" s="306">
        <f t="shared" ca="1" si="385"/>
        <v>-0.82378545410301862</v>
      </c>
      <c r="E891" s="307">
        <f t="shared" ca="1" si="386"/>
        <v>-2.6047210624341171</v>
      </c>
      <c r="F891" s="304">
        <f t="shared" ca="1" si="387"/>
        <v>2.7318847500360683</v>
      </c>
      <c r="G891" s="306">
        <f t="shared" ca="1" si="388"/>
        <v>13.957892696642114</v>
      </c>
      <c r="H891" s="307">
        <f t="shared" ca="1" si="389"/>
        <v>-122.08435812083869</v>
      </c>
      <c r="I891" s="304">
        <f t="shared" ca="1" si="390"/>
        <v>122.87966986571931</v>
      </c>
      <c r="J891" s="306">
        <f t="shared" ca="1" si="391"/>
        <v>866.89570083935689</v>
      </c>
      <c r="K891" s="307">
        <f t="shared" ca="1" si="392"/>
        <v>-5.1204137520947031</v>
      </c>
      <c r="L891" s="304">
        <f t="shared" ca="1" si="377"/>
        <v>866.91082284785921</v>
      </c>
      <c r="M891" s="306">
        <f t="shared" ca="1" si="393"/>
        <v>-1.4569607018836079</v>
      </c>
      <c r="N891" s="304">
        <f t="shared" ca="1" si="394"/>
        <v>-83.477699134348867</v>
      </c>
      <c r="P891" s="310">
        <f t="shared" ca="1" si="395"/>
        <v>23</v>
      </c>
      <c r="Q891" s="304">
        <f t="shared" ca="1" si="396"/>
        <v>0</v>
      </c>
      <c r="R891" s="306">
        <f t="shared" ca="1" si="397"/>
        <v>0</v>
      </c>
      <c r="S891" s="307">
        <f t="shared" ca="1" si="398"/>
        <v>8.2349999999999994</v>
      </c>
      <c r="T891" s="304">
        <f t="shared" ca="1" si="378"/>
        <v>80.785349999999994</v>
      </c>
      <c r="U891" s="311">
        <f t="shared" ca="1" si="379"/>
        <v>0</v>
      </c>
      <c r="V891" s="306">
        <f t="shared" ca="1" si="380"/>
        <v>1.2256274113149079</v>
      </c>
      <c r="W891" s="304">
        <f t="shared" ca="1" si="381"/>
        <v>59.722331234797068</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2.4942878360634166</v>
      </c>
      <c r="AH891" s="304">
        <f t="shared" ca="1" si="405"/>
        <v>-7.2522180774244687</v>
      </c>
    </row>
    <row r="892" spans="1:34" x14ac:dyDescent="0.2">
      <c r="A892" s="347">
        <f t="shared" ca="1" si="383"/>
        <v>1E-4</v>
      </c>
      <c r="B892" s="304">
        <f t="shared" ca="1" si="384"/>
        <v>34.418400000000787</v>
      </c>
      <c r="D892" s="306">
        <f t="shared" ca="1" si="385"/>
        <v>-0.82378327007890484</v>
      </c>
      <c r="E892" s="307">
        <f t="shared" ca="1" si="386"/>
        <v>-2.6046822672978944</v>
      </c>
      <c r="F892" s="304">
        <f t="shared" ca="1" si="387"/>
        <v>2.7318471021706165</v>
      </c>
      <c r="G892" s="306">
        <f t="shared" ca="1" si="388"/>
        <v>13.957810318315106</v>
      </c>
      <c r="H892" s="307">
        <f t="shared" ca="1" si="389"/>
        <v>-122.08461858906541</v>
      </c>
      <c r="I892" s="304">
        <f t="shared" ca="1" si="390"/>
        <v>122.8799192908249</v>
      </c>
      <c r="J892" s="306">
        <f t="shared" ca="1" si="391"/>
        <v>866.89570083935689</v>
      </c>
      <c r="K892" s="307">
        <f t="shared" ca="1" si="392"/>
        <v>-5.1326222009301983</v>
      </c>
      <c r="L892" s="304">
        <f t="shared" ca="1" si="377"/>
        <v>866.91089504309343</v>
      </c>
      <c r="M892" s="306">
        <f t="shared" ca="1" si="393"/>
        <v>-1.456961608717847</v>
      </c>
      <c r="N892" s="304">
        <f t="shared" ca="1" si="394"/>
        <v>-83.477751092123484</v>
      </c>
      <c r="P892" s="310">
        <f t="shared" ca="1" si="395"/>
        <v>23</v>
      </c>
      <c r="Q892" s="304">
        <f t="shared" ca="1" si="396"/>
        <v>0</v>
      </c>
      <c r="R892" s="306">
        <f t="shared" ca="1" si="397"/>
        <v>0</v>
      </c>
      <c r="S892" s="307">
        <f t="shared" ca="1" si="398"/>
        <v>8.2349999999999994</v>
      </c>
      <c r="T892" s="304">
        <f t="shared" ca="1" si="378"/>
        <v>80.785349999999994</v>
      </c>
      <c r="U892" s="311">
        <f t="shared" ca="1" si="379"/>
        <v>0</v>
      </c>
      <c r="V892" s="306">
        <f t="shared" ca="1" si="380"/>
        <v>1.2256289076168738</v>
      </c>
      <c r="W892" s="304">
        <f t="shared" ca="1" si="381"/>
        <v>59.722646599708071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2.4942505506213806</v>
      </c>
      <c r="AH892" s="304">
        <f t="shared" ca="1" si="405"/>
        <v>-7.2522563733815506</v>
      </c>
    </row>
    <row r="893" spans="1:34" x14ac:dyDescent="0.2">
      <c r="A893" s="347">
        <f t="shared" ca="1" si="383"/>
        <v>1E-4</v>
      </c>
      <c r="B893" s="304">
        <f t="shared" ca="1" si="384"/>
        <v>34.41850000000079</v>
      </c>
      <c r="D893" s="306">
        <f t="shared" ca="1" si="385"/>
        <v>-0.82378108601853495</v>
      </c>
      <c r="E893" s="307">
        <f t="shared" ca="1" si="386"/>
        <v>-2.6046434724441001</v>
      </c>
      <c r="F893" s="304">
        <f t="shared" ca="1" si="387"/>
        <v>2.7318094545973621</v>
      </c>
      <c r="G893" s="306">
        <f t="shared" ca="1" si="388"/>
        <v>13.957727940206505</v>
      </c>
      <c r="H893" s="307">
        <f t="shared" ca="1" si="389"/>
        <v>-122.08487905341266</v>
      </c>
      <c r="I893" s="304">
        <f t="shared" ca="1" si="390"/>
        <v>122.88016871220196</v>
      </c>
      <c r="J893" s="306">
        <f t="shared" ca="1" si="391"/>
        <v>866.89570083935689</v>
      </c>
      <c r="K893" s="307">
        <f t="shared" ca="1" si="392"/>
        <v>-5.1448306758123223</v>
      </c>
      <c r="L893" s="304">
        <f t="shared" ca="1" si="377"/>
        <v>866.91096741040394</v>
      </c>
      <c r="M893" s="306">
        <f t="shared" ca="1" si="393"/>
        <v>-1.4569625155430528</v>
      </c>
      <c r="N893" s="304">
        <f t="shared" ca="1" si="394"/>
        <v>-83.477803049380526</v>
      </c>
      <c r="P893" s="310">
        <f t="shared" ca="1" si="395"/>
        <v>23</v>
      </c>
      <c r="Q893" s="304">
        <f t="shared" ca="1" si="396"/>
        <v>0</v>
      </c>
      <c r="R893" s="306">
        <f t="shared" ca="1" si="397"/>
        <v>0</v>
      </c>
      <c r="S893" s="307">
        <f t="shared" ca="1" si="398"/>
        <v>8.2349999999999994</v>
      </c>
      <c r="T893" s="304">
        <f t="shared" ca="1" si="378"/>
        <v>80.785349999999994</v>
      </c>
      <c r="U893" s="311">
        <f t="shared" ca="1" si="379"/>
        <v>0</v>
      </c>
      <c r="V893" s="306">
        <f t="shared" ca="1" si="380"/>
        <v>1.2256304039238595</v>
      </c>
      <c r="W893" s="304">
        <f t="shared" ca="1" si="381"/>
        <v>59.722961962323467</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2.4942132654400195</v>
      </c>
      <c r="AH893" s="304">
        <f t="shared" ca="1" si="405"/>
        <v>-7.252294669059876</v>
      </c>
    </row>
    <row r="894" spans="1:34" x14ac:dyDescent="0.2">
      <c r="A894" s="347">
        <f t="shared" ca="1" si="383"/>
        <v>1E-4</v>
      </c>
      <c r="B894" s="304">
        <f t="shared" ca="1" si="384"/>
        <v>34.418600000000794</v>
      </c>
      <c r="D894" s="306">
        <f t="shared" ca="1" si="385"/>
        <v>-0.82377890192190517</v>
      </c>
      <c r="E894" s="307">
        <f t="shared" ca="1" si="386"/>
        <v>-2.6046046778727439</v>
      </c>
      <c r="F894" s="304">
        <f t="shared" ca="1" si="387"/>
        <v>2.731771807316314</v>
      </c>
      <c r="G894" s="306">
        <f t="shared" ca="1" si="388"/>
        <v>13.957645562316312</v>
      </c>
      <c r="H894" s="307">
        <f t="shared" ca="1" si="389"/>
        <v>-122.08513951388045</v>
      </c>
      <c r="I894" s="304">
        <f t="shared" ca="1" si="390"/>
        <v>122.88041812985054</v>
      </c>
      <c r="J894" s="306">
        <f t="shared" ca="1" si="391"/>
        <v>866.89570083935689</v>
      </c>
      <c r="K894" s="307">
        <f t="shared" ca="1" si="392"/>
        <v>-5.1570391767406871</v>
      </c>
      <c r="L894" s="304">
        <f t="shared" ca="1" si="377"/>
        <v>866.91103994979221</v>
      </c>
      <c r="M894" s="306">
        <f t="shared" ca="1" si="393"/>
        <v>-1.4569634223592254</v>
      </c>
      <c r="N894" s="304">
        <f t="shared" ca="1" si="394"/>
        <v>-83.477855006120009</v>
      </c>
      <c r="P894" s="310">
        <f t="shared" ca="1" si="395"/>
        <v>23</v>
      </c>
      <c r="Q894" s="304">
        <f t="shared" ca="1" si="396"/>
        <v>0</v>
      </c>
      <c r="R894" s="306">
        <f t="shared" ca="1" si="397"/>
        <v>0</v>
      </c>
      <c r="S894" s="307">
        <f t="shared" ca="1" si="398"/>
        <v>8.2349999999999994</v>
      </c>
      <c r="T894" s="304">
        <f t="shared" ca="1" si="378"/>
        <v>80.785349999999994</v>
      </c>
      <c r="U894" s="311">
        <f t="shared" ca="1" si="379"/>
        <v>0</v>
      </c>
      <c r="V894" s="306">
        <f t="shared" ca="1" si="380"/>
        <v>1.2256319002358647</v>
      </c>
      <c r="W894" s="304">
        <f t="shared" ca="1" si="381"/>
        <v>59.723277322643305</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2.4941759805193424</v>
      </c>
      <c r="AH894" s="304">
        <f t="shared" ca="1" si="405"/>
        <v>-7.2523329644594376</v>
      </c>
    </row>
    <row r="895" spans="1:34" x14ac:dyDescent="0.2">
      <c r="A895" s="347">
        <f t="shared" ca="1" si="383"/>
        <v>1E-4</v>
      </c>
      <c r="B895" s="304">
        <f t="shared" ca="1" si="384"/>
        <v>34.418700000000797</v>
      </c>
      <c r="D895" s="306">
        <f t="shared" ca="1" si="385"/>
        <v>-0.82377671778901829</v>
      </c>
      <c r="E895" s="307">
        <f t="shared" ca="1" si="386"/>
        <v>-2.6045658835838159</v>
      </c>
      <c r="F895" s="304">
        <f t="shared" ca="1" si="387"/>
        <v>2.7317341603274636</v>
      </c>
      <c r="G895" s="306">
        <f t="shared" ca="1" si="388"/>
        <v>13.957563184644533</v>
      </c>
      <c r="H895" s="307">
        <f t="shared" ca="1" si="389"/>
        <v>-122.08539997046881</v>
      </c>
      <c r="I895" s="304">
        <f t="shared" ca="1" si="390"/>
        <v>122.88066754377066</v>
      </c>
      <c r="J895" s="306">
        <f t="shared" ca="1" si="391"/>
        <v>866.89570083935689</v>
      </c>
      <c r="K895" s="307">
        <f t="shared" ca="1" si="392"/>
        <v>-5.1692477037149045</v>
      </c>
      <c r="L895" s="304">
        <f t="shared" ca="1" si="377"/>
        <v>866.91111266125904</v>
      </c>
      <c r="M895" s="306">
        <f t="shared" ca="1" si="393"/>
        <v>-1.4569643291663645</v>
      </c>
      <c r="N895" s="304">
        <f t="shared" ca="1" si="394"/>
        <v>-83.477906962341919</v>
      </c>
      <c r="P895" s="310">
        <f t="shared" ca="1" si="395"/>
        <v>23</v>
      </c>
      <c r="Q895" s="304">
        <f t="shared" ca="1" si="396"/>
        <v>0</v>
      </c>
      <c r="R895" s="306">
        <f t="shared" ca="1" si="397"/>
        <v>0</v>
      </c>
      <c r="S895" s="307">
        <f t="shared" ca="1" si="398"/>
        <v>8.2349999999999994</v>
      </c>
      <c r="T895" s="304">
        <f t="shared" ca="1" si="378"/>
        <v>80.785349999999994</v>
      </c>
      <c r="U895" s="311">
        <f t="shared" ca="1" si="379"/>
        <v>0</v>
      </c>
      <c r="V895" s="306">
        <f t="shared" ca="1" si="380"/>
        <v>1.2256333965528889</v>
      </c>
      <c r="W895" s="304">
        <f t="shared" ca="1" si="381"/>
        <v>59.723592680667515</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2.4941386958593412</v>
      </c>
      <c r="AH895" s="304">
        <f t="shared" ca="1" si="405"/>
        <v>-7.2523712595802436</v>
      </c>
    </row>
    <row r="896" spans="1:34" x14ac:dyDescent="0.2">
      <c r="A896" s="347">
        <f t="shared" ca="1" si="383"/>
        <v>1E-4</v>
      </c>
      <c r="B896" s="304">
        <f t="shared" ca="1" si="384"/>
        <v>34.4188000000008</v>
      </c>
      <c r="D896" s="306">
        <f t="shared" ca="1" si="385"/>
        <v>-0.82377453361987651</v>
      </c>
      <c r="E896" s="307">
        <f t="shared" ca="1" si="386"/>
        <v>-2.604527089577326</v>
      </c>
      <c r="F896" s="304">
        <f t="shared" ca="1" si="387"/>
        <v>2.7316965136308209</v>
      </c>
      <c r="G896" s="306">
        <f t="shared" ca="1" si="388"/>
        <v>13.957480807191171</v>
      </c>
      <c r="H896" s="307">
        <f t="shared" ca="1" si="389"/>
        <v>-122.08566042317777</v>
      </c>
      <c r="I896" s="304">
        <f t="shared" ca="1" si="390"/>
        <v>122.88091695396231</v>
      </c>
      <c r="J896" s="306">
        <f t="shared" ca="1" si="391"/>
        <v>866.89570083935689</v>
      </c>
      <c r="K896" s="307">
        <f t="shared" ca="1" si="392"/>
        <v>-5.1814562567345872</v>
      </c>
      <c r="L896" s="304">
        <f t="shared" ca="1" si="377"/>
        <v>866.91118554480556</v>
      </c>
      <c r="M896" s="306">
        <f t="shared" ca="1" si="393"/>
        <v>-1.4569652359644707</v>
      </c>
      <c r="N896" s="304">
        <f t="shared" ca="1" si="394"/>
        <v>-83.477958918046269</v>
      </c>
      <c r="P896" s="310">
        <f t="shared" ca="1" si="395"/>
        <v>23</v>
      </c>
      <c r="Q896" s="304">
        <f t="shared" ca="1" si="396"/>
        <v>0</v>
      </c>
      <c r="R896" s="306">
        <f t="shared" ca="1" si="397"/>
        <v>0</v>
      </c>
      <c r="S896" s="307">
        <f t="shared" ca="1" si="398"/>
        <v>8.2349999999999994</v>
      </c>
      <c r="T896" s="304">
        <f t="shared" ca="1" si="378"/>
        <v>80.785349999999994</v>
      </c>
      <c r="U896" s="311">
        <f t="shared" ca="1" si="379"/>
        <v>0</v>
      </c>
      <c r="V896" s="306">
        <f t="shared" ca="1" si="380"/>
        <v>1.225634892874933</v>
      </c>
      <c r="W896" s="304">
        <f t="shared" ca="1" si="381"/>
        <v>59.723908036396118</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2.4941014114600248</v>
      </c>
      <c r="AH896" s="304">
        <f t="shared" ca="1" si="405"/>
        <v>-7.2524095544222851</v>
      </c>
    </row>
    <row r="897" spans="1:34" x14ac:dyDescent="0.2">
      <c r="A897" s="347">
        <f t="shared" ca="1" si="383"/>
        <v>1E-4</v>
      </c>
      <c r="B897" s="304">
        <f t="shared" ca="1" si="384"/>
        <v>34.418900000000804</v>
      </c>
      <c r="D897" s="306">
        <f t="shared" ca="1" si="385"/>
        <v>-0.82377234941447885</v>
      </c>
      <c r="E897" s="307">
        <f t="shared" ca="1" si="386"/>
        <v>-2.6044882958532716</v>
      </c>
      <c r="F897" s="304">
        <f t="shared" ca="1" si="387"/>
        <v>2.7316588672263835</v>
      </c>
      <c r="G897" s="306">
        <f t="shared" ca="1" si="388"/>
        <v>13.95739842995623</v>
      </c>
      <c r="H897" s="307">
        <f t="shared" ca="1" si="389"/>
        <v>-122.08592087200735</v>
      </c>
      <c r="I897" s="304">
        <f t="shared" ca="1" si="390"/>
        <v>122.88116636042557</v>
      </c>
      <c r="J897" s="306">
        <f t="shared" ca="1" si="391"/>
        <v>866.89570083935689</v>
      </c>
      <c r="K897" s="307">
        <f t="shared" ca="1" si="392"/>
        <v>-5.1936648357993462</v>
      </c>
      <c r="L897" s="304">
        <f t="shared" ca="1" si="377"/>
        <v>866.91125860043269</v>
      </c>
      <c r="M897" s="306">
        <f t="shared" ca="1" si="393"/>
        <v>-1.4569661427535441</v>
      </c>
      <c r="N897" s="304">
        <f t="shared" ca="1" si="394"/>
        <v>-83.478010873233089</v>
      </c>
      <c r="P897" s="310">
        <f t="shared" ca="1" si="395"/>
        <v>23</v>
      </c>
      <c r="Q897" s="304">
        <f t="shared" ca="1" si="396"/>
        <v>0</v>
      </c>
      <c r="R897" s="306">
        <f t="shared" ca="1" si="397"/>
        <v>0</v>
      </c>
      <c r="S897" s="307">
        <f t="shared" ca="1" si="398"/>
        <v>8.2349999999999994</v>
      </c>
      <c r="T897" s="304">
        <f t="shared" ca="1" si="378"/>
        <v>80.785349999999994</v>
      </c>
      <c r="U897" s="311">
        <f t="shared" ca="1" si="379"/>
        <v>0</v>
      </c>
      <c r="V897" s="306">
        <f t="shared" ca="1" si="380"/>
        <v>1.2256363892019964</v>
      </c>
      <c r="W897" s="304">
        <f t="shared" ca="1" si="381"/>
        <v>59.724223389829113</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2.4940641273213888</v>
      </c>
      <c r="AH897" s="304">
        <f t="shared" ca="1" si="405"/>
        <v>-7.2524478489855646</v>
      </c>
    </row>
    <row r="898" spans="1:34" x14ac:dyDescent="0.2">
      <c r="A898" s="347">
        <f t="shared" ca="1" si="383"/>
        <v>1E-4</v>
      </c>
      <c r="B898" s="304">
        <f t="shared" ca="1" si="384"/>
        <v>34.419000000000807</v>
      </c>
      <c r="D898" s="306">
        <f t="shared" ca="1" si="385"/>
        <v>-0.82377016517282531</v>
      </c>
      <c r="E898" s="307">
        <f t="shared" ca="1" si="386"/>
        <v>-2.6044495024116543</v>
      </c>
      <c r="F898" s="304">
        <f t="shared" ca="1" si="387"/>
        <v>2.7316212211141533</v>
      </c>
      <c r="G898" s="306">
        <f t="shared" ca="1" si="388"/>
        <v>13.957316052939714</v>
      </c>
      <c r="H898" s="307">
        <f t="shared" ca="1" si="389"/>
        <v>-122.08618131695759</v>
      </c>
      <c r="I898" s="304">
        <f t="shared" ca="1" si="390"/>
        <v>122.88141576316045</v>
      </c>
      <c r="J898" s="306">
        <f t="shared" ca="1" si="391"/>
        <v>866.89570083935689</v>
      </c>
      <c r="K898" s="307">
        <f t="shared" ca="1" si="392"/>
        <v>-5.2058734409087943</v>
      </c>
      <c r="L898" s="304">
        <f t="shared" ca="1" si="377"/>
        <v>866.91133182814178</v>
      </c>
      <c r="M898" s="306">
        <f t="shared" ca="1" si="393"/>
        <v>-1.4569670495335847</v>
      </c>
      <c r="N898" s="304">
        <f t="shared" ca="1" si="394"/>
        <v>-83.478062827902363</v>
      </c>
      <c r="P898" s="310">
        <f t="shared" ca="1" si="395"/>
        <v>23</v>
      </c>
      <c r="Q898" s="304">
        <f t="shared" ca="1" si="396"/>
        <v>0</v>
      </c>
      <c r="R898" s="306">
        <f t="shared" ca="1" si="397"/>
        <v>0</v>
      </c>
      <c r="S898" s="307">
        <f t="shared" ca="1" si="398"/>
        <v>8.2349999999999994</v>
      </c>
      <c r="T898" s="304">
        <f t="shared" ca="1" si="378"/>
        <v>80.785349999999994</v>
      </c>
      <c r="U898" s="311">
        <f t="shared" ca="1" si="379"/>
        <v>0</v>
      </c>
      <c r="V898" s="306">
        <f t="shared" ca="1" si="380"/>
        <v>1.2256378855340793</v>
      </c>
      <c r="W898" s="304">
        <f t="shared" ca="1" si="381"/>
        <v>59.72453874096653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2.4940268434434358</v>
      </c>
      <c r="AH898" s="304">
        <f t="shared" ca="1" si="405"/>
        <v>-7.2524861432700813</v>
      </c>
    </row>
    <row r="899" spans="1:34" x14ac:dyDescent="0.2">
      <c r="A899" s="347">
        <f t="shared" ca="1" si="383"/>
        <v>1E-4</v>
      </c>
      <c r="B899" s="304">
        <f t="shared" ca="1" si="384"/>
        <v>34.41910000000081</v>
      </c>
      <c r="D899" s="306">
        <f t="shared" ca="1" si="385"/>
        <v>-0.82376798089491821</v>
      </c>
      <c r="E899" s="307">
        <f t="shared" ca="1" si="386"/>
        <v>-2.6044107092524671</v>
      </c>
      <c r="F899" s="304">
        <f t="shared" ca="1" si="387"/>
        <v>2.731583575294124</v>
      </c>
      <c r="G899" s="306">
        <f t="shared" ca="1" si="388"/>
        <v>13.957233676141625</v>
      </c>
      <c r="H899" s="307">
        <f t="shared" ca="1" si="389"/>
        <v>-122.08644175802851</v>
      </c>
      <c r="I899" s="304">
        <f t="shared" ca="1" si="390"/>
        <v>122.88166516216694</v>
      </c>
      <c r="J899" s="306">
        <f t="shared" ca="1" si="391"/>
        <v>866.89570083935689</v>
      </c>
      <c r="K899" s="307">
        <f t="shared" ca="1" si="392"/>
        <v>-5.2180820720625434</v>
      </c>
      <c r="L899" s="304">
        <f t="shared" ca="1" si="377"/>
        <v>866.91140522793364</v>
      </c>
      <c r="M899" s="306">
        <f t="shared" ca="1" si="393"/>
        <v>-1.4569679563045927</v>
      </c>
      <c r="N899" s="304">
        <f t="shared" ca="1" si="394"/>
        <v>-83.478114782054107</v>
      </c>
      <c r="P899" s="310">
        <f t="shared" ca="1" si="395"/>
        <v>23</v>
      </c>
      <c r="Q899" s="304">
        <f t="shared" ca="1" si="396"/>
        <v>0</v>
      </c>
      <c r="R899" s="306">
        <f t="shared" ca="1" si="397"/>
        <v>0</v>
      </c>
      <c r="S899" s="307">
        <f t="shared" ca="1" si="398"/>
        <v>8.2349999999999994</v>
      </c>
      <c r="T899" s="304">
        <f t="shared" ca="1" si="378"/>
        <v>80.785349999999994</v>
      </c>
      <c r="U899" s="311">
        <f t="shared" ca="1" si="379"/>
        <v>0</v>
      </c>
      <c r="V899" s="306">
        <f t="shared" ca="1" si="380"/>
        <v>1.2256393818711819</v>
      </c>
      <c r="W899" s="304">
        <f t="shared" ca="1" si="381"/>
        <v>59.724854089808282</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2.4939895598261659</v>
      </c>
      <c r="AH899" s="304">
        <f t="shared" ca="1" si="405"/>
        <v>-7.2525244372758388</v>
      </c>
    </row>
    <row r="900" spans="1:34" x14ac:dyDescent="0.2">
      <c r="A900" s="347">
        <f t="shared" ca="1" si="383"/>
        <v>1E-4</v>
      </c>
      <c r="B900" s="304">
        <f t="shared" ca="1" si="384"/>
        <v>34.419200000000814</v>
      </c>
      <c r="D900" s="306">
        <f t="shared" ca="1" si="385"/>
        <v>-0.82376579658075666</v>
      </c>
      <c r="E900" s="307">
        <f t="shared" ca="1" si="386"/>
        <v>-2.6043719163757242</v>
      </c>
      <c r="F900" s="304">
        <f t="shared" ca="1" si="387"/>
        <v>2.7315459297663089</v>
      </c>
      <c r="G900" s="306">
        <f t="shared" ca="1" si="388"/>
        <v>13.957151299561966</v>
      </c>
      <c r="H900" s="307">
        <f t="shared" ca="1" si="389"/>
        <v>-122.08670219522016</v>
      </c>
      <c r="I900" s="304">
        <f t="shared" ca="1" si="390"/>
        <v>122.8819145574451</v>
      </c>
      <c r="J900" s="306">
        <f t="shared" ca="1" si="391"/>
        <v>866.89570083935689</v>
      </c>
      <c r="K900" s="307">
        <f t="shared" ca="1" si="392"/>
        <v>-5.2302907292602061</v>
      </c>
      <c r="L900" s="304">
        <f t="shared" ref="L900:L963" ca="1" si="406">SQRT(pos_x^2+pos_z^2)</f>
        <v>866.9114787998094</v>
      </c>
      <c r="M900" s="306">
        <f t="shared" ca="1" si="393"/>
        <v>-1.4569688630665683</v>
      </c>
      <c r="N900" s="304">
        <f t="shared" ca="1" si="394"/>
        <v>-83.478166735688319</v>
      </c>
      <c r="P900" s="310">
        <f t="shared" ca="1" si="395"/>
        <v>23</v>
      </c>
      <c r="Q900" s="304">
        <f t="shared" ca="1" si="396"/>
        <v>0</v>
      </c>
      <c r="R900" s="306">
        <f t="shared" ca="1" si="397"/>
        <v>0</v>
      </c>
      <c r="S900" s="307">
        <f t="shared" ca="1" si="398"/>
        <v>8.2349999999999994</v>
      </c>
      <c r="T900" s="304">
        <f t="shared" ref="T900:T963" ca="1" si="407">m*g</f>
        <v>80.785349999999994</v>
      </c>
      <c r="U900" s="311">
        <f t="shared" ref="U900:U963" ca="1" si="408">IF(pos_xz&lt;L_rampe,Poids*COS(Beta),0)</f>
        <v>0</v>
      </c>
      <c r="V900" s="306">
        <f t="shared" ref="V900:V963" ca="1" si="409">Rho_moyen*(20000-Alt_rampe-pos_z)/(20000+Alt_rampe+pos_z)</f>
        <v>1.2256408782133035</v>
      </c>
      <c r="W900" s="304">
        <f t="shared" ref="W900:W963" ca="1" si="410">1/2*Rho*Sref*Cx*vit_xz^2</f>
        <v>59.725169436354399</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2.4939522764695834</v>
      </c>
      <c r="AH900" s="304">
        <f t="shared" ca="1" si="405"/>
        <v>-7.2525627310028273</v>
      </c>
    </row>
    <row r="901" spans="1:34" x14ac:dyDescent="0.2">
      <c r="A901" s="347">
        <f t="shared" ref="A901:A964" ca="1" si="412">IF(B900+0.01&lt;=T_ini+ROUNDUP(Temps_fin_propu,0), 0.01, IF(K900&gt;0, 0.1, 0.0001))</f>
        <v>1E-4</v>
      </c>
      <c r="B901" s="304">
        <f t="shared" ref="B901:B964" ca="1" si="413">B900+pas</f>
        <v>34.419300000000817</v>
      </c>
      <c r="D901" s="306">
        <f t="shared" ref="D901:D964" ca="1" si="414">IF(AND(L900&lt;L_rampe,Poussee&lt;Poids*SIN(M900)),0,(-W900+Poussee)/m*COS(M900)-U900/m*SIN(M900))</f>
        <v>-0.82376361223034278</v>
      </c>
      <c r="E901" s="307">
        <f t="shared" ref="E901:E964" ca="1" si="415">IF(AND(L900&lt;L_rampe,Poussee&lt;Poids*SIN(M900)),0,(-W900+Poussee)/m*SIN(M900)+U900/m*COS(M900)-Poids/m)</f>
        <v>-2.6043331237814193</v>
      </c>
      <c r="F901" s="304">
        <f t="shared" ref="F901:F964" ca="1" si="416">SQRT(acc_x^2+acc_z^2)</f>
        <v>2.7315082845307037</v>
      </c>
      <c r="G901" s="306">
        <f t="shared" ref="G901:G964" ca="1" si="417">G900+acc_x*pas</f>
        <v>13.957068923200742</v>
      </c>
      <c r="H901" s="307">
        <f t="shared" ref="H901:H964" ca="1" si="418">H900+acc_z*pas</f>
        <v>-122.08696262853253</v>
      </c>
      <c r="I901" s="304">
        <f t="shared" ref="I901:I964" ca="1" si="419">SQRT(vit_x^2+vit_z^2)</f>
        <v>122.88216394899496</v>
      </c>
      <c r="J901" s="306">
        <f t="shared" ref="J901:J964" ca="1" si="420">J900+0.5*(vit_x+G900)*pas*(K900&gt;=0)</f>
        <v>866.89570083935689</v>
      </c>
      <c r="K901" s="307">
        <f t="shared" ref="K901:K964" ca="1" si="421">K900+0.5*(vit_z+H900)*pas</f>
        <v>-5.2424994125013935</v>
      </c>
      <c r="L901" s="304">
        <f t="shared" ca="1" si="406"/>
        <v>866.91155254377009</v>
      </c>
      <c r="M901" s="306">
        <f t="shared" ref="M901:M964" ca="1" si="422">IF(AND(L900&gt;L_rampe,G901&gt;0),ATAN2(G901,H901),$M$4)</f>
        <v>-1.4569697698195112</v>
      </c>
      <c r="N901" s="304">
        <f t="shared" ref="N901:N964" ca="1" si="423">DEGREES(Beta)</f>
        <v>-83.478218688805015</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8.2349999999999994</v>
      </c>
      <c r="T901" s="304">
        <f t="shared" ca="1" si="407"/>
        <v>80.785349999999994</v>
      </c>
      <c r="U901" s="311">
        <f t="shared" ca="1" si="408"/>
        <v>0</v>
      </c>
      <c r="V901" s="306">
        <f t="shared" ca="1" si="409"/>
        <v>1.2256423745604446</v>
      </c>
      <c r="W901" s="304">
        <f t="shared" ca="1" si="410"/>
        <v>59.725484780604894</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2.4939149933736884</v>
      </c>
      <c r="AH901" s="304">
        <f t="shared" ref="AH901:AH964" ca="1" si="434">IF(AND(L900&lt;L_rampe,Poussee&lt;Poids*SIN(M900)), g*SIN(M900), (-W900+Poussee)/m)</f>
        <v>-7.2526010244510504</v>
      </c>
    </row>
    <row r="902" spans="1:34" x14ac:dyDescent="0.2">
      <c r="A902" s="347">
        <f t="shared" ca="1" si="412"/>
        <v>1E-4</v>
      </c>
      <c r="B902" s="304">
        <f t="shared" ca="1" si="413"/>
        <v>34.41940000000082</v>
      </c>
      <c r="D902" s="306">
        <f t="shared" ca="1" si="414"/>
        <v>-0.82376142784367856</v>
      </c>
      <c r="E902" s="307">
        <f t="shared" ca="1" si="415"/>
        <v>-2.6042943314695517</v>
      </c>
      <c r="F902" s="304">
        <f t="shared" ca="1" si="416"/>
        <v>2.7314706395873074</v>
      </c>
      <c r="G902" s="306">
        <f t="shared" ca="1" si="417"/>
        <v>13.956986547057959</v>
      </c>
      <c r="H902" s="307">
        <f t="shared" ca="1" si="418"/>
        <v>-122.08722305796567</v>
      </c>
      <c r="I902" s="304">
        <f t="shared" ca="1" si="419"/>
        <v>122.88241333681653</v>
      </c>
      <c r="J902" s="306">
        <f t="shared" ca="1" si="420"/>
        <v>866.89570083935689</v>
      </c>
      <c r="K902" s="307">
        <f t="shared" ca="1" si="421"/>
        <v>-5.2547081217857183</v>
      </c>
      <c r="L902" s="304">
        <f t="shared" ca="1" si="406"/>
        <v>866.91162645981683</v>
      </c>
      <c r="M902" s="306">
        <f t="shared" ca="1" si="422"/>
        <v>-1.4569706765634221</v>
      </c>
      <c r="N902" s="304">
        <f t="shared" ca="1" si="423"/>
        <v>-83.478270641404208</v>
      </c>
      <c r="P902" s="310">
        <f t="shared" ca="1" si="424"/>
        <v>23</v>
      </c>
      <c r="Q902" s="304">
        <f t="shared" ca="1" si="425"/>
        <v>0</v>
      </c>
      <c r="R902" s="306">
        <f t="shared" ca="1" si="426"/>
        <v>0</v>
      </c>
      <c r="S902" s="307">
        <f t="shared" ca="1" si="427"/>
        <v>8.2349999999999994</v>
      </c>
      <c r="T902" s="304">
        <f t="shared" ca="1" si="407"/>
        <v>80.785349999999994</v>
      </c>
      <c r="U902" s="311">
        <f t="shared" ca="1" si="408"/>
        <v>0</v>
      </c>
      <c r="V902" s="306">
        <f t="shared" ca="1" si="409"/>
        <v>1.2256438709126045</v>
      </c>
      <c r="W902" s="304">
        <f t="shared" ca="1" si="410"/>
        <v>59.725800122559725</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2.4938777105384808</v>
      </c>
      <c r="AH902" s="304">
        <f t="shared" ca="1" si="434"/>
        <v>-7.2526393176205097</v>
      </c>
    </row>
    <row r="903" spans="1:34" x14ac:dyDescent="0.2">
      <c r="A903" s="347">
        <f t="shared" ca="1" si="412"/>
        <v>1E-4</v>
      </c>
      <c r="B903" s="304">
        <f t="shared" ca="1" si="413"/>
        <v>34.419500000000824</v>
      </c>
      <c r="D903" s="306">
        <f t="shared" ca="1" si="414"/>
        <v>-0.82375924342076212</v>
      </c>
      <c r="E903" s="307">
        <f t="shared" ca="1" si="415"/>
        <v>-2.6042555394401274</v>
      </c>
      <c r="F903" s="304">
        <f t="shared" ca="1" si="416"/>
        <v>2.7314329949361262</v>
      </c>
      <c r="G903" s="306">
        <f t="shared" ca="1" si="417"/>
        <v>13.956904171133617</v>
      </c>
      <c r="H903" s="307">
        <f t="shared" ca="1" si="418"/>
        <v>-122.08748348351962</v>
      </c>
      <c r="I903" s="304">
        <f t="shared" ca="1" si="419"/>
        <v>122.88266272090983</v>
      </c>
      <c r="J903" s="306">
        <f t="shared" ca="1" si="420"/>
        <v>866.89570083935689</v>
      </c>
      <c r="K903" s="307">
        <f t="shared" ca="1" si="421"/>
        <v>-5.2669168571127924</v>
      </c>
      <c r="L903" s="304">
        <f t="shared" ca="1" si="406"/>
        <v>866.91170054795055</v>
      </c>
      <c r="M903" s="306">
        <f t="shared" ca="1" si="422"/>
        <v>-1.456971583298301</v>
      </c>
      <c r="N903" s="304">
        <f t="shared" ca="1" si="423"/>
        <v>-83.478322593485913</v>
      </c>
      <c r="P903" s="310">
        <f t="shared" ca="1" si="424"/>
        <v>23</v>
      </c>
      <c r="Q903" s="304">
        <f t="shared" ca="1" si="425"/>
        <v>0</v>
      </c>
      <c r="R903" s="306">
        <f t="shared" ca="1" si="426"/>
        <v>0</v>
      </c>
      <c r="S903" s="307">
        <f t="shared" ca="1" si="427"/>
        <v>8.2349999999999994</v>
      </c>
      <c r="T903" s="304">
        <f t="shared" ca="1" si="407"/>
        <v>80.785349999999994</v>
      </c>
      <c r="U903" s="311">
        <f t="shared" ca="1" si="408"/>
        <v>0</v>
      </c>
      <c r="V903" s="306">
        <f t="shared" ca="1" si="409"/>
        <v>1.225645367269784</v>
      </c>
      <c r="W903" s="304">
        <f t="shared" ca="1" si="410"/>
        <v>59.726115462218921</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2.4938404279639643</v>
      </c>
      <c r="AH903" s="304">
        <f t="shared" ca="1" si="434"/>
        <v>-7.2526776105112001</v>
      </c>
    </row>
    <row r="904" spans="1:34" x14ac:dyDescent="0.2">
      <c r="A904" s="347">
        <f t="shared" ca="1" si="412"/>
        <v>1E-4</v>
      </c>
      <c r="B904" s="304">
        <f t="shared" ca="1" si="413"/>
        <v>34.419600000000827</v>
      </c>
      <c r="D904" s="306">
        <f t="shared" ca="1" si="414"/>
        <v>-0.82375705896159379</v>
      </c>
      <c r="E904" s="307">
        <f t="shared" ca="1" si="415"/>
        <v>-2.6042167476931404</v>
      </c>
      <c r="F904" s="304">
        <f t="shared" ca="1" si="416"/>
        <v>2.7313953505771535</v>
      </c>
      <c r="G904" s="306">
        <f t="shared" ca="1" si="417"/>
        <v>13.956821795427722</v>
      </c>
      <c r="H904" s="307">
        <f t="shared" ca="1" si="418"/>
        <v>-122.08774390519439</v>
      </c>
      <c r="I904" s="304">
        <f t="shared" ca="1" si="419"/>
        <v>122.88291210127491</v>
      </c>
      <c r="J904" s="306">
        <f t="shared" ca="1" si="420"/>
        <v>866.89570083935689</v>
      </c>
      <c r="K904" s="307">
        <f t="shared" ca="1" si="421"/>
        <v>-5.2791256184822277</v>
      </c>
      <c r="L904" s="304">
        <f t="shared" ca="1" si="406"/>
        <v>866.91177480817248</v>
      </c>
      <c r="M904" s="306">
        <f t="shared" ca="1" si="422"/>
        <v>-1.4569724900241476</v>
      </c>
      <c r="N904" s="304">
        <f t="shared" ca="1" si="423"/>
        <v>-83.478374545050102</v>
      </c>
      <c r="P904" s="310">
        <f t="shared" ca="1" si="424"/>
        <v>23</v>
      </c>
      <c r="Q904" s="304">
        <f t="shared" ca="1" si="425"/>
        <v>0</v>
      </c>
      <c r="R904" s="306">
        <f t="shared" ca="1" si="426"/>
        <v>0</v>
      </c>
      <c r="S904" s="307">
        <f t="shared" ca="1" si="427"/>
        <v>8.2349999999999994</v>
      </c>
      <c r="T904" s="304">
        <f t="shared" ca="1" si="407"/>
        <v>80.785349999999994</v>
      </c>
      <c r="U904" s="311">
        <f t="shared" ca="1" si="408"/>
        <v>0</v>
      </c>
      <c r="V904" s="306">
        <f t="shared" ca="1" si="409"/>
        <v>1.2256468636319828</v>
      </c>
      <c r="W904" s="304">
        <f t="shared" ca="1" si="410"/>
        <v>59.726430799582445</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2.4938031456501379</v>
      </c>
      <c r="AH904" s="304">
        <f t="shared" ca="1" si="434"/>
        <v>-7.2527159031231241</v>
      </c>
    </row>
    <row r="905" spans="1:34" x14ac:dyDescent="0.2">
      <c r="A905" s="347">
        <f t="shared" ca="1" si="412"/>
        <v>1E-4</v>
      </c>
      <c r="B905" s="304">
        <f t="shared" ca="1" si="413"/>
        <v>34.41970000000083</v>
      </c>
      <c r="D905" s="306">
        <f t="shared" ca="1" si="414"/>
        <v>-0.82375487446617823</v>
      </c>
      <c r="E905" s="307">
        <f t="shared" ca="1" si="415"/>
        <v>-2.6041779562285994</v>
      </c>
      <c r="F905" s="304">
        <f t="shared" ca="1" si="416"/>
        <v>2.7313577065104004</v>
      </c>
      <c r="G905" s="306">
        <f t="shared" ca="1" si="417"/>
        <v>13.956739419940275</v>
      </c>
      <c r="H905" s="307">
        <f t="shared" ca="1" si="418"/>
        <v>-122.08800432299</v>
      </c>
      <c r="I905" s="304">
        <f t="shared" ca="1" si="419"/>
        <v>122.88316147791177</v>
      </c>
      <c r="J905" s="306">
        <f t="shared" ca="1" si="420"/>
        <v>866.89570083935689</v>
      </c>
      <c r="K905" s="307">
        <f t="shared" ca="1" si="421"/>
        <v>-5.2913344058936369</v>
      </c>
      <c r="L905" s="304">
        <f t="shared" ca="1" si="406"/>
        <v>866.91184924048343</v>
      </c>
      <c r="M905" s="306">
        <f t="shared" ca="1" si="422"/>
        <v>-1.4569733967409628</v>
      </c>
      <c r="N905" s="304">
        <f t="shared" ca="1" si="423"/>
        <v>-83.478426496096816</v>
      </c>
      <c r="P905" s="310">
        <f t="shared" ca="1" si="424"/>
        <v>23</v>
      </c>
      <c r="Q905" s="304">
        <f t="shared" ca="1" si="425"/>
        <v>0</v>
      </c>
      <c r="R905" s="306">
        <f t="shared" ca="1" si="426"/>
        <v>0</v>
      </c>
      <c r="S905" s="307">
        <f t="shared" ca="1" si="427"/>
        <v>8.2349999999999994</v>
      </c>
      <c r="T905" s="304">
        <f t="shared" ca="1" si="407"/>
        <v>80.785349999999994</v>
      </c>
      <c r="U905" s="311">
        <f t="shared" ca="1" si="408"/>
        <v>0</v>
      </c>
      <c r="V905" s="306">
        <f t="shared" ca="1" si="409"/>
        <v>1.2256483599992007</v>
      </c>
      <c r="W905" s="304">
        <f t="shared" ca="1" si="410"/>
        <v>59.726746134650298</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2.4937658635970035</v>
      </c>
      <c r="AH905" s="304">
        <f t="shared" ca="1" si="434"/>
        <v>-7.2527541954562782</v>
      </c>
    </row>
    <row r="906" spans="1:34" x14ac:dyDescent="0.2">
      <c r="A906" s="347">
        <f t="shared" ca="1" si="412"/>
        <v>1E-4</v>
      </c>
      <c r="B906" s="304">
        <f t="shared" ca="1" si="413"/>
        <v>34.419800000000834</v>
      </c>
      <c r="D906" s="306">
        <f t="shared" ca="1" si="414"/>
        <v>-0.8237526899345109</v>
      </c>
      <c r="E906" s="307">
        <f t="shared" ca="1" si="415"/>
        <v>-2.6041391650465</v>
      </c>
      <c r="F906" s="304">
        <f t="shared" ca="1" si="416"/>
        <v>2.7313200627358603</v>
      </c>
      <c r="G906" s="306">
        <f t="shared" ca="1" si="417"/>
        <v>13.956657044671282</v>
      </c>
      <c r="H906" s="307">
        <f t="shared" ca="1" si="418"/>
        <v>-122.08826473690651</v>
      </c>
      <c r="I906" s="304">
        <f t="shared" ca="1" si="419"/>
        <v>122.88341085082047</v>
      </c>
      <c r="J906" s="306">
        <f t="shared" ca="1" si="420"/>
        <v>866.89570083935689</v>
      </c>
      <c r="K906" s="307">
        <f t="shared" ca="1" si="421"/>
        <v>-5.3035432193466319</v>
      </c>
      <c r="L906" s="304">
        <f t="shared" ca="1" si="406"/>
        <v>866.91192384488477</v>
      </c>
      <c r="M906" s="306">
        <f t="shared" ca="1" si="422"/>
        <v>-1.4569743034487461</v>
      </c>
      <c r="N906" s="304">
        <f t="shared" ca="1" si="423"/>
        <v>-83.478478446626056</v>
      </c>
      <c r="P906" s="310">
        <f t="shared" ca="1" si="424"/>
        <v>23</v>
      </c>
      <c r="Q906" s="304">
        <f t="shared" ca="1" si="425"/>
        <v>0</v>
      </c>
      <c r="R906" s="306">
        <f t="shared" ca="1" si="426"/>
        <v>0</v>
      </c>
      <c r="S906" s="307">
        <f t="shared" ca="1" si="427"/>
        <v>8.2349999999999994</v>
      </c>
      <c r="T906" s="304">
        <f t="shared" ca="1" si="407"/>
        <v>80.785349999999994</v>
      </c>
      <c r="U906" s="311">
        <f t="shared" ca="1" si="408"/>
        <v>0</v>
      </c>
      <c r="V906" s="306">
        <f t="shared" ca="1" si="409"/>
        <v>1.2256498563714378</v>
      </c>
      <c r="W906" s="304">
        <f t="shared" ca="1" si="410"/>
        <v>59.727061467422487</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2.4937285818045591</v>
      </c>
      <c r="AH906" s="304">
        <f t="shared" ca="1" si="434"/>
        <v>-7.2527924875106624</v>
      </c>
    </row>
    <row r="907" spans="1:34" x14ac:dyDescent="0.2">
      <c r="A907" s="347">
        <f t="shared" ca="1" si="412"/>
        <v>1E-4</v>
      </c>
      <c r="B907" s="304">
        <f t="shared" ca="1" si="413"/>
        <v>34.419900000000837</v>
      </c>
      <c r="D907" s="306">
        <f t="shared" ca="1" si="414"/>
        <v>-0.82375050536659666</v>
      </c>
      <c r="E907" s="307">
        <f t="shared" ca="1" si="415"/>
        <v>-2.604100374146844</v>
      </c>
      <c r="F907" s="304">
        <f t="shared" ca="1" si="416"/>
        <v>2.7312824192535374</v>
      </c>
      <c r="G907" s="306">
        <f t="shared" ca="1" si="417"/>
        <v>13.956574669620744</v>
      </c>
      <c r="H907" s="307">
        <f t="shared" ca="1" si="418"/>
        <v>-122.08852514694392</v>
      </c>
      <c r="I907" s="304">
        <f t="shared" ca="1" si="419"/>
        <v>122.883660220001</v>
      </c>
      <c r="J907" s="306">
        <f t="shared" ca="1" si="420"/>
        <v>866.89570083935689</v>
      </c>
      <c r="K907" s="307">
        <f t="shared" ca="1" si="421"/>
        <v>-5.3157520588408245</v>
      </c>
      <c r="L907" s="304">
        <f t="shared" ca="1" si="406"/>
        <v>866.91199862137728</v>
      </c>
      <c r="M907" s="306">
        <f t="shared" ca="1" si="422"/>
        <v>-1.456975210147498</v>
      </c>
      <c r="N907" s="304">
        <f t="shared" ca="1" si="423"/>
        <v>-83.478530396637822</v>
      </c>
      <c r="P907" s="310">
        <f t="shared" ca="1" si="424"/>
        <v>23</v>
      </c>
      <c r="Q907" s="304">
        <f t="shared" ca="1" si="425"/>
        <v>0</v>
      </c>
      <c r="R907" s="306">
        <f t="shared" ca="1" si="426"/>
        <v>0</v>
      </c>
      <c r="S907" s="307">
        <f t="shared" ca="1" si="427"/>
        <v>8.2349999999999994</v>
      </c>
      <c r="T907" s="304">
        <f t="shared" ca="1" si="407"/>
        <v>80.785349999999994</v>
      </c>
      <c r="U907" s="311">
        <f t="shared" ca="1" si="408"/>
        <v>0</v>
      </c>
      <c r="V907" s="306">
        <f t="shared" ca="1" si="409"/>
        <v>1.2256513527486936</v>
      </c>
      <c r="W907" s="304">
        <f t="shared" ca="1" si="410"/>
        <v>59.727376797898991</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2.4936913002728138</v>
      </c>
      <c r="AH907" s="304">
        <f t="shared" ca="1" si="434"/>
        <v>-7.2528307792862767</v>
      </c>
    </row>
    <row r="908" spans="1:34" x14ac:dyDescent="0.2">
      <c r="A908" s="347">
        <f t="shared" ca="1" si="412"/>
        <v>1E-4</v>
      </c>
      <c r="B908" s="304">
        <f t="shared" ca="1" si="413"/>
        <v>34.42000000000084</v>
      </c>
      <c r="D908" s="306">
        <f t="shared" ca="1" si="414"/>
        <v>-0.82374832076243421</v>
      </c>
      <c r="E908" s="307">
        <f t="shared" ca="1" si="415"/>
        <v>-2.6040615835296324</v>
      </c>
      <c r="F908" s="304">
        <f t="shared" ca="1" si="416"/>
        <v>2.731244776063432</v>
      </c>
      <c r="G908" s="306">
        <f t="shared" ca="1" si="417"/>
        <v>13.956492294788669</v>
      </c>
      <c r="H908" s="307">
        <f t="shared" ca="1" si="418"/>
        <v>-122.08878555310227</v>
      </c>
      <c r="I908" s="304">
        <f t="shared" ca="1" si="419"/>
        <v>122.88390958545341</v>
      </c>
      <c r="J908" s="306">
        <f t="shared" ca="1" si="420"/>
        <v>866.89570083935689</v>
      </c>
      <c r="K908" s="307">
        <f t="shared" ca="1" si="421"/>
        <v>-5.3279609243758266</v>
      </c>
      <c r="L908" s="304">
        <f t="shared" ca="1" si="406"/>
        <v>866.9120735699621</v>
      </c>
      <c r="M908" s="306">
        <f t="shared" ca="1" si="422"/>
        <v>-1.4569761168372182</v>
      </c>
      <c r="N908" s="304">
        <f t="shared" ca="1" si="423"/>
        <v>-83.478582346132129</v>
      </c>
      <c r="P908" s="310">
        <f t="shared" ca="1" si="424"/>
        <v>23</v>
      </c>
      <c r="Q908" s="304">
        <f t="shared" ca="1" si="425"/>
        <v>0</v>
      </c>
      <c r="R908" s="306">
        <f t="shared" ca="1" si="426"/>
        <v>0</v>
      </c>
      <c r="S908" s="307">
        <f t="shared" ca="1" si="427"/>
        <v>8.2349999999999994</v>
      </c>
      <c r="T908" s="304">
        <f t="shared" ca="1" si="407"/>
        <v>80.785349999999994</v>
      </c>
      <c r="U908" s="311">
        <f t="shared" ca="1" si="408"/>
        <v>0</v>
      </c>
      <c r="V908" s="306">
        <f t="shared" ca="1" si="409"/>
        <v>1.2256528491309691</v>
      </c>
      <c r="W908" s="304">
        <f t="shared" ca="1" si="410"/>
        <v>59.727692126079809</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2.4936540190017631</v>
      </c>
      <c r="AH908" s="304">
        <f t="shared" ca="1" si="434"/>
        <v>-7.2528690707831203</v>
      </c>
    </row>
    <row r="909" spans="1:34" x14ac:dyDescent="0.2">
      <c r="A909" s="347">
        <f t="shared" ca="1" si="412"/>
        <v>1E-4</v>
      </c>
      <c r="B909" s="304">
        <f t="shared" ca="1" si="413"/>
        <v>34.420100000000843</v>
      </c>
      <c r="D909" s="306">
        <f t="shared" ca="1" si="414"/>
        <v>-0.82374613612202652</v>
      </c>
      <c r="E909" s="307">
        <f t="shared" ca="1" si="415"/>
        <v>-2.6040227931948676</v>
      </c>
      <c r="F909" s="304">
        <f t="shared" ca="1" si="416"/>
        <v>2.7312071331655474</v>
      </c>
      <c r="G909" s="306">
        <f t="shared" ca="1" si="417"/>
        <v>13.956409920175057</v>
      </c>
      <c r="H909" s="307">
        <f t="shared" ca="1" si="418"/>
        <v>-122.08904595538159</v>
      </c>
      <c r="I909" s="304">
        <f t="shared" ca="1" si="419"/>
        <v>122.88415894717772</v>
      </c>
      <c r="J909" s="306">
        <f t="shared" ca="1" si="420"/>
        <v>866.89570083935689</v>
      </c>
      <c r="K909" s="307">
        <f t="shared" ca="1" si="421"/>
        <v>-5.340169815951251</v>
      </c>
      <c r="L909" s="304">
        <f t="shared" ca="1" si="406"/>
        <v>866.91214869064038</v>
      </c>
      <c r="M909" s="306">
        <f t="shared" ca="1" si="422"/>
        <v>-1.4569770235179074</v>
      </c>
      <c r="N909" s="304">
        <f t="shared" ca="1" si="423"/>
        <v>-83.478634295108975</v>
      </c>
      <c r="P909" s="310">
        <f t="shared" ca="1" si="424"/>
        <v>23</v>
      </c>
      <c r="Q909" s="304">
        <f t="shared" ca="1" si="425"/>
        <v>0</v>
      </c>
      <c r="R909" s="306">
        <f t="shared" ca="1" si="426"/>
        <v>0</v>
      </c>
      <c r="S909" s="307">
        <f t="shared" ca="1" si="427"/>
        <v>8.2349999999999994</v>
      </c>
      <c r="T909" s="304">
        <f t="shared" ca="1" si="407"/>
        <v>80.785349999999994</v>
      </c>
      <c r="U909" s="311">
        <f t="shared" ca="1" si="408"/>
        <v>0</v>
      </c>
      <c r="V909" s="306">
        <f t="shared" ca="1" si="409"/>
        <v>1.2256543455182634</v>
      </c>
      <c r="W909" s="304">
        <f t="shared" ca="1" si="410"/>
        <v>59.728007451964949</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2.4936167379914087</v>
      </c>
      <c r="AH909" s="304">
        <f t="shared" ca="1" si="434"/>
        <v>-7.2529073620011912</v>
      </c>
    </row>
    <row r="910" spans="1:34" x14ac:dyDescent="0.2">
      <c r="A910" s="347">
        <f t="shared" ca="1" si="412"/>
        <v>1E-4</v>
      </c>
      <c r="B910" s="304">
        <f t="shared" ca="1" si="413"/>
        <v>34.420200000000847</v>
      </c>
      <c r="D910" s="306">
        <f t="shared" ca="1" si="414"/>
        <v>-0.82374395144537105</v>
      </c>
      <c r="E910" s="307">
        <f t="shared" ca="1" si="415"/>
        <v>-2.6039840031425445</v>
      </c>
      <c r="F910" s="304">
        <f t="shared" ca="1" si="416"/>
        <v>2.7311694905598785</v>
      </c>
      <c r="G910" s="306">
        <f t="shared" ca="1" si="417"/>
        <v>13.956327545779912</v>
      </c>
      <c r="H910" s="307">
        <f t="shared" ca="1" si="418"/>
        <v>-122.08930635378191</v>
      </c>
      <c r="I910" s="304">
        <f t="shared" ca="1" si="419"/>
        <v>122.88440830517396</v>
      </c>
      <c r="J910" s="306">
        <f t="shared" ca="1" si="420"/>
        <v>866.89570083935689</v>
      </c>
      <c r="K910" s="307">
        <f t="shared" ca="1" si="421"/>
        <v>-5.3523787335667095</v>
      </c>
      <c r="L910" s="304">
        <f t="shared" ca="1" si="406"/>
        <v>866.91222398341301</v>
      </c>
      <c r="M910" s="306">
        <f t="shared" ca="1" si="422"/>
        <v>-1.4569779301895653</v>
      </c>
      <c r="N910" s="304">
        <f t="shared" ca="1" si="423"/>
        <v>-83.47868624356839</v>
      </c>
      <c r="P910" s="310">
        <f t="shared" ca="1" si="424"/>
        <v>23</v>
      </c>
      <c r="Q910" s="304">
        <f t="shared" ca="1" si="425"/>
        <v>0</v>
      </c>
      <c r="R910" s="306">
        <f t="shared" ca="1" si="426"/>
        <v>0</v>
      </c>
      <c r="S910" s="307">
        <f t="shared" ca="1" si="427"/>
        <v>8.2349999999999994</v>
      </c>
      <c r="T910" s="304">
        <f t="shared" ca="1" si="407"/>
        <v>80.785349999999994</v>
      </c>
      <c r="U910" s="311">
        <f t="shared" ca="1" si="408"/>
        <v>0</v>
      </c>
      <c r="V910" s="306">
        <f t="shared" ca="1" si="409"/>
        <v>1.2256558419105767</v>
      </c>
      <c r="W910" s="304">
        <f t="shared" ca="1" si="410"/>
        <v>59.728322775554396</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2.493579457241748</v>
      </c>
      <c r="AH910" s="304">
        <f t="shared" ca="1" si="434"/>
        <v>-7.2529456529404923</v>
      </c>
    </row>
    <row r="911" spans="1:34" x14ac:dyDescent="0.2">
      <c r="A911" s="347">
        <f t="shared" ca="1" si="412"/>
        <v>1E-4</v>
      </c>
      <c r="B911" s="304">
        <f t="shared" ca="1" si="413"/>
        <v>34.42030000000085</v>
      </c>
      <c r="D911" s="306">
        <f t="shared" ca="1" si="414"/>
        <v>-0.82374176673247079</v>
      </c>
      <c r="E911" s="307">
        <f t="shared" ca="1" si="415"/>
        <v>-2.6039452133726693</v>
      </c>
      <c r="F911" s="304">
        <f t="shared" ca="1" si="416"/>
        <v>2.7311318482464313</v>
      </c>
      <c r="G911" s="306">
        <f t="shared" ca="1" si="417"/>
        <v>13.956245171603239</v>
      </c>
      <c r="H911" s="307">
        <f t="shared" ca="1" si="418"/>
        <v>-122.08956674830324</v>
      </c>
      <c r="I911" s="304">
        <f t="shared" ca="1" si="419"/>
        <v>122.88465765944214</v>
      </c>
      <c r="J911" s="306">
        <f t="shared" ca="1" si="420"/>
        <v>866.89570083935689</v>
      </c>
      <c r="K911" s="307">
        <f t="shared" ca="1" si="421"/>
        <v>-5.364587677221814</v>
      </c>
      <c r="L911" s="304">
        <f t="shared" ca="1" si="406"/>
        <v>866.91229944828115</v>
      </c>
      <c r="M911" s="306">
        <f t="shared" ca="1" si="422"/>
        <v>-1.4569788368521923</v>
      </c>
      <c r="N911" s="304">
        <f t="shared" ca="1" si="423"/>
        <v>-83.478738191510359</v>
      </c>
      <c r="P911" s="310">
        <f t="shared" ca="1" si="424"/>
        <v>23</v>
      </c>
      <c r="Q911" s="304">
        <f t="shared" ca="1" si="425"/>
        <v>0</v>
      </c>
      <c r="R911" s="306">
        <f t="shared" ca="1" si="426"/>
        <v>0</v>
      </c>
      <c r="S911" s="307">
        <f t="shared" ca="1" si="427"/>
        <v>8.2349999999999994</v>
      </c>
      <c r="T911" s="304">
        <f t="shared" ca="1" si="407"/>
        <v>80.785349999999994</v>
      </c>
      <c r="U911" s="311">
        <f t="shared" ca="1" si="408"/>
        <v>0</v>
      </c>
      <c r="V911" s="306">
        <f t="shared" ca="1" si="409"/>
        <v>1.225657338307909</v>
      </c>
      <c r="W911" s="304">
        <f t="shared" ca="1" si="410"/>
        <v>59.728638096848108</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2.4935421767527899</v>
      </c>
      <c r="AH911" s="304">
        <f t="shared" ca="1" si="434"/>
        <v>-7.2529839436010199</v>
      </c>
    </row>
    <row r="912" spans="1:34" x14ac:dyDescent="0.2">
      <c r="A912" s="347">
        <f t="shared" ca="1" si="412"/>
        <v>1E-4</v>
      </c>
      <c r="B912" s="304">
        <f t="shared" ca="1" si="413"/>
        <v>34.420400000000853</v>
      </c>
      <c r="D912" s="306">
        <f t="shared" ca="1" si="414"/>
        <v>-0.82373958198332553</v>
      </c>
      <c r="E912" s="307">
        <f t="shared" ca="1" si="415"/>
        <v>-2.6039064238852436</v>
      </c>
      <c r="F912" s="304">
        <f t="shared" ca="1" si="416"/>
        <v>2.7310942062252086</v>
      </c>
      <c r="G912" s="306">
        <f t="shared" ca="1" si="417"/>
        <v>13.956162797645041</v>
      </c>
      <c r="H912" s="307">
        <f t="shared" ca="1" si="418"/>
        <v>-122.08982713894562</v>
      </c>
      <c r="I912" s="304">
        <f t="shared" ca="1" si="419"/>
        <v>122.88490700998229</v>
      </c>
      <c r="J912" s="306">
        <f t="shared" ca="1" si="420"/>
        <v>866.89570083935689</v>
      </c>
      <c r="K912" s="307">
        <f t="shared" ca="1" si="421"/>
        <v>-5.3767966469161763</v>
      </c>
      <c r="L912" s="304">
        <f t="shared" ca="1" si="406"/>
        <v>866.91237508524591</v>
      </c>
      <c r="M912" s="306">
        <f t="shared" ca="1" si="422"/>
        <v>-1.4569797435057883</v>
      </c>
      <c r="N912" s="304">
        <f t="shared" ca="1" si="423"/>
        <v>-83.478790138934883</v>
      </c>
      <c r="P912" s="310">
        <f t="shared" ca="1" si="424"/>
        <v>23</v>
      </c>
      <c r="Q912" s="304">
        <f t="shared" ca="1" si="425"/>
        <v>0</v>
      </c>
      <c r="R912" s="306">
        <f t="shared" ca="1" si="426"/>
        <v>0</v>
      </c>
      <c r="S912" s="307">
        <f t="shared" ca="1" si="427"/>
        <v>8.2349999999999994</v>
      </c>
      <c r="T912" s="304">
        <f t="shared" ca="1" si="407"/>
        <v>80.785349999999994</v>
      </c>
      <c r="U912" s="311">
        <f t="shared" ca="1" si="408"/>
        <v>0</v>
      </c>
      <c r="V912" s="306">
        <f t="shared" ca="1" si="409"/>
        <v>1.2256588347102604</v>
      </c>
      <c r="W912" s="304">
        <f t="shared" ca="1" si="410"/>
        <v>59.728953415846107</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2.4935048965245326</v>
      </c>
      <c r="AH912" s="304">
        <f t="shared" ca="1" si="434"/>
        <v>-7.2530222339827706</v>
      </c>
    </row>
    <row r="913" spans="1:34" x14ac:dyDescent="0.2">
      <c r="A913" s="347">
        <f t="shared" ca="1" si="412"/>
        <v>1E-4</v>
      </c>
      <c r="B913" s="304">
        <f t="shared" ca="1" si="413"/>
        <v>34.420500000000857</v>
      </c>
      <c r="D913" s="306">
        <f t="shared" ca="1" si="414"/>
        <v>-0.82373739719793715</v>
      </c>
      <c r="E913" s="307">
        <f t="shared" ca="1" si="415"/>
        <v>-2.6038676346802685</v>
      </c>
      <c r="F913" s="304">
        <f t="shared" ca="1" si="416"/>
        <v>2.7310565644962113</v>
      </c>
      <c r="G913" s="306">
        <f t="shared" ca="1" si="417"/>
        <v>13.956080423905322</v>
      </c>
      <c r="H913" s="307">
        <f t="shared" ca="1" si="418"/>
        <v>-122.09008752570909</v>
      </c>
      <c r="I913" s="304">
        <f t="shared" ca="1" si="419"/>
        <v>122.88515635679445</v>
      </c>
      <c r="J913" s="306">
        <f t="shared" ca="1" si="420"/>
        <v>866.89570083935689</v>
      </c>
      <c r="K913" s="307">
        <f t="shared" ca="1" si="421"/>
        <v>-5.3890056426494093</v>
      </c>
      <c r="L913" s="304">
        <f t="shared" ca="1" si="406"/>
        <v>866.91245089430811</v>
      </c>
      <c r="M913" s="306">
        <f t="shared" ca="1" si="422"/>
        <v>-1.4569806501503537</v>
      </c>
      <c r="N913" s="304">
        <f t="shared" ca="1" si="423"/>
        <v>-83.478842085842004</v>
      </c>
      <c r="P913" s="310">
        <f t="shared" ca="1" si="424"/>
        <v>23</v>
      </c>
      <c r="Q913" s="304">
        <f t="shared" ca="1" si="425"/>
        <v>0</v>
      </c>
      <c r="R913" s="306">
        <f t="shared" ca="1" si="426"/>
        <v>0</v>
      </c>
      <c r="S913" s="307">
        <f t="shared" ca="1" si="427"/>
        <v>8.2349999999999994</v>
      </c>
      <c r="T913" s="304">
        <f t="shared" ca="1" si="407"/>
        <v>80.785349999999994</v>
      </c>
      <c r="U913" s="311">
        <f t="shared" ca="1" si="408"/>
        <v>0</v>
      </c>
      <c r="V913" s="306">
        <f t="shared" ca="1" si="409"/>
        <v>1.2256603311176306</v>
      </c>
      <c r="W913" s="304">
        <f t="shared" ca="1" si="410"/>
        <v>59.729268732548398</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2.4934676165569769</v>
      </c>
      <c r="AH913" s="304">
        <f t="shared" ca="1" si="434"/>
        <v>-7.2530605240857451</v>
      </c>
    </row>
    <row r="914" spans="1:34" x14ac:dyDescent="0.2">
      <c r="A914" s="347">
        <f t="shared" ca="1" si="412"/>
        <v>1E-4</v>
      </c>
      <c r="B914" s="304">
        <f t="shared" ca="1" si="413"/>
        <v>34.42060000000086</v>
      </c>
      <c r="D914" s="306">
        <f t="shared" ca="1" si="414"/>
        <v>-0.82373521237630432</v>
      </c>
      <c r="E914" s="307">
        <f t="shared" ca="1" si="415"/>
        <v>-2.6038288457577412</v>
      </c>
      <c r="F914" s="304">
        <f t="shared" ca="1" si="416"/>
        <v>2.7310189230594366</v>
      </c>
      <c r="G914" s="306">
        <f t="shared" ca="1" si="417"/>
        <v>13.955998050384084</v>
      </c>
      <c r="H914" s="307">
        <f t="shared" ca="1" si="418"/>
        <v>-122.09034790859367</v>
      </c>
      <c r="I914" s="304">
        <f t="shared" ca="1" si="419"/>
        <v>122.88540569987865</v>
      </c>
      <c r="J914" s="306">
        <f t="shared" ca="1" si="420"/>
        <v>866.89570083935689</v>
      </c>
      <c r="K914" s="307">
        <f t="shared" ca="1" si="421"/>
        <v>-5.4012146644211247</v>
      </c>
      <c r="L914" s="304">
        <f t="shared" ca="1" si="406"/>
        <v>866.9125268754691</v>
      </c>
      <c r="M914" s="306">
        <f t="shared" ca="1" si="422"/>
        <v>-1.4569815567858884</v>
      </c>
      <c r="N914" s="304">
        <f t="shared" ca="1" si="423"/>
        <v>-83.478894032231693</v>
      </c>
      <c r="P914" s="310">
        <f t="shared" ca="1" si="424"/>
        <v>23</v>
      </c>
      <c r="Q914" s="304">
        <f t="shared" ca="1" si="425"/>
        <v>0</v>
      </c>
      <c r="R914" s="306">
        <f t="shared" ca="1" si="426"/>
        <v>0</v>
      </c>
      <c r="S914" s="307">
        <f t="shared" ca="1" si="427"/>
        <v>8.2349999999999994</v>
      </c>
      <c r="T914" s="304">
        <f t="shared" ca="1" si="407"/>
        <v>80.785349999999994</v>
      </c>
      <c r="U914" s="311">
        <f t="shared" ca="1" si="408"/>
        <v>0</v>
      </c>
      <c r="V914" s="306">
        <f t="shared" ca="1" si="409"/>
        <v>1.2256618275300195</v>
      </c>
      <c r="W914" s="304">
        <f t="shared" ca="1" si="410"/>
        <v>59.729584046954962</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2.4934303368501247</v>
      </c>
      <c r="AH914" s="304">
        <f t="shared" ca="1" si="434"/>
        <v>-7.2530988139099453</v>
      </c>
    </row>
    <row r="915" spans="1:34" x14ac:dyDescent="0.2">
      <c r="A915" s="347">
        <f t="shared" ca="1" si="412"/>
        <v>1E-4</v>
      </c>
      <c r="B915" s="304">
        <f t="shared" ca="1" si="413"/>
        <v>34.420700000000863</v>
      </c>
      <c r="D915" s="306">
        <f t="shared" ca="1" si="414"/>
        <v>-0.82373302751843036</v>
      </c>
      <c r="E915" s="307">
        <f t="shared" ca="1" si="415"/>
        <v>-2.6037900571176626</v>
      </c>
      <c r="F915" s="304">
        <f t="shared" ca="1" si="416"/>
        <v>2.7309812819148873</v>
      </c>
      <c r="G915" s="306">
        <f t="shared" ca="1" si="417"/>
        <v>13.955915677081332</v>
      </c>
      <c r="H915" s="307">
        <f t="shared" ca="1" si="418"/>
        <v>-122.09060828759938</v>
      </c>
      <c r="I915" s="304">
        <f t="shared" ca="1" si="419"/>
        <v>122.88565503923489</v>
      </c>
      <c r="J915" s="306">
        <f t="shared" ca="1" si="420"/>
        <v>866.89570083935689</v>
      </c>
      <c r="K915" s="307">
        <f t="shared" ca="1" si="421"/>
        <v>-5.4134237122309345</v>
      </c>
      <c r="L915" s="304">
        <f t="shared" ca="1" si="406"/>
        <v>866.91260302872968</v>
      </c>
      <c r="M915" s="306">
        <f t="shared" ca="1" si="422"/>
        <v>-1.4569824634123927</v>
      </c>
      <c r="N915" s="304">
        <f t="shared" ca="1" si="423"/>
        <v>-83.47894597810398</v>
      </c>
      <c r="P915" s="310">
        <f t="shared" ca="1" si="424"/>
        <v>23</v>
      </c>
      <c r="Q915" s="304">
        <f t="shared" ca="1" si="425"/>
        <v>0</v>
      </c>
      <c r="R915" s="306">
        <f t="shared" ca="1" si="426"/>
        <v>0</v>
      </c>
      <c r="S915" s="307">
        <f t="shared" ca="1" si="427"/>
        <v>8.2349999999999994</v>
      </c>
      <c r="T915" s="304">
        <f t="shared" ca="1" si="407"/>
        <v>80.785349999999994</v>
      </c>
      <c r="U915" s="311">
        <f t="shared" ca="1" si="408"/>
        <v>0</v>
      </c>
      <c r="V915" s="306">
        <f t="shared" ca="1" si="409"/>
        <v>1.2256633239474277</v>
      </c>
      <c r="W915" s="304">
        <f t="shared" ca="1" si="410"/>
        <v>59.729899359065804</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2.4933930574039742</v>
      </c>
      <c r="AH915" s="304">
        <f t="shared" ca="1" si="434"/>
        <v>-7.2531371034553693</v>
      </c>
    </row>
    <row r="916" spans="1:34" x14ac:dyDescent="0.2">
      <c r="A916" s="347">
        <f t="shared" ca="1" si="412"/>
        <v>1E-4</v>
      </c>
      <c r="B916" s="304">
        <f t="shared" ca="1" si="413"/>
        <v>34.420800000000867</v>
      </c>
      <c r="D916" s="306">
        <f t="shared" ca="1" si="414"/>
        <v>-0.82373084262431384</v>
      </c>
      <c r="E916" s="307">
        <f t="shared" ca="1" si="415"/>
        <v>-2.6037512687600346</v>
      </c>
      <c r="F916" s="304">
        <f t="shared" ca="1" si="416"/>
        <v>2.7309436410625638</v>
      </c>
      <c r="G916" s="306">
        <f t="shared" ca="1" si="417"/>
        <v>13.955833303997069</v>
      </c>
      <c r="H916" s="307">
        <f t="shared" ca="1" si="418"/>
        <v>-122.09086866272625</v>
      </c>
      <c r="I916" s="304">
        <f t="shared" ca="1" si="419"/>
        <v>122.88590437486322</v>
      </c>
      <c r="J916" s="306">
        <f t="shared" ca="1" si="420"/>
        <v>866.89570083935689</v>
      </c>
      <c r="K916" s="307">
        <f t="shared" ca="1" si="421"/>
        <v>-5.4256327860784506</v>
      </c>
      <c r="L916" s="304">
        <f t="shared" ca="1" si="406"/>
        <v>866.9126793540911</v>
      </c>
      <c r="M916" s="306">
        <f t="shared" ca="1" si="422"/>
        <v>-1.4569833700298667</v>
      </c>
      <c r="N916" s="304">
        <f t="shared" ca="1" si="423"/>
        <v>-83.478997923458877</v>
      </c>
      <c r="P916" s="310">
        <f t="shared" ca="1" si="424"/>
        <v>23</v>
      </c>
      <c r="Q916" s="304">
        <f t="shared" ca="1" si="425"/>
        <v>0</v>
      </c>
      <c r="R916" s="306">
        <f t="shared" ca="1" si="426"/>
        <v>0</v>
      </c>
      <c r="S916" s="307">
        <f t="shared" ca="1" si="427"/>
        <v>8.2349999999999994</v>
      </c>
      <c r="T916" s="304">
        <f t="shared" ca="1" si="407"/>
        <v>80.785349999999994</v>
      </c>
      <c r="U916" s="311">
        <f t="shared" ca="1" si="408"/>
        <v>0</v>
      </c>
      <c r="V916" s="306">
        <f t="shared" ca="1" si="409"/>
        <v>1.2256648203698544</v>
      </c>
      <c r="W916" s="304">
        <f t="shared" ca="1" si="410"/>
        <v>59.730214668880876</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2.4933557782185298</v>
      </c>
      <c r="AH916" s="304">
        <f t="shared" ca="1" si="434"/>
        <v>-7.2531753927220164</v>
      </c>
    </row>
    <row r="917" spans="1:34" x14ac:dyDescent="0.2">
      <c r="A917" s="347">
        <f t="shared" ca="1" si="412"/>
        <v>1E-4</v>
      </c>
      <c r="B917" s="304">
        <f t="shared" ca="1" si="413"/>
        <v>34.42090000000087</v>
      </c>
      <c r="D917" s="306">
        <f t="shared" ca="1" si="414"/>
        <v>-0.82372865769395609</v>
      </c>
      <c r="E917" s="307">
        <f t="shared" ca="1" si="415"/>
        <v>-2.6037124806848624</v>
      </c>
      <c r="F917" s="304">
        <f t="shared" ca="1" si="416"/>
        <v>2.7309060005024719</v>
      </c>
      <c r="G917" s="306">
        <f t="shared" ca="1" si="417"/>
        <v>13.9557509311313</v>
      </c>
      <c r="H917" s="307">
        <f t="shared" ca="1" si="418"/>
        <v>-122.09112903397433</v>
      </c>
      <c r="I917" s="304">
        <f t="shared" ca="1" si="419"/>
        <v>122.88615370676365</v>
      </c>
      <c r="J917" s="306">
        <f t="shared" ca="1" si="420"/>
        <v>866.89570083935689</v>
      </c>
      <c r="K917" s="307">
        <f t="shared" ca="1" si="421"/>
        <v>-5.4378418859632855</v>
      </c>
      <c r="L917" s="304">
        <f t="shared" ca="1" si="406"/>
        <v>866.91275585155427</v>
      </c>
      <c r="M917" s="306">
        <f t="shared" ca="1" si="422"/>
        <v>-1.4569842766383103</v>
      </c>
      <c r="N917" s="304">
        <f t="shared" ca="1" si="423"/>
        <v>-83.479049868296372</v>
      </c>
      <c r="P917" s="310">
        <f t="shared" ca="1" si="424"/>
        <v>23</v>
      </c>
      <c r="Q917" s="304">
        <f t="shared" ca="1" si="425"/>
        <v>0</v>
      </c>
      <c r="R917" s="306">
        <f t="shared" ca="1" si="426"/>
        <v>0</v>
      </c>
      <c r="S917" s="307">
        <f t="shared" ca="1" si="427"/>
        <v>8.2349999999999994</v>
      </c>
      <c r="T917" s="304">
        <f t="shared" ca="1" si="407"/>
        <v>80.785349999999994</v>
      </c>
      <c r="U917" s="311">
        <f t="shared" ca="1" si="408"/>
        <v>0</v>
      </c>
      <c r="V917" s="306">
        <f t="shared" ca="1" si="409"/>
        <v>1.2256663167973001</v>
      </c>
      <c r="W917" s="304">
        <f t="shared" ca="1" si="410"/>
        <v>59.73052997640022</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2.4933184992937925</v>
      </c>
      <c r="AH917" s="304">
        <f t="shared" ca="1" si="434"/>
        <v>-7.253213681709882</v>
      </c>
    </row>
    <row r="918" spans="1:34" x14ac:dyDescent="0.2">
      <c r="A918" s="347">
        <f t="shared" ca="1" si="412"/>
        <v>1E-4</v>
      </c>
      <c r="B918" s="304">
        <f t="shared" ca="1" si="413"/>
        <v>34.421000000000873</v>
      </c>
      <c r="D918" s="306">
        <f t="shared" ca="1" si="414"/>
        <v>-0.8237264727273591</v>
      </c>
      <c r="E918" s="307">
        <f t="shared" ca="1" si="415"/>
        <v>-2.6036736928921398</v>
      </c>
      <c r="F918" s="304">
        <f t="shared" ca="1" si="416"/>
        <v>2.7308683602346067</v>
      </c>
      <c r="G918" s="306">
        <f t="shared" ca="1" si="417"/>
        <v>13.955668558484028</v>
      </c>
      <c r="H918" s="307">
        <f t="shared" ca="1" si="418"/>
        <v>-122.09138940134362</v>
      </c>
      <c r="I918" s="304">
        <f t="shared" ca="1" si="419"/>
        <v>122.88640303493621</v>
      </c>
      <c r="J918" s="306">
        <f t="shared" ca="1" si="420"/>
        <v>866.89570083935689</v>
      </c>
      <c r="K918" s="307">
        <f t="shared" ca="1" si="421"/>
        <v>-5.4500510118850514</v>
      </c>
      <c r="L918" s="304">
        <f t="shared" ca="1" si="406"/>
        <v>866.91283252112032</v>
      </c>
      <c r="M918" s="306">
        <f t="shared" ca="1" si="422"/>
        <v>-1.4569851832377241</v>
      </c>
      <c r="N918" s="304">
        <f t="shared" ca="1" si="423"/>
        <v>-83.479101812616491</v>
      </c>
      <c r="P918" s="310">
        <f t="shared" ca="1" si="424"/>
        <v>23</v>
      </c>
      <c r="Q918" s="304">
        <f t="shared" ca="1" si="425"/>
        <v>0</v>
      </c>
      <c r="R918" s="306">
        <f t="shared" ca="1" si="426"/>
        <v>0</v>
      </c>
      <c r="S918" s="307">
        <f t="shared" ca="1" si="427"/>
        <v>8.2349999999999994</v>
      </c>
      <c r="T918" s="304">
        <f t="shared" ca="1" si="407"/>
        <v>80.785349999999994</v>
      </c>
      <c r="U918" s="311">
        <f t="shared" ca="1" si="408"/>
        <v>0</v>
      </c>
      <c r="V918" s="306">
        <f t="shared" ca="1" si="409"/>
        <v>1.2256678132297645</v>
      </c>
      <c r="W918" s="304">
        <f t="shared" ca="1" si="410"/>
        <v>59.7308452816238</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2.4932812206297612</v>
      </c>
      <c r="AH918" s="304">
        <f t="shared" ca="1" si="434"/>
        <v>-7.2532519704189706</v>
      </c>
    </row>
    <row r="919" spans="1:34" x14ac:dyDescent="0.2">
      <c r="A919" s="347">
        <f t="shared" ca="1" si="412"/>
        <v>1E-4</v>
      </c>
      <c r="B919" s="304">
        <f t="shared" ca="1" si="413"/>
        <v>34.421100000000877</v>
      </c>
      <c r="D919" s="306">
        <f t="shared" ca="1" si="414"/>
        <v>-0.82372428772452133</v>
      </c>
      <c r="E919" s="307">
        <f t="shared" ca="1" si="415"/>
        <v>-2.6036349053818713</v>
      </c>
      <c r="F919" s="304">
        <f t="shared" ca="1" si="416"/>
        <v>2.7308307202589721</v>
      </c>
      <c r="G919" s="306">
        <f t="shared" ca="1" si="417"/>
        <v>13.955586186055255</v>
      </c>
      <c r="H919" s="307">
        <f t="shared" ca="1" si="418"/>
        <v>-122.09164976483416</v>
      </c>
      <c r="I919" s="304">
        <f t="shared" ca="1" si="419"/>
        <v>122.88665235938095</v>
      </c>
      <c r="J919" s="306">
        <f t="shared" ca="1" si="420"/>
        <v>866.89570083935689</v>
      </c>
      <c r="K919" s="307">
        <f t="shared" ca="1" si="421"/>
        <v>-5.4622601638433599</v>
      </c>
      <c r="L919" s="304">
        <f t="shared" ca="1" si="406"/>
        <v>866.91290936279017</v>
      </c>
      <c r="M919" s="306">
        <f t="shared" ca="1" si="422"/>
        <v>-1.4569860898281077</v>
      </c>
      <c r="N919" s="304">
        <f t="shared" ca="1" si="423"/>
        <v>-83.479153756419223</v>
      </c>
      <c r="P919" s="310">
        <f t="shared" ca="1" si="424"/>
        <v>23</v>
      </c>
      <c r="Q919" s="304">
        <f t="shared" ca="1" si="425"/>
        <v>0</v>
      </c>
      <c r="R919" s="306">
        <f t="shared" ca="1" si="426"/>
        <v>0</v>
      </c>
      <c r="S919" s="307">
        <f t="shared" ca="1" si="427"/>
        <v>8.2349999999999994</v>
      </c>
      <c r="T919" s="304">
        <f t="shared" ca="1" si="407"/>
        <v>80.785349999999994</v>
      </c>
      <c r="U919" s="311">
        <f t="shared" ca="1" si="408"/>
        <v>0</v>
      </c>
      <c r="V919" s="306">
        <f t="shared" ca="1" si="409"/>
        <v>1.2256693096672475</v>
      </c>
      <c r="W919" s="304">
        <f t="shared" ca="1" si="410"/>
        <v>59.731160584551638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2.4932439422264423</v>
      </c>
      <c r="AH919" s="304">
        <f t="shared" ca="1" si="434"/>
        <v>-7.2532902588492778</v>
      </c>
    </row>
    <row r="920" spans="1:34" x14ac:dyDescent="0.2">
      <c r="A920" s="347">
        <f t="shared" ca="1" si="412"/>
        <v>1E-4</v>
      </c>
      <c r="B920" s="304">
        <f t="shared" ca="1" si="413"/>
        <v>34.42120000000088</v>
      </c>
      <c r="D920" s="306">
        <f t="shared" ca="1" si="414"/>
        <v>-0.82372210268544621</v>
      </c>
      <c r="E920" s="307">
        <f t="shared" ca="1" si="415"/>
        <v>-2.6035961181540568</v>
      </c>
      <c r="F920" s="304">
        <f t="shared" ca="1" si="416"/>
        <v>2.7307930805755691</v>
      </c>
      <c r="G920" s="306">
        <f t="shared" ca="1" si="417"/>
        <v>13.955503813844986</v>
      </c>
      <c r="H920" s="307">
        <f t="shared" ca="1" si="418"/>
        <v>-122.09191012444597</v>
      </c>
      <c r="I920" s="304">
        <f t="shared" ca="1" si="419"/>
        <v>122.88690168009785</v>
      </c>
      <c r="J920" s="306">
        <f t="shared" ca="1" si="420"/>
        <v>866.89570083935689</v>
      </c>
      <c r="K920" s="307">
        <f t="shared" ca="1" si="421"/>
        <v>-5.4744693418378239</v>
      </c>
      <c r="L920" s="304">
        <f t="shared" ca="1" si="406"/>
        <v>866.91298637656507</v>
      </c>
      <c r="M920" s="306">
        <f t="shared" ca="1" si="422"/>
        <v>-1.4569869964094617</v>
      </c>
      <c r="N920" s="304">
        <f t="shared" ca="1" si="423"/>
        <v>-83.479205699704579</v>
      </c>
      <c r="P920" s="310">
        <f t="shared" ca="1" si="424"/>
        <v>23</v>
      </c>
      <c r="Q920" s="304">
        <f t="shared" ca="1" si="425"/>
        <v>0</v>
      </c>
      <c r="R920" s="306">
        <f t="shared" ca="1" si="426"/>
        <v>0</v>
      </c>
      <c r="S920" s="307">
        <f t="shared" ca="1" si="427"/>
        <v>8.2349999999999994</v>
      </c>
      <c r="T920" s="304">
        <f t="shared" ca="1" si="407"/>
        <v>80.785349999999994</v>
      </c>
      <c r="U920" s="311">
        <f t="shared" ca="1" si="408"/>
        <v>0</v>
      </c>
      <c r="V920" s="306">
        <f t="shared" ca="1" si="409"/>
        <v>1.2256708061097492</v>
      </c>
      <c r="W920" s="304">
        <f t="shared" ca="1" si="410"/>
        <v>59.731475885183684</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2.4932066640838277</v>
      </c>
      <c r="AH920" s="304">
        <f t="shared" ca="1" si="434"/>
        <v>-7.2533285470008062</v>
      </c>
    </row>
    <row r="921" spans="1:34" x14ac:dyDescent="0.2">
      <c r="A921" s="347">
        <f t="shared" ca="1" si="412"/>
        <v>1E-4</v>
      </c>
      <c r="B921" s="304">
        <f t="shared" ca="1" si="413"/>
        <v>34.421300000000883</v>
      </c>
      <c r="D921" s="306">
        <f t="shared" ca="1" si="414"/>
        <v>-0.82371991761013186</v>
      </c>
      <c r="E921" s="307">
        <f t="shared" ca="1" si="415"/>
        <v>-2.6035573312086981</v>
      </c>
      <c r="F921" s="304">
        <f t="shared" ca="1" si="416"/>
        <v>2.7307554411843991</v>
      </c>
      <c r="G921" s="306">
        <f t="shared" ca="1" si="417"/>
        <v>13.955421441853225</v>
      </c>
      <c r="H921" s="307">
        <f t="shared" ca="1" si="418"/>
        <v>-122.09217048017909</v>
      </c>
      <c r="I921" s="304">
        <f t="shared" ca="1" si="419"/>
        <v>122.88715099708696</v>
      </c>
      <c r="J921" s="306">
        <f t="shared" ca="1" si="420"/>
        <v>866.89570083935689</v>
      </c>
      <c r="K921" s="307">
        <f t="shared" ca="1" si="421"/>
        <v>-5.4866785458680551</v>
      </c>
      <c r="L921" s="304">
        <f t="shared" ca="1" si="406"/>
        <v>866.91306356244593</v>
      </c>
      <c r="M921" s="306">
        <f t="shared" ca="1" si="422"/>
        <v>-1.456987902981786</v>
      </c>
      <c r="N921" s="304">
        <f t="shared" ca="1" si="423"/>
        <v>-83.479257642472589</v>
      </c>
      <c r="P921" s="310">
        <f t="shared" ca="1" si="424"/>
        <v>23</v>
      </c>
      <c r="Q921" s="304">
        <f t="shared" ca="1" si="425"/>
        <v>0</v>
      </c>
      <c r="R921" s="306">
        <f t="shared" ca="1" si="426"/>
        <v>0</v>
      </c>
      <c r="S921" s="307">
        <f t="shared" ca="1" si="427"/>
        <v>8.2349999999999994</v>
      </c>
      <c r="T921" s="304">
        <f t="shared" ca="1" si="407"/>
        <v>80.785349999999994</v>
      </c>
      <c r="U921" s="311">
        <f t="shared" ca="1" si="408"/>
        <v>0</v>
      </c>
      <c r="V921" s="306">
        <f t="shared" ca="1" si="409"/>
        <v>1.2256723025572698</v>
      </c>
      <c r="W921" s="304">
        <f t="shared" ca="1" si="410"/>
        <v>59.731791183519952</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2.49316938620193</v>
      </c>
      <c r="AH921" s="304">
        <f t="shared" ca="1" si="434"/>
        <v>-7.2533668348735505</v>
      </c>
    </row>
    <row r="922" spans="1:34" x14ac:dyDescent="0.2">
      <c r="A922" s="347">
        <f t="shared" ca="1" si="412"/>
        <v>1E-4</v>
      </c>
      <c r="B922" s="304">
        <f t="shared" ca="1" si="413"/>
        <v>34.421400000000887</v>
      </c>
      <c r="D922" s="306">
        <f t="shared" ca="1" si="414"/>
        <v>-0.82371773249858016</v>
      </c>
      <c r="E922" s="307">
        <f t="shared" ca="1" si="415"/>
        <v>-2.6035185445457971</v>
      </c>
      <c r="F922" s="304">
        <f t="shared" ca="1" si="416"/>
        <v>2.7307178020854641</v>
      </c>
      <c r="G922" s="306">
        <f t="shared" ca="1" si="417"/>
        <v>13.955339070079976</v>
      </c>
      <c r="H922" s="307">
        <f t="shared" ca="1" si="418"/>
        <v>-122.09243083203354</v>
      </c>
      <c r="I922" s="304">
        <f t="shared" ca="1" si="419"/>
        <v>122.88740031034831</v>
      </c>
      <c r="J922" s="306">
        <f t="shared" ca="1" si="420"/>
        <v>866.89570083935689</v>
      </c>
      <c r="K922" s="307">
        <f t="shared" ca="1" si="421"/>
        <v>-5.4988877759336656</v>
      </c>
      <c r="L922" s="304">
        <f t="shared" ca="1" si="406"/>
        <v>866.91314092043388</v>
      </c>
      <c r="M922" s="306">
        <f t="shared" ca="1" si="422"/>
        <v>-1.4569888095450807</v>
      </c>
      <c r="N922" s="304">
        <f t="shared" ca="1" si="423"/>
        <v>-83.479309584723239</v>
      </c>
      <c r="P922" s="310">
        <f t="shared" ca="1" si="424"/>
        <v>23</v>
      </c>
      <c r="Q922" s="304">
        <f t="shared" ca="1" si="425"/>
        <v>0</v>
      </c>
      <c r="R922" s="306">
        <f t="shared" ca="1" si="426"/>
        <v>0</v>
      </c>
      <c r="S922" s="307">
        <f t="shared" ca="1" si="427"/>
        <v>8.2349999999999994</v>
      </c>
      <c r="T922" s="304">
        <f t="shared" ca="1" si="407"/>
        <v>80.785349999999994</v>
      </c>
      <c r="U922" s="311">
        <f t="shared" ca="1" si="408"/>
        <v>0</v>
      </c>
      <c r="V922" s="306">
        <f t="shared" ca="1" si="409"/>
        <v>1.2256737990098092</v>
      </c>
      <c r="W922" s="304">
        <f t="shared" ca="1" si="410"/>
        <v>59.732106479560464</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2.4931321085807445</v>
      </c>
      <c r="AH922" s="304">
        <f t="shared" ca="1" si="434"/>
        <v>-7.2534051224675116</v>
      </c>
    </row>
    <row r="923" spans="1:34" x14ac:dyDescent="0.2">
      <c r="A923" s="347">
        <f t="shared" ca="1" si="412"/>
        <v>1E-4</v>
      </c>
      <c r="B923" s="304">
        <f t="shared" ca="1" si="413"/>
        <v>34.42150000000089</v>
      </c>
      <c r="D923" s="306">
        <f t="shared" ca="1" si="414"/>
        <v>-0.82371554735079322</v>
      </c>
      <c r="E923" s="307">
        <f t="shared" ca="1" si="415"/>
        <v>-2.6034797581653502</v>
      </c>
      <c r="F923" s="304">
        <f t="shared" ca="1" si="416"/>
        <v>2.7306801632787621</v>
      </c>
      <c r="G923" s="306">
        <f t="shared" ca="1" si="417"/>
        <v>13.955256698525242</v>
      </c>
      <c r="H923" s="307">
        <f t="shared" ca="1" si="418"/>
        <v>-122.09269118000935</v>
      </c>
      <c r="I923" s="304">
        <f t="shared" ca="1" si="419"/>
        <v>122.88764961988193</v>
      </c>
      <c r="J923" s="306">
        <f t="shared" ca="1" si="420"/>
        <v>866.89570083935689</v>
      </c>
      <c r="K923" s="307">
        <f t="shared" ca="1" si="421"/>
        <v>-5.511097032034268</v>
      </c>
      <c r="L923" s="304">
        <f t="shared" ca="1" si="406"/>
        <v>866.91321845052994</v>
      </c>
      <c r="M923" s="306">
        <f t="shared" ca="1" si="422"/>
        <v>-1.4569897160993461</v>
      </c>
      <c r="N923" s="304">
        <f t="shared" ca="1" si="423"/>
        <v>-83.479361526456543</v>
      </c>
      <c r="P923" s="310">
        <f t="shared" ca="1" si="424"/>
        <v>23</v>
      </c>
      <c r="Q923" s="304">
        <f t="shared" ca="1" si="425"/>
        <v>0</v>
      </c>
      <c r="R923" s="306">
        <f t="shared" ca="1" si="426"/>
        <v>0</v>
      </c>
      <c r="S923" s="307">
        <f t="shared" ca="1" si="427"/>
        <v>8.2349999999999994</v>
      </c>
      <c r="T923" s="304">
        <f t="shared" ca="1" si="407"/>
        <v>80.785349999999994</v>
      </c>
      <c r="U923" s="311">
        <f t="shared" ca="1" si="408"/>
        <v>0</v>
      </c>
      <c r="V923" s="306">
        <f t="shared" ca="1" si="409"/>
        <v>1.2256752954673666</v>
      </c>
      <c r="W923" s="304">
        <f t="shared" ca="1" si="410"/>
        <v>59.732421773305163</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2.4930948312202705</v>
      </c>
      <c r="AH923" s="304">
        <f t="shared" ca="1" si="434"/>
        <v>-7.2534434097826921</v>
      </c>
    </row>
    <row r="924" spans="1:34" x14ac:dyDescent="0.2">
      <c r="A924" s="347">
        <f t="shared" ca="1" si="412"/>
        <v>1E-4</v>
      </c>
      <c r="B924" s="304">
        <f t="shared" ca="1" si="413"/>
        <v>34.421600000000893</v>
      </c>
      <c r="D924" s="306">
        <f t="shared" ca="1" si="414"/>
        <v>-0.82371336216676883</v>
      </c>
      <c r="E924" s="307">
        <f t="shared" ca="1" si="415"/>
        <v>-2.6034409720673635</v>
      </c>
      <c r="F924" s="304">
        <f t="shared" ca="1" si="416"/>
        <v>2.7306425247642983</v>
      </c>
      <c r="G924" s="306">
        <f t="shared" ca="1" si="417"/>
        <v>13.955174327189026</v>
      </c>
      <c r="H924" s="307">
        <f t="shared" ca="1" si="418"/>
        <v>-122.09295152410657</v>
      </c>
      <c r="I924" s="304">
        <f t="shared" ca="1" si="419"/>
        <v>122.88789892568785</v>
      </c>
      <c r="J924" s="306">
        <f t="shared" ca="1" si="420"/>
        <v>866.89570083935689</v>
      </c>
      <c r="K924" s="307">
        <f t="shared" ca="1" si="421"/>
        <v>-5.5233063141694743</v>
      </c>
      <c r="L924" s="304">
        <f t="shared" ca="1" si="406"/>
        <v>866.91329615273514</v>
      </c>
      <c r="M924" s="306">
        <f t="shared" ca="1" si="422"/>
        <v>-1.4569906226445823</v>
      </c>
      <c r="N924" s="304">
        <f t="shared" ca="1" si="423"/>
        <v>-83.479413467672515</v>
      </c>
      <c r="P924" s="310">
        <f t="shared" ca="1" si="424"/>
        <v>23</v>
      </c>
      <c r="Q924" s="304">
        <f t="shared" ca="1" si="425"/>
        <v>0</v>
      </c>
      <c r="R924" s="306">
        <f t="shared" ca="1" si="426"/>
        <v>0</v>
      </c>
      <c r="S924" s="307">
        <f t="shared" ca="1" si="427"/>
        <v>8.2349999999999994</v>
      </c>
      <c r="T924" s="304">
        <f t="shared" ca="1" si="407"/>
        <v>80.785349999999994</v>
      </c>
      <c r="U924" s="311">
        <f t="shared" ca="1" si="408"/>
        <v>0</v>
      </c>
      <c r="V924" s="306">
        <f t="shared" ca="1" si="409"/>
        <v>1.2256767919299427</v>
      </c>
      <c r="W924" s="304">
        <f t="shared" ca="1" si="410"/>
        <v>59.732737064754083</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2.4930575541205133</v>
      </c>
      <c r="AH924" s="304">
        <f t="shared" ca="1" si="434"/>
        <v>-7.2534816968190849</v>
      </c>
    </row>
    <row r="925" spans="1:34" x14ac:dyDescent="0.2">
      <c r="A925" s="347">
        <f t="shared" ca="1" si="412"/>
        <v>1E-4</v>
      </c>
      <c r="B925" s="304">
        <f t="shared" ca="1" si="413"/>
        <v>34.421700000000897</v>
      </c>
      <c r="D925" s="306">
        <f t="shared" ca="1" si="414"/>
        <v>-0.82371117694650942</v>
      </c>
      <c r="E925" s="307">
        <f t="shared" ca="1" si="415"/>
        <v>-2.6034021862518335</v>
      </c>
      <c r="F925" s="304">
        <f t="shared" ca="1" si="416"/>
        <v>2.73060488654207</v>
      </c>
      <c r="G925" s="306">
        <f t="shared" ca="1" si="417"/>
        <v>13.955091956071332</v>
      </c>
      <c r="H925" s="307">
        <f t="shared" ca="1" si="418"/>
        <v>-122.0932118643252</v>
      </c>
      <c r="I925" s="304">
        <f t="shared" ca="1" si="419"/>
        <v>122.88814822776607</v>
      </c>
      <c r="J925" s="306">
        <f t="shared" ca="1" si="420"/>
        <v>866.89570083935689</v>
      </c>
      <c r="K925" s="307">
        <f t="shared" ca="1" si="421"/>
        <v>-5.5355156223388962</v>
      </c>
      <c r="L925" s="304">
        <f t="shared" ca="1" si="406"/>
        <v>866.91337402705062</v>
      </c>
      <c r="M925" s="306">
        <f t="shared" ca="1" si="422"/>
        <v>-1.4569915291807893</v>
      </c>
      <c r="N925" s="304">
        <f t="shared" ca="1" si="423"/>
        <v>-83.479465408371155</v>
      </c>
      <c r="P925" s="310">
        <f t="shared" ca="1" si="424"/>
        <v>23</v>
      </c>
      <c r="Q925" s="304">
        <f t="shared" ca="1" si="425"/>
        <v>0</v>
      </c>
      <c r="R925" s="306">
        <f t="shared" ca="1" si="426"/>
        <v>0</v>
      </c>
      <c r="S925" s="307">
        <f t="shared" ca="1" si="427"/>
        <v>8.2349999999999994</v>
      </c>
      <c r="T925" s="304">
        <f t="shared" ca="1" si="407"/>
        <v>80.785349999999994</v>
      </c>
      <c r="U925" s="311">
        <f t="shared" ca="1" si="408"/>
        <v>0</v>
      </c>
      <c r="V925" s="306">
        <f t="shared" ca="1" si="409"/>
        <v>1.2256782883975375</v>
      </c>
      <c r="W925" s="304">
        <f t="shared" ca="1" si="410"/>
        <v>59.73305235390719</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2.4930202772814694</v>
      </c>
      <c r="AH925" s="304">
        <f t="shared" ca="1" si="434"/>
        <v>-7.2535199835766955</v>
      </c>
    </row>
    <row r="926" spans="1:34" x14ac:dyDescent="0.2">
      <c r="A926" s="347">
        <f t="shared" ca="1" si="412"/>
        <v>1E-4</v>
      </c>
      <c r="B926" s="304">
        <f t="shared" ca="1" si="413"/>
        <v>34.4218000000009</v>
      </c>
      <c r="D926" s="306">
        <f t="shared" ca="1" si="414"/>
        <v>-0.8237089916900161</v>
      </c>
      <c r="E926" s="307">
        <f t="shared" ca="1" si="415"/>
        <v>-2.6033634007187647</v>
      </c>
      <c r="F926" s="304">
        <f t="shared" ca="1" si="416"/>
        <v>2.7305672486120818</v>
      </c>
      <c r="G926" s="306">
        <f t="shared" ca="1" si="417"/>
        <v>13.955009585172164</v>
      </c>
      <c r="H926" s="307">
        <f t="shared" ca="1" si="418"/>
        <v>-122.09347220066527</v>
      </c>
      <c r="I926" s="304">
        <f t="shared" ca="1" si="419"/>
        <v>122.88839752611665</v>
      </c>
      <c r="J926" s="306">
        <f t="shared" ca="1" si="420"/>
        <v>866.89570083935689</v>
      </c>
      <c r="K926" s="307">
        <f t="shared" ca="1" si="421"/>
        <v>-5.5477249565421456</v>
      </c>
      <c r="L926" s="304">
        <f t="shared" ca="1" si="406"/>
        <v>866.91345207347729</v>
      </c>
      <c r="M926" s="306">
        <f t="shared" ca="1" si="422"/>
        <v>-1.4569924357079673</v>
      </c>
      <c r="N926" s="304">
        <f t="shared" ca="1" si="423"/>
        <v>-83.479517348552463</v>
      </c>
      <c r="P926" s="310">
        <f t="shared" ca="1" si="424"/>
        <v>23</v>
      </c>
      <c r="Q926" s="304">
        <f t="shared" ca="1" si="425"/>
        <v>0</v>
      </c>
      <c r="R926" s="306">
        <f t="shared" ca="1" si="426"/>
        <v>0</v>
      </c>
      <c r="S926" s="307">
        <f t="shared" ca="1" si="427"/>
        <v>8.2349999999999994</v>
      </c>
      <c r="T926" s="304">
        <f t="shared" ca="1" si="407"/>
        <v>80.785349999999994</v>
      </c>
      <c r="U926" s="311">
        <f t="shared" ca="1" si="408"/>
        <v>0</v>
      </c>
      <c r="V926" s="306">
        <f t="shared" ca="1" si="409"/>
        <v>1.2256797848701508</v>
      </c>
      <c r="W926" s="304">
        <f t="shared" ca="1" si="410"/>
        <v>59.733367640764513</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2.4929830007031457</v>
      </c>
      <c r="AH926" s="304">
        <f t="shared" ca="1" si="434"/>
        <v>-7.2535582700555183</v>
      </c>
    </row>
    <row r="927" spans="1:34" x14ac:dyDescent="0.2">
      <c r="A927" s="347">
        <f t="shared" ca="1" si="412"/>
        <v>1E-4</v>
      </c>
      <c r="B927" s="304">
        <f t="shared" ca="1" si="413"/>
        <v>34.421900000000903</v>
      </c>
      <c r="D927" s="306">
        <f t="shared" ca="1" si="414"/>
        <v>-0.82370680639728955</v>
      </c>
      <c r="E927" s="307">
        <f t="shared" ca="1" si="415"/>
        <v>-2.6033246154681526</v>
      </c>
      <c r="F927" s="304">
        <f t="shared" ca="1" si="416"/>
        <v>2.73052961097433</v>
      </c>
      <c r="G927" s="306">
        <f t="shared" ca="1" si="417"/>
        <v>13.954927214491525</v>
      </c>
      <c r="H927" s="307">
        <f t="shared" ca="1" si="418"/>
        <v>-122.09373253312683</v>
      </c>
      <c r="I927" s="304">
        <f t="shared" ca="1" si="419"/>
        <v>122.88864682073958</v>
      </c>
      <c r="J927" s="306">
        <f t="shared" ca="1" si="420"/>
        <v>866.89570083935689</v>
      </c>
      <c r="K927" s="307">
        <f t="shared" ca="1" si="421"/>
        <v>-5.5599343167788353</v>
      </c>
      <c r="L927" s="304">
        <f t="shared" ca="1" si="406"/>
        <v>866.91353029201628</v>
      </c>
      <c r="M927" s="306">
        <f t="shared" ca="1" si="422"/>
        <v>-1.4569933422261165</v>
      </c>
      <c r="N927" s="304">
        <f t="shared" ca="1" si="423"/>
        <v>-83.479569288216467</v>
      </c>
      <c r="P927" s="310">
        <f t="shared" ca="1" si="424"/>
        <v>23</v>
      </c>
      <c r="Q927" s="304">
        <f t="shared" ca="1" si="425"/>
        <v>0</v>
      </c>
      <c r="R927" s="306">
        <f t="shared" ca="1" si="426"/>
        <v>0</v>
      </c>
      <c r="S927" s="307">
        <f t="shared" ca="1" si="427"/>
        <v>8.2349999999999994</v>
      </c>
      <c r="T927" s="304">
        <f t="shared" ca="1" si="407"/>
        <v>80.785349999999994</v>
      </c>
      <c r="U927" s="311">
        <f t="shared" ca="1" si="408"/>
        <v>0</v>
      </c>
      <c r="V927" s="306">
        <f t="shared" ca="1" si="409"/>
        <v>1.2256812813477824</v>
      </c>
      <c r="W927" s="304">
        <f t="shared" ca="1" si="410"/>
        <v>59.733682925325994</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2.4929457243855362</v>
      </c>
      <c r="AH927" s="304">
        <f t="shared" ca="1" si="434"/>
        <v>-7.253596556255558</v>
      </c>
    </row>
    <row r="928" spans="1:34" x14ac:dyDescent="0.2">
      <c r="A928" s="347">
        <f t="shared" ca="1" si="412"/>
        <v>1E-4</v>
      </c>
      <c r="B928" s="304">
        <f t="shared" ca="1" si="413"/>
        <v>34.422000000000907</v>
      </c>
      <c r="D928" s="306">
        <f t="shared" ca="1" si="414"/>
        <v>-0.82370462106832931</v>
      </c>
      <c r="E928" s="307">
        <f t="shared" ca="1" si="415"/>
        <v>-2.6032858305000035</v>
      </c>
      <c r="F928" s="304">
        <f t="shared" ca="1" si="416"/>
        <v>2.7304919736288209</v>
      </c>
      <c r="G928" s="306">
        <f t="shared" ca="1" si="417"/>
        <v>13.954844844029418</v>
      </c>
      <c r="H928" s="307">
        <f t="shared" ca="1" si="418"/>
        <v>-122.09399286170988</v>
      </c>
      <c r="I928" s="304">
        <f t="shared" ca="1" si="419"/>
        <v>122.88889611163491</v>
      </c>
      <c r="J928" s="306">
        <f t="shared" ca="1" si="420"/>
        <v>866.89570083935689</v>
      </c>
      <c r="K928" s="307">
        <f t="shared" ca="1" si="421"/>
        <v>-5.5721437030485772</v>
      </c>
      <c r="L928" s="304">
        <f t="shared" ca="1" si="406"/>
        <v>866.91360868266861</v>
      </c>
      <c r="M928" s="306">
        <f t="shared" ca="1" si="422"/>
        <v>-1.456994248735237</v>
      </c>
      <c r="N928" s="304">
        <f t="shared" ca="1" si="423"/>
        <v>-83.479621227363154</v>
      </c>
      <c r="P928" s="310">
        <f t="shared" ca="1" si="424"/>
        <v>23</v>
      </c>
      <c r="Q928" s="304">
        <f t="shared" ca="1" si="425"/>
        <v>0</v>
      </c>
      <c r="R928" s="306">
        <f t="shared" ca="1" si="426"/>
        <v>0</v>
      </c>
      <c r="S928" s="307">
        <f t="shared" ca="1" si="427"/>
        <v>8.2349999999999994</v>
      </c>
      <c r="T928" s="304">
        <f t="shared" ca="1" si="407"/>
        <v>80.785349999999994</v>
      </c>
      <c r="U928" s="311">
        <f t="shared" ca="1" si="408"/>
        <v>0</v>
      </c>
      <c r="V928" s="306">
        <f t="shared" ca="1" si="409"/>
        <v>1.2256827778304329</v>
      </c>
      <c r="W928" s="304">
        <f t="shared" ca="1" si="410"/>
        <v>59.733998207591675</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2.4929084483286506</v>
      </c>
      <c r="AH928" s="304">
        <f t="shared" ca="1" si="434"/>
        <v>-7.2536348421768064</v>
      </c>
    </row>
    <row r="929" spans="1:34" x14ac:dyDescent="0.2">
      <c r="A929" s="347">
        <f t="shared" ca="1" si="412"/>
        <v>1E-4</v>
      </c>
      <c r="B929" s="304">
        <f t="shared" ca="1" si="413"/>
        <v>34.42210000000091</v>
      </c>
      <c r="D929" s="306">
        <f t="shared" ca="1" si="414"/>
        <v>-0.8237024357031375</v>
      </c>
      <c r="E929" s="307">
        <f t="shared" ca="1" si="415"/>
        <v>-2.6032470458143155</v>
      </c>
      <c r="F929" s="304">
        <f t="shared" ca="1" si="416"/>
        <v>2.7304543365755531</v>
      </c>
      <c r="G929" s="306">
        <f t="shared" ca="1" si="417"/>
        <v>13.954762473785848</v>
      </c>
      <c r="H929" s="307">
        <f t="shared" ca="1" si="418"/>
        <v>-122.09425318641446</v>
      </c>
      <c r="I929" s="304">
        <f t="shared" ca="1" si="419"/>
        <v>122.88914539880265</v>
      </c>
      <c r="J929" s="306">
        <f t="shared" ca="1" si="420"/>
        <v>866.89570083935689</v>
      </c>
      <c r="K929" s="307">
        <f t="shared" ca="1" si="421"/>
        <v>-5.5843531153509831</v>
      </c>
      <c r="L929" s="304">
        <f t="shared" ca="1" si="406"/>
        <v>866.91368724543543</v>
      </c>
      <c r="M929" s="306">
        <f t="shared" ca="1" si="422"/>
        <v>-1.4569951552353289</v>
      </c>
      <c r="N929" s="304">
        <f t="shared" ca="1" si="423"/>
        <v>-83.479673165992551</v>
      </c>
      <c r="P929" s="310">
        <f t="shared" ca="1" si="424"/>
        <v>23</v>
      </c>
      <c r="Q929" s="304">
        <f t="shared" ca="1" si="425"/>
        <v>0</v>
      </c>
      <c r="R929" s="306">
        <f t="shared" ca="1" si="426"/>
        <v>0</v>
      </c>
      <c r="S929" s="307">
        <f t="shared" ca="1" si="427"/>
        <v>8.2349999999999994</v>
      </c>
      <c r="T929" s="304">
        <f t="shared" ca="1" si="407"/>
        <v>80.785349999999994</v>
      </c>
      <c r="U929" s="311">
        <f t="shared" ca="1" si="408"/>
        <v>0</v>
      </c>
      <c r="V929" s="306">
        <f t="shared" ca="1" si="409"/>
        <v>1.2256842743181016</v>
      </c>
      <c r="W929" s="304">
        <f t="shared" ca="1" si="410"/>
        <v>59.734313487561501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2.4928711725324852</v>
      </c>
      <c r="AH929" s="304">
        <f t="shared" ca="1" si="434"/>
        <v>-7.253673127819269</v>
      </c>
    </row>
    <row r="930" spans="1:34" x14ac:dyDescent="0.2">
      <c r="A930" s="347">
        <f t="shared" ca="1" si="412"/>
        <v>1E-4</v>
      </c>
      <c r="B930" s="304">
        <f t="shared" ca="1" si="413"/>
        <v>34.422200000000913</v>
      </c>
      <c r="D930" s="306">
        <f t="shared" ca="1" si="414"/>
        <v>-0.82370025030171379</v>
      </c>
      <c r="E930" s="307">
        <f t="shared" ca="1" si="415"/>
        <v>-2.6032082614110932</v>
      </c>
      <c r="F930" s="304">
        <f t="shared" ca="1" si="416"/>
        <v>2.7304166998145307</v>
      </c>
      <c r="G930" s="306">
        <f t="shared" ca="1" si="417"/>
        <v>13.954680103760818</v>
      </c>
      <c r="H930" s="307">
        <f t="shared" ca="1" si="418"/>
        <v>-122.09451350724061</v>
      </c>
      <c r="I930" s="304">
        <f t="shared" ca="1" si="419"/>
        <v>122.88939468224285</v>
      </c>
      <c r="J930" s="306">
        <f t="shared" ca="1" si="420"/>
        <v>866.89570083935689</v>
      </c>
      <c r="K930" s="307">
        <f t="shared" ca="1" si="421"/>
        <v>-5.5965625536856658</v>
      </c>
      <c r="L930" s="304">
        <f t="shared" ca="1" si="406"/>
        <v>866.91376598031775</v>
      </c>
      <c r="M930" s="306">
        <f t="shared" ca="1" si="422"/>
        <v>-1.4569960617263924</v>
      </c>
      <c r="N930" s="304">
        <f t="shared" ca="1" si="423"/>
        <v>-83.479725104104659</v>
      </c>
      <c r="P930" s="310">
        <f t="shared" ca="1" si="424"/>
        <v>23</v>
      </c>
      <c r="Q930" s="304">
        <f t="shared" ca="1" si="425"/>
        <v>0</v>
      </c>
      <c r="R930" s="306">
        <f t="shared" ca="1" si="426"/>
        <v>0</v>
      </c>
      <c r="S930" s="307">
        <f t="shared" ca="1" si="427"/>
        <v>8.2349999999999994</v>
      </c>
      <c r="T930" s="304">
        <f t="shared" ca="1" si="407"/>
        <v>80.785349999999994</v>
      </c>
      <c r="U930" s="311">
        <f t="shared" ca="1" si="408"/>
        <v>0</v>
      </c>
      <c r="V930" s="306">
        <f t="shared" ca="1" si="409"/>
        <v>1.2256857708107884</v>
      </c>
      <c r="W930" s="304">
        <f t="shared" ca="1" si="410"/>
        <v>59.734628765235513</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2.4928338969970412</v>
      </c>
      <c r="AH930" s="304">
        <f t="shared" ca="1" si="434"/>
        <v>-7.2537114131829394</v>
      </c>
    </row>
    <row r="931" spans="1:34" x14ac:dyDescent="0.2">
      <c r="A931" s="347">
        <f t="shared" ca="1" si="412"/>
        <v>1E-4</v>
      </c>
      <c r="B931" s="304">
        <f t="shared" ca="1" si="413"/>
        <v>34.422300000000916</v>
      </c>
      <c r="D931" s="306">
        <f t="shared" ca="1" si="414"/>
        <v>-0.82369806486405861</v>
      </c>
      <c r="E931" s="307">
        <f t="shared" ca="1" si="415"/>
        <v>-2.6031694772903311</v>
      </c>
      <c r="F931" s="304">
        <f t="shared" ca="1" si="416"/>
        <v>2.7303790633457492</v>
      </c>
      <c r="G931" s="306">
        <f t="shared" ca="1" si="417"/>
        <v>13.954597733954332</v>
      </c>
      <c r="H931" s="307">
        <f t="shared" ca="1" si="418"/>
        <v>-122.09477382418834</v>
      </c>
      <c r="I931" s="304">
        <f t="shared" ca="1" si="419"/>
        <v>122.88964396195551</v>
      </c>
      <c r="J931" s="306">
        <f t="shared" ca="1" si="420"/>
        <v>866.89570083935689</v>
      </c>
      <c r="K931" s="307">
        <f t="shared" ca="1" si="421"/>
        <v>-5.6087720180522371</v>
      </c>
      <c r="L931" s="304">
        <f t="shared" ca="1" si="406"/>
        <v>866.91384488731649</v>
      </c>
      <c r="M931" s="306">
        <f t="shared" ca="1" si="422"/>
        <v>-1.4569969682084276</v>
      </c>
      <c r="N931" s="304">
        <f t="shared" ca="1" si="423"/>
        <v>-83.479777041699478</v>
      </c>
      <c r="P931" s="310">
        <f t="shared" ca="1" si="424"/>
        <v>23</v>
      </c>
      <c r="Q931" s="304">
        <f t="shared" ca="1" si="425"/>
        <v>0</v>
      </c>
      <c r="R931" s="306">
        <f t="shared" ca="1" si="426"/>
        <v>0</v>
      </c>
      <c r="S931" s="307">
        <f t="shared" ca="1" si="427"/>
        <v>8.2349999999999994</v>
      </c>
      <c r="T931" s="304">
        <f t="shared" ca="1" si="407"/>
        <v>80.785349999999994</v>
      </c>
      <c r="U931" s="311">
        <f t="shared" ca="1" si="408"/>
        <v>0</v>
      </c>
      <c r="V931" s="306">
        <f t="shared" ca="1" si="409"/>
        <v>1.2256872673084938</v>
      </c>
      <c r="W931" s="304">
        <f t="shared" ca="1" si="410"/>
        <v>59.734944040613655</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2.492796621722321</v>
      </c>
      <c r="AH931" s="304">
        <f t="shared" ca="1" si="434"/>
        <v>-7.2537496982678222</v>
      </c>
    </row>
    <row r="932" spans="1:34" x14ac:dyDescent="0.2">
      <c r="A932" s="347">
        <f t="shared" ca="1" si="412"/>
        <v>1E-4</v>
      </c>
      <c r="B932" s="304">
        <f t="shared" ca="1" si="413"/>
        <v>34.42240000000092</v>
      </c>
      <c r="D932" s="306">
        <f t="shared" ca="1" si="414"/>
        <v>-0.82369587939017352</v>
      </c>
      <c r="E932" s="307">
        <f t="shared" ca="1" si="415"/>
        <v>-2.6031306934520364</v>
      </c>
      <c r="F932" s="304">
        <f t="shared" ca="1" si="416"/>
        <v>2.7303414271692161</v>
      </c>
      <c r="G932" s="306">
        <f t="shared" ca="1" si="417"/>
        <v>13.954515364366392</v>
      </c>
      <c r="H932" s="307">
        <f t="shared" ca="1" si="418"/>
        <v>-122.09503413725768</v>
      </c>
      <c r="I932" s="304">
        <f t="shared" ca="1" si="419"/>
        <v>122.88989323794067</v>
      </c>
      <c r="J932" s="306">
        <f t="shared" ca="1" si="420"/>
        <v>866.89570083935689</v>
      </c>
      <c r="K932" s="307">
        <f t="shared" ca="1" si="421"/>
        <v>-5.6209815084503099</v>
      </c>
      <c r="L932" s="304">
        <f t="shared" ca="1" si="406"/>
        <v>866.91392396643278</v>
      </c>
      <c r="M932" s="306">
        <f t="shared" ca="1" si="422"/>
        <v>-1.4569978746814345</v>
      </c>
      <c r="N932" s="304">
        <f t="shared" ca="1" si="423"/>
        <v>-83.479828978777022</v>
      </c>
      <c r="P932" s="310">
        <f t="shared" ca="1" si="424"/>
        <v>23</v>
      </c>
      <c r="Q932" s="304">
        <f t="shared" ca="1" si="425"/>
        <v>0</v>
      </c>
      <c r="R932" s="306">
        <f t="shared" ca="1" si="426"/>
        <v>0</v>
      </c>
      <c r="S932" s="307">
        <f t="shared" ca="1" si="427"/>
        <v>8.2349999999999994</v>
      </c>
      <c r="T932" s="304">
        <f t="shared" ca="1" si="407"/>
        <v>80.785349999999994</v>
      </c>
      <c r="U932" s="311">
        <f t="shared" ca="1" si="408"/>
        <v>0</v>
      </c>
      <c r="V932" s="306">
        <f t="shared" ca="1" si="409"/>
        <v>1.2256887638112177</v>
      </c>
      <c r="W932" s="304">
        <f t="shared" ca="1" si="410"/>
        <v>59.735259313695984</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2.4927593467083273</v>
      </c>
      <c r="AH932" s="304">
        <f t="shared" ca="1" si="434"/>
        <v>-7.2537879830739111</v>
      </c>
    </row>
    <row r="933" spans="1:34" x14ac:dyDescent="0.2">
      <c r="A933" s="347">
        <f t="shared" ca="1" si="412"/>
        <v>1E-4</v>
      </c>
      <c r="B933" s="304">
        <f t="shared" ca="1" si="413"/>
        <v>34.422500000000923</v>
      </c>
      <c r="D933" s="306">
        <f t="shared" ca="1" si="414"/>
        <v>-0.82369369388006064</v>
      </c>
      <c r="E933" s="307">
        <f t="shared" ca="1" si="415"/>
        <v>-2.6030919098962029</v>
      </c>
      <c r="F933" s="304">
        <f t="shared" ca="1" si="416"/>
        <v>2.7303037912849257</v>
      </c>
      <c r="G933" s="306">
        <f t="shared" ca="1" si="417"/>
        <v>13.954432994997005</v>
      </c>
      <c r="H933" s="307">
        <f t="shared" ca="1" si="418"/>
        <v>-122.09529444644868</v>
      </c>
      <c r="I933" s="304">
        <f t="shared" ca="1" si="419"/>
        <v>122.89014251019836</v>
      </c>
      <c r="J933" s="306">
        <f t="shared" ca="1" si="420"/>
        <v>866.89570083935689</v>
      </c>
      <c r="K933" s="307">
        <f t="shared" ca="1" si="421"/>
        <v>-5.633191024879495</v>
      </c>
      <c r="L933" s="304">
        <f t="shared" ca="1" si="406"/>
        <v>866.91400321766776</v>
      </c>
      <c r="M933" s="306">
        <f t="shared" ca="1" si="422"/>
        <v>-1.4569987811454135</v>
      </c>
      <c r="N933" s="304">
        <f t="shared" ca="1" si="423"/>
        <v>-83.47988091533729</v>
      </c>
      <c r="P933" s="310">
        <f t="shared" ca="1" si="424"/>
        <v>23</v>
      </c>
      <c r="Q933" s="304">
        <f t="shared" ca="1" si="425"/>
        <v>0</v>
      </c>
      <c r="R933" s="306">
        <f t="shared" ca="1" si="426"/>
        <v>0</v>
      </c>
      <c r="S933" s="307">
        <f t="shared" ca="1" si="427"/>
        <v>8.2349999999999994</v>
      </c>
      <c r="T933" s="304">
        <f t="shared" ca="1" si="407"/>
        <v>80.785349999999994</v>
      </c>
      <c r="U933" s="311">
        <f t="shared" ca="1" si="408"/>
        <v>0</v>
      </c>
      <c r="V933" s="306">
        <f t="shared" ca="1" si="409"/>
        <v>1.2256902603189597</v>
      </c>
      <c r="W933" s="304">
        <f t="shared" ca="1" si="410"/>
        <v>59.735574584482436</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2.4927220719550567</v>
      </c>
      <c r="AH933" s="304">
        <f t="shared" ca="1" si="434"/>
        <v>-7.2538262676012133</v>
      </c>
    </row>
    <row r="934" spans="1:34" x14ac:dyDescent="0.2">
      <c r="A934" s="347">
        <f t="shared" ca="1" si="412"/>
        <v>1E-4</v>
      </c>
      <c r="B934" s="304">
        <f t="shared" ca="1" si="413"/>
        <v>34.422600000000926</v>
      </c>
      <c r="D934" s="306">
        <f t="shared" ca="1" si="414"/>
        <v>-0.82369150833371796</v>
      </c>
      <c r="E934" s="307">
        <f t="shared" ca="1" si="415"/>
        <v>-2.6030531266228376</v>
      </c>
      <c r="F934" s="304">
        <f t="shared" ca="1" si="416"/>
        <v>2.7302661556928851</v>
      </c>
      <c r="G934" s="306">
        <f t="shared" ca="1" si="417"/>
        <v>13.954350625846171</v>
      </c>
      <c r="H934" s="307">
        <f t="shared" ca="1" si="418"/>
        <v>-122.09555475176134</v>
      </c>
      <c r="I934" s="304">
        <f t="shared" ca="1" si="419"/>
        <v>122.8903917787286</v>
      </c>
      <c r="J934" s="306">
        <f t="shared" ca="1" si="420"/>
        <v>866.89570083935689</v>
      </c>
      <c r="K934" s="307">
        <f t="shared" ca="1" si="421"/>
        <v>-5.6454005673394052</v>
      </c>
      <c r="L934" s="304">
        <f t="shared" ca="1" si="406"/>
        <v>866.91408264102245</v>
      </c>
      <c r="M934" s="306">
        <f t="shared" ca="1" si="422"/>
        <v>-1.4569996876003644</v>
      </c>
      <c r="N934" s="304">
        <f t="shared" ca="1" si="423"/>
        <v>-83.479932851380298</v>
      </c>
      <c r="P934" s="310">
        <f t="shared" ca="1" si="424"/>
        <v>23</v>
      </c>
      <c r="Q934" s="304">
        <f t="shared" ca="1" si="425"/>
        <v>0</v>
      </c>
      <c r="R934" s="306">
        <f t="shared" ca="1" si="426"/>
        <v>0</v>
      </c>
      <c r="S934" s="307">
        <f t="shared" ca="1" si="427"/>
        <v>8.2349999999999994</v>
      </c>
      <c r="T934" s="304">
        <f t="shared" ca="1" si="407"/>
        <v>80.785349999999994</v>
      </c>
      <c r="U934" s="311">
        <f t="shared" ca="1" si="408"/>
        <v>0</v>
      </c>
      <c r="V934" s="306">
        <f t="shared" ca="1" si="409"/>
        <v>1.2256917568317198</v>
      </c>
      <c r="W934" s="304">
        <f t="shared" ca="1" si="410"/>
        <v>59.735889852973038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2.4926847974625144</v>
      </c>
      <c r="AH934" s="304">
        <f t="shared" ca="1" si="434"/>
        <v>-7.2538645518497198</v>
      </c>
    </row>
    <row r="935" spans="1:34" x14ac:dyDescent="0.2">
      <c r="A935" s="347">
        <f t="shared" ca="1" si="412"/>
        <v>1E-4</v>
      </c>
      <c r="B935" s="304">
        <f t="shared" ca="1" si="413"/>
        <v>34.42270000000093</v>
      </c>
      <c r="D935" s="306">
        <f t="shared" ca="1" si="414"/>
        <v>-0.82368932275114903</v>
      </c>
      <c r="E935" s="307">
        <f t="shared" ca="1" si="415"/>
        <v>-2.603014343631938</v>
      </c>
      <c r="F935" s="304">
        <f t="shared" ca="1" si="416"/>
        <v>2.7302285203930925</v>
      </c>
      <c r="G935" s="306">
        <f t="shared" ca="1" si="417"/>
        <v>13.954268256913895</v>
      </c>
      <c r="H935" s="307">
        <f t="shared" ca="1" si="418"/>
        <v>-122.09581505319571</v>
      </c>
      <c r="I935" s="304">
        <f t="shared" ca="1" si="419"/>
        <v>122.8906410435314</v>
      </c>
      <c r="J935" s="306">
        <f t="shared" ca="1" si="420"/>
        <v>866.89570083935689</v>
      </c>
      <c r="K935" s="307">
        <f t="shared" ca="1" si="421"/>
        <v>-5.6576101358296533</v>
      </c>
      <c r="L935" s="304">
        <f t="shared" ca="1" si="406"/>
        <v>866.91416223649776</v>
      </c>
      <c r="M935" s="306">
        <f t="shared" ca="1" si="422"/>
        <v>-1.4570005940462878</v>
      </c>
      <c r="N935" s="304">
        <f t="shared" ca="1" si="423"/>
        <v>-83.479984786906073</v>
      </c>
      <c r="P935" s="310">
        <f t="shared" ca="1" si="424"/>
        <v>23</v>
      </c>
      <c r="Q935" s="304">
        <f t="shared" ca="1" si="425"/>
        <v>0</v>
      </c>
      <c r="R935" s="306">
        <f t="shared" ca="1" si="426"/>
        <v>0</v>
      </c>
      <c r="S935" s="307">
        <f t="shared" ca="1" si="427"/>
        <v>8.2349999999999994</v>
      </c>
      <c r="T935" s="304">
        <f t="shared" ca="1" si="407"/>
        <v>80.785349999999994</v>
      </c>
      <c r="U935" s="311">
        <f t="shared" ca="1" si="408"/>
        <v>0</v>
      </c>
      <c r="V935" s="306">
        <f t="shared" ca="1" si="409"/>
        <v>1.225693253349498</v>
      </c>
      <c r="W935" s="304">
        <f t="shared" ca="1" si="410"/>
        <v>59.736205119167742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2.4926475232307004</v>
      </c>
      <c r="AH935" s="304">
        <f t="shared" ca="1" si="434"/>
        <v>-7.2539028358194342</v>
      </c>
    </row>
    <row r="936" spans="1:34" x14ac:dyDescent="0.2">
      <c r="A936" s="347">
        <f t="shared" ca="1" si="412"/>
        <v>1E-4</v>
      </c>
      <c r="B936" s="304">
        <f t="shared" ca="1" si="413"/>
        <v>34.422800000000933</v>
      </c>
      <c r="D936" s="306">
        <f t="shared" ca="1" si="414"/>
        <v>-0.82368713713235031</v>
      </c>
      <c r="E936" s="307">
        <f t="shared" ca="1" si="415"/>
        <v>-2.6029755609235092</v>
      </c>
      <c r="F936" s="304">
        <f t="shared" ca="1" si="416"/>
        <v>2.7301908853855519</v>
      </c>
      <c r="G936" s="306">
        <f t="shared" ca="1" si="417"/>
        <v>13.954185888200183</v>
      </c>
      <c r="H936" s="307">
        <f t="shared" ca="1" si="418"/>
        <v>-122.0960753507518</v>
      </c>
      <c r="I936" s="304">
        <f t="shared" ca="1" si="419"/>
        <v>122.89089030460683</v>
      </c>
      <c r="J936" s="306">
        <f t="shared" ca="1" si="420"/>
        <v>866.89570083935689</v>
      </c>
      <c r="K936" s="307">
        <f t="shared" ca="1" si="421"/>
        <v>-5.6698197303498503</v>
      </c>
      <c r="L936" s="304">
        <f t="shared" ca="1" si="406"/>
        <v>866.91424200409494</v>
      </c>
      <c r="M936" s="306">
        <f t="shared" ca="1" si="422"/>
        <v>-1.4570015004831833</v>
      </c>
      <c r="N936" s="304">
        <f t="shared" ca="1" si="423"/>
        <v>-83.480036721914573</v>
      </c>
      <c r="P936" s="310">
        <f t="shared" ca="1" si="424"/>
        <v>23</v>
      </c>
      <c r="Q936" s="304">
        <f t="shared" ca="1" si="425"/>
        <v>0</v>
      </c>
      <c r="R936" s="306">
        <f t="shared" ca="1" si="426"/>
        <v>0</v>
      </c>
      <c r="S936" s="307">
        <f t="shared" ca="1" si="427"/>
        <v>8.2349999999999994</v>
      </c>
      <c r="T936" s="304">
        <f t="shared" ca="1" si="407"/>
        <v>80.785349999999994</v>
      </c>
      <c r="U936" s="311">
        <f t="shared" ca="1" si="408"/>
        <v>0</v>
      </c>
      <c r="V936" s="306">
        <f t="shared" ca="1" si="409"/>
        <v>1.2256947498722945</v>
      </c>
      <c r="W936" s="304">
        <f t="shared" ca="1" si="410"/>
        <v>59.736520383066591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2.4926102492596156</v>
      </c>
      <c r="AH936" s="304">
        <f t="shared" ca="1" si="434"/>
        <v>-7.253941119510352</v>
      </c>
    </row>
    <row r="937" spans="1:34" x14ac:dyDescent="0.2">
      <c r="A937" s="347">
        <f t="shared" ca="1" si="412"/>
        <v>1E-4</v>
      </c>
      <c r="B937" s="304">
        <f t="shared" ca="1" si="413"/>
        <v>34.422900000000936</v>
      </c>
      <c r="D937" s="306">
        <f t="shared" ca="1" si="414"/>
        <v>-0.82368495147732756</v>
      </c>
      <c r="E937" s="307">
        <f t="shared" ca="1" si="415"/>
        <v>-2.6029367784975461</v>
      </c>
      <c r="F937" s="304">
        <f t="shared" ca="1" si="416"/>
        <v>2.7301532506702606</v>
      </c>
      <c r="G937" s="306">
        <f t="shared" ca="1" si="417"/>
        <v>13.954103519705034</v>
      </c>
      <c r="H937" s="307">
        <f t="shared" ca="1" si="418"/>
        <v>-122.09633564442966</v>
      </c>
      <c r="I937" s="304">
        <f t="shared" ca="1" si="419"/>
        <v>122.89113956195487</v>
      </c>
      <c r="J937" s="306">
        <f t="shared" ca="1" si="420"/>
        <v>866.89570083935689</v>
      </c>
      <c r="K937" s="307">
        <f t="shared" ca="1" si="421"/>
        <v>-5.6820293508996098</v>
      </c>
      <c r="L937" s="304">
        <f t="shared" ca="1" si="406"/>
        <v>866.9143219438148</v>
      </c>
      <c r="M937" s="306">
        <f t="shared" ca="1" si="422"/>
        <v>-1.4570024069110514</v>
      </c>
      <c r="N937" s="304">
        <f t="shared" ca="1" si="423"/>
        <v>-83.480088656405854</v>
      </c>
      <c r="P937" s="310">
        <f t="shared" ca="1" si="424"/>
        <v>23</v>
      </c>
      <c r="Q937" s="304">
        <f t="shared" ca="1" si="425"/>
        <v>0</v>
      </c>
      <c r="R937" s="306">
        <f t="shared" ca="1" si="426"/>
        <v>0</v>
      </c>
      <c r="S937" s="307">
        <f t="shared" ca="1" si="427"/>
        <v>8.2349999999999994</v>
      </c>
      <c r="T937" s="304">
        <f t="shared" ca="1" si="407"/>
        <v>80.785349999999994</v>
      </c>
      <c r="U937" s="311">
        <f t="shared" ca="1" si="408"/>
        <v>0</v>
      </c>
      <c r="V937" s="306">
        <f t="shared" ca="1" si="409"/>
        <v>1.2256962464001095</v>
      </c>
      <c r="W937" s="304">
        <f t="shared" ca="1" si="410"/>
        <v>59.736835644669569</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2.4925729755492618</v>
      </c>
      <c r="AH937" s="304">
        <f t="shared" ca="1" si="434"/>
        <v>-7.2539794029224769</v>
      </c>
    </row>
    <row r="938" spans="1:34" x14ac:dyDescent="0.2">
      <c r="A938" s="347">
        <f t="shared" ca="1" si="412"/>
        <v>1E-4</v>
      </c>
      <c r="B938" s="304">
        <f t="shared" ca="1" si="413"/>
        <v>34.42300000000094</v>
      </c>
      <c r="D938" s="306">
        <f t="shared" ca="1" si="414"/>
        <v>-0.82368276578607869</v>
      </c>
      <c r="E938" s="307">
        <f t="shared" ca="1" si="415"/>
        <v>-2.6028979963540531</v>
      </c>
      <c r="F938" s="304">
        <f t="shared" ca="1" si="416"/>
        <v>2.7301156162472218</v>
      </c>
      <c r="G938" s="306">
        <f t="shared" ca="1" si="417"/>
        <v>13.954021151428456</v>
      </c>
      <c r="H938" s="307">
        <f t="shared" ca="1" si="418"/>
        <v>-122.0965959342293</v>
      </c>
      <c r="I938" s="304">
        <f t="shared" ca="1" si="419"/>
        <v>122.89138881557557</v>
      </c>
      <c r="J938" s="306">
        <f t="shared" ca="1" si="420"/>
        <v>866.89570083935689</v>
      </c>
      <c r="K938" s="307">
        <f t="shared" ca="1" si="421"/>
        <v>-5.6942389974785428</v>
      </c>
      <c r="L938" s="304">
        <f t="shared" ca="1" si="406"/>
        <v>866.91440205565857</v>
      </c>
      <c r="M938" s="306">
        <f t="shared" ca="1" si="422"/>
        <v>-1.4570033133298923</v>
      </c>
      <c r="N938" s="304">
        <f t="shared" ca="1" si="423"/>
        <v>-83.480140590379904</v>
      </c>
      <c r="P938" s="310">
        <f t="shared" ca="1" si="424"/>
        <v>23</v>
      </c>
      <c r="Q938" s="304">
        <f t="shared" ca="1" si="425"/>
        <v>0</v>
      </c>
      <c r="R938" s="306">
        <f t="shared" ca="1" si="426"/>
        <v>0</v>
      </c>
      <c r="S938" s="307">
        <f t="shared" ca="1" si="427"/>
        <v>8.2349999999999994</v>
      </c>
      <c r="T938" s="304">
        <f t="shared" ca="1" si="407"/>
        <v>80.785349999999994</v>
      </c>
      <c r="U938" s="311">
        <f t="shared" ca="1" si="408"/>
        <v>0</v>
      </c>
      <c r="V938" s="306">
        <f t="shared" ca="1" si="409"/>
        <v>1.2256977429329421</v>
      </c>
      <c r="W938" s="304">
        <f t="shared" ca="1" si="410"/>
        <v>59.737150903976627</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2.492535702099639</v>
      </c>
      <c r="AH938" s="304">
        <f t="shared" ca="1" si="434"/>
        <v>-7.254017686055807</v>
      </c>
    </row>
    <row r="939" spans="1:34" x14ac:dyDescent="0.2">
      <c r="A939" s="347">
        <f t="shared" ca="1" si="412"/>
        <v>1E-4</v>
      </c>
      <c r="B939" s="304">
        <f t="shared" ca="1" si="413"/>
        <v>34.423100000000943</v>
      </c>
      <c r="D939" s="306">
        <f t="shared" ca="1" si="414"/>
        <v>-0.82368058005860367</v>
      </c>
      <c r="E939" s="307">
        <f t="shared" ca="1" si="415"/>
        <v>-2.6028592144930309</v>
      </c>
      <c r="F939" s="304">
        <f t="shared" ca="1" si="416"/>
        <v>2.7300779821164372</v>
      </c>
      <c r="G939" s="306">
        <f t="shared" ca="1" si="417"/>
        <v>13.95393878337045</v>
      </c>
      <c r="H939" s="307">
        <f t="shared" ca="1" si="418"/>
        <v>-122.09685622015076</v>
      </c>
      <c r="I939" s="304">
        <f t="shared" ca="1" si="419"/>
        <v>122.89163806546895</v>
      </c>
      <c r="J939" s="306">
        <f t="shared" ca="1" si="420"/>
        <v>866.89570083935689</v>
      </c>
      <c r="K939" s="307">
        <f t="shared" ca="1" si="421"/>
        <v>-5.706448670086262</v>
      </c>
      <c r="L939" s="304">
        <f t="shared" ca="1" si="406"/>
        <v>866.9144823396274</v>
      </c>
      <c r="M939" s="306">
        <f t="shared" ca="1" si="422"/>
        <v>-1.4570042197397057</v>
      </c>
      <c r="N939" s="304">
        <f t="shared" ca="1" si="423"/>
        <v>-83.48019252383672</v>
      </c>
      <c r="P939" s="310">
        <f t="shared" ca="1" si="424"/>
        <v>23</v>
      </c>
      <c r="Q939" s="304">
        <f t="shared" ca="1" si="425"/>
        <v>0</v>
      </c>
      <c r="R939" s="306">
        <f t="shared" ca="1" si="426"/>
        <v>0</v>
      </c>
      <c r="S939" s="307">
        <f t="shared" ca="1" si="427"/>
        <v>8.2349999999999994</v>
      </c>
      <c r="T939" s="304">
        <f t="shared" ca="1" si="407"/>
        <v>80.785349999999994</v>
      </c>
      <c r="U939" s="311">
        <f t="shared" ca="1" si="408"/>
        <v>0</v>
      </c>
      <c r="V939" s="306">
        <f t="shared" ca="1" si="409"/>
        <v>1.2256992394707933</v>
      </c>
      <c r="W939" s="304">
        <f t="shared" ca="1" si="410"/>
        <v>59.737466160987822</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2.4924984289107499</v>
      </c>
      <c r="AH939" s="304">
        <f t="shared" ca="1" si="434"/>
        <v>-7.2540559689103379</v>
      </c>
    </row>
    <row r="940" spans="1:34" x14ac:dyDescent="0.2">
      <c r="A940" s="347">
        <f t="shared" ca="1" si="412"/>
        <v>1E-4</v>
      </c>
      <c r="B940" s="304">
        <f t="shared" ca="1" si="413"/>
        <v>34.423200000000946</v>
      </c>
      <c r="D940" s="306">
        <f t="shared" ca="1" si="414"/>
        <v>-0.82367839429490652</v>
      </c>
      <c r="E940" s="307">
        <f t="shared" ca="1" si="415"/>
        <v>-2.6028204329144762</v>
      </c>
      <c r="F940" s="304">
        <f t="shared" ca="1" si="416"/>
        <v>2.7300403482779037</v>
      </c>
      <c r="G940" s="306">
        <f t="shared" ca="1" si="417"/>
        <v>13.953856415531021</v>
      </c>
      <c r="H940" s="307">
        <f t="shared" ca="1" si="418"/>
        <v>-122.09711650219404</v>
      </c>
      <c r="I940" s="304">
        <f t="shared" ca="1" si="419"/>
        <v>122.89188731163502</v>
      </c>
      <c r="J940" s="306">
        <f t="shared" ca="1" si="420"/>
        <v>866.89570083935689</v>
      </c>
      <c r="K940" s="307">
        <f t="shared" ca="1" si="421"/>
        <v>-5.7186583687223793</v>
      </c>
      <c r="L940" s="304">
        <f t="shared" ca="1" si="406"/>
        <v>866.91456279572208</v>
      </c>
      <c r="M940" s="306">
        <f t="shared" ca="1" si="422"/>
        <v>-1.4570051261404924</v>
      </c>
      <c r="N940" s="304">
        <f t="shared" ca="1" si="423"/>
        <v>-83.480244456776347</v>
      </c>
      <c r="P940" s="310">
        <f t="shared" ca="1" si="424"/>
        <v>23</v>
      </c>
      <c r="Q940" s="304">
        <f t="shared" ca="1" si="425"/>
        <v>0</v>
      </c>
      <c r="R940" s="306">
        <f t="shared" ca="1" si="426"/>
        <v>0</v>
      </c>
      <c r="S940" s="307">
        <f t="shared" ca="1" si="427"/>
        <v>8.2349999999999994</v>
      </c>
      <c r="T940" s="304">
        <f t="shared" ca="1" si="407"/>
        <v>80.785349999999994</v>
      </c>
      <c r="U940" s="311">
        <f t="shared" ca="1" si="408"/>
        <v>0</v>
      </c>
      <c r="V940" s="306">
        <f t="shared" ca="1" si="409"/>
        <v>1.225700736013662</v>
      </c>
      <c r="W940" s="304">
        <f t="shared" ca="1" si="410"/>
        <v>59.737781415703076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2.4924611559825944</v>
      </c>
      <c r="AH940" s="304">
        <f t="shared" ca="1" si="434"/>
        <v>-7.2540942514860749</v>
      </c>
    </row>
    <row r="941" spans="1:34" x14ac:dyDescent="0.2">
      <c r="A941" s="347">
        <f t="shared" ca="1" si="412"/>
        <v>1E-4</v>
      </c>
      <c r="B941" s="304">
        <f t="shared" ca="1" si="413"/>
        <v>34.42330000000095</v>
      </c>
      <c r="D941" s="306">
        <f t="shared" ca="1" si="414"/>
        <v>-0.82367620849498313</v>
      </c>
      <c r="E941" s="307">
        <f t="shared" ca="1" si="415"/>
        <v>-2.6027816516183986</v>
      </c>
      <c r="F941" s="304">
        <f t="shared" ca="1" si="416"/>
        <v>2.7300027147316301</v>
      </c>
      <c r="G941" s="306">
        <f t="shared" ca="1" si="417"/>
        <v>13.953774047910171</v>
      </c>
      <c r="H941" s="307">
        <f t="shared" ca="1" si="418"/>
        <v>-122.0973767803592</v>
      </c>
      <c r="I941" s="304">
        <f t="shared" ca="1" si="419"/>
        <v>122.89213655407383</v>
      </c>
      <c r="J941" s="306">
        <f t="shared" ca="1" si="420"/>
        <v>866.89570083935689</v>
      </c>
      <c r="K941" s="307">
        <f t="shared" ca="1" si="421"/>
        <v>-5.7308680933865066</v>
      </c>
      <c r="L941" s="304">
        <f t="shared" ca="1" si="406"/>
        <v>866.91464342394374</v>
      </c>
      <c r="M941" s="306">
        <f t="shared" ca="1" si="422"/>
        <v>-1.4570060325322518</v>
      </c>
      <c r="N941" s="304">
        <f t="shared" ca="1" si="423"/>
        <v>-83.480296389198756</v>
      </c>
      <c r="P941" s="310">
        <f t="shared" ca="1" si="424"/>
        <v>23</v>
      </c>
      <c r="Q941" s="304">
        <f t="shared" ca="1" si="425"/>
        <v>0</v>
      </c>
      <c r="R941" s="306">
        <f t="shared" ca="1" si="426"/>
        <v>0</v>
      </c>
      <c r="S941" s="307">
        <f t="shared" ca="1" si="427"/>
        <v>8.2349999999999994</v>
      </c>
      <c r="T941" s="304">
        <f t="shared" ca="1" si="407"/>
        <v>80.785349999999994</v>
      </c>
      <c r="U941" s="311">
        <f t="shared" ca="1" si="408"/>
        <v>0</v>
      </c>
      <c r="V941" s="306">
        <f t="shared" ca="1" si="409"/>
        <v>1.225702232561549</v>
      </c>
      <c r="W941" s="304">
        <f t="shared" ca="1" si="410"/>
        <v>59.738096668122417</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2.4924238833151779</v>
      </c>
      <c r="AH941" s="304">
        <f t="shared" ca="1" si="434"/>
        <v>-7.2541325337830092</v>
      </c>
    </row>
    <row r="942" spans="1:34" x14ac:dyDescent="0.2">
      <c r="A942" s="347">
        <f t="shared" ca="1" si="412"/>
        <v>1E-4</v>
      </c>
      <c r="B942" s="304">
        <f t="shared" ca="1" si="413"/>
        <v>34.423400000000953</v>
      </c>
      <c r="D942" s="306">
        <f t="shared" ca="1" si="414"/>
        <v>-0.82367402265883893</v>
      </c>
      <c r="E942" s="307">
        <f t="shared" ca="1" si="415"/>
        <v>-2.6027428706047928</v>
      </c>
      <c r="F942" s="304">
        <f t="shared" ca="1" si="416"/>
        <v>2.7299650814776131</v>
      </c>
      <c r="G942" s="306">
        <f t="shared" ca="1" si="417"/>
        <v>13.953691680507905</v>
      </c>
      <c r="H942" s="307">
        <f t="shared" ca="1" si="418"/>
        <v>-122.09763705464626</v>
      </c>
      <c r="I942" s="304">
        <f t="shared" ca="1" si="419"/>
        <v>122.8923857927854</v>
      </c>
      <c r="J942" s="306">
        <f t="shared" ca="1" si="420"/>
        <v>866.89570083935689</v>
      </c>
      <c r="K942" s="307">
        <f t="shared" ca="1" si="421"/>
        <v>-5.7430778440782566</v>
      </c>
      <c r="L942" s="304">
        <f t="shared" ca="1" si="406"/>
        <v>866.91472422429354</v>
      </c>
      <c r="M942" s="306">
        <f t="shared" ca="1" si="422"/>
        <v>-1.4570069389149845</v>
      </c>
      <c r="N942" s="304">
        <f t="shared" ca="1" si="423"/>
        <v>-83.480348321103961</v>
      </c>
      <c r="P942" s="310">
        <f t="shared" ca="1" si="424"/>
        <v>23</v>
      </c>
      <c r="Q942" s="304">
        <f t="shared" ca="1" si="425"/>
        <v>0</v>
      </c>
      <c r="R942" s="306">
        <f t="shared" ca="1" si="426"/>
        <v>0</v>
      </c>
      <c r="S942" s="307">
        <f t="shared" ca="1" si="427"/>
        <v>8.2349999999999994</v>
      </c>
      <c r="T942" s="304">
        <f t="shared" ca="1" si="407"/>
        <v>80.785349999999994</v>
      </c>
      <c r="U942" s="311">
        <f t="shared" ca="1" si="408"/>
        <v>0</v>
      </c>
      <c r="V942" s="306">
        <f t="shared" ca="1" si="409"/>
        <v>1.2257037291144541</v>
      </c>
      <c r="W942" s="304">
        <f t="shared" ca="1" si="410"/>
        <v>59.738411918245873</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2.4923866109084987</v>
      </c>
      <c r="AH942" s="304">
        <f t="shared" ca="1" si="434"/>
        <v>-7.2541708158011442</v>
      </c>
    </row>
    <row r="943" spans="1:34" x14ac:dyDescent="0.2">
      <c r="A943" s="347">
        <f t="shared" ca="1" si="412"/>
        <v>1E-4</v>
      </c>
      <c r="B943" s="304">
        <f t="shared" ca="1" si="413"/>
        <v>34.423500000000956</v>
      </c>
      <c r="D943" s="306">
        <f t="shared" ca="1" si="414"/>
        <v>-0.82367183678647293</v>
      </c>
      <c r="E943" s="307">
        <f t="shared" ca="1" si="415"/>
        <v>-2.602704089873658</v>
      </c>
      <c r="F943" s="304">
        <f t="shared" ca="1" si="416"/>
        <v>2.7299274485158516</v>
      </c>
      <c r="G943" s="306">
        <f t="shared" ca="1" si="417"/>
        <v>13.953609313324227</v>
      </c>
      <c r="H943" s="307">
        <f t="shared" ca="1" si="418"/>
        <v>-122.09789732505524</v>
      </c>
      <c r="I943" s="304">
        <f t="shared" ca="1" si="419"/>
        <v>122.89263502776976</v>
      </c>
      <c r="J943" s="306">
        <f t="shared" ca="1" si="420"/>
        <v>866.89570083935689</v>
      </c>
      <c r="K943" s="307">
        <f t="shared" ca="1" si="421"/>
        <v>-5.7552876207972421</v>
      </c>
      <c r="L943" s="304">
        <f t="shared" ca="1" si="406"/>
        <v>866.91480519677248</v>
      </c>
      <c r="M943" s="306">
        <f t="shared" ca="1" si="422"/>
        <v>-1.4570078452886905</v>
      </c>
      <c r="N943" s="304">
        <f t="shared" ca="1" si="423"/>
        <v>-83.480400252491975</v>
      </c>
      <c r="P943" s="310">
        <f t="shared" ca="1" si="424"/>
        <v>23</v>
      </c>
      <c r="Q943" s="304">
        <f t="shared" ca="1" si="425"/>
        <v>0</v>
      </c>
      <c r="R943" s="306">
        <f t="shared" ca="1" si="426"/>
        <v>0</v>
      </c>
      <c r="S943" s="307">
        <f t="shared" ca="1" si="427"/>
        <v>8.2349999999999994</v>
      </c>
      <c r="T943" s="304">
        <f t="shared" ca="1" si="407"/>
        <v>80.785349999999994</v>
      </c>
      <c r="U943" s="311">
        <f t="shared" ca="1" si="408"/>
        <v>0</v>
      </c>
      <c r="V943" s="306">
        <f t="shared" ca="1" si="409"/>
        <v>1.2257052256723766</v>
      </c>
      <c r="W943" s="304">
        <f t="shared" ca="1" si="410"/>
        <v>59.738727166073375</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2.4923493387625522</v>
      </c>
      <c r="AH943" s="304">
        <f t="shared" ca="1" si="434"/>
        <v>-7.2542090975404827</v>
      </c>
    </row>
    <row r="944" spans="1:34" x14ac:dyDescent="0.2">
      <c r="A944" s="347">
        <f t="shared" ca="1" si="412"/>
        <v>1E-4</v>
      </c>
      <c r="B944" s="304">
        <f t="shared" ca="1" si="413"/>
        <v>34.42360000000096</v>
      </c>
      <c r="D944" s="306">
        <f t="shared" ca="1" si="414"/>
        <v>-0.82366965087788435</v>
      </c>
      <c r="E944" s="307">
        <f t="shared" ca="1" si="415"/>
        <v>-2.6026653094250003</v>
      </c>
      <c r="F944" s="304">
        <f t="shared" ca="1" si="416"/>
        <v>2.7298898158463518</v>
      </c>
      <c r="G944" s="306">
        <f t="shared" ca="1" si="417"/>
        <v>13.953526946359139</v>
      </c>
      <c r="H944" s="307">
        <f t="shared" ca="1" si="418"/>
        <v>-122.09815759158619</v>
      </c>
      <c r="I944" s="304">
        <f t="shared" ca="1" si="419"/>
        <v>122.89288425902691</v>
      </c>
      <c r="J944" s="306">
        <f t="shared" ca="1" si="420"/>
        <v>866.89570083935689</v>
      </c>
      <c r="K944" s="307">
        <f t="shared" ca="1" si="421"/>
        <v>-5.767497423543074</v>
      </c>
      <c r="L944" s="304">
        <f t="shared" ca="1" si="406"/>
        <v>866.91488634138148</v>
      </c>
      <c r="M944" s="306">
        <f t="shared" ca="1" si="422"/>
        <v>-1.4570087516533698</v>
      </c>
      <c r="N944" s="304">
        <f t="shared" ca="1" si="423"/>
        <v>-83.4804521833628</v>
      </c>
      <c r="P944" s="310">
        <f t="shared" ca="1" si="424"/>
        <v>23</v>
      </c>
      <c r="Q944" s="304">
        <f t="shared" ca="1" si="425"/>
        <v>0</v>
      </c>
      <c r="R944" s="306">
        <f t="shared" ca="1" si="426"/>
        <v>0</v>
      </c>
      <c r="S944" s="307">
        <f t="shared" ca="1" si="427"/>
        <v>8.2349999999999994</v>
      </c>
      <c r="T944" s="304">
        <f t="shared" ca="1" si="407"/>
        <v>80.785349999999994</v>
      </c>
      <c r="U944" s="311">
        <f t="shared" ca="1" si="408"/>
        <v>0</v>
      </c>
      <c r="V944" s="306">
        <f t="shared" ca="1" si="409"/>
        <v>1.2257067222353175</v>
      </c>
      <c r="W944" s="304">
        <f t="shared" ca="1" si="410"/>
        <v>59.739042411604949</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2.4923120668773491</v>
      </c>
      <c r="AH944" s="304">
        <f t="shared" ca="1" si="434"/>
        <v>-7.2542473790010176</v>
      </c>
    </row>
    <row r="945" spans="1:34" x14ac:dyDescent="0.2">
      <c r="A945" s="347">
        <f t="shared" ca="1" si="412"/>
        <v>1E-4</v>
      </c>
      <c r="B945" s="304">
        <f t="shared" ca="1" si="413"/>
        <v>34.423700000000963</v>
      </c>
      <c r="D945" s="306">
        <f t="shared" ca="1" si="414"/>
        <v>-0.82366746493307685</v>
      </c>
      <c r="E945" s="307">
        <f t="shared" ca="1" si="415"/>
        <v>-2.602626529258818</v>
      </c>
      <c r="F945" s="304">
        <f t="shared" ca="1" si="416"/>
        <v>2.7298521834691125</v>
      </c>
      <c r="G945" s="306">
        <f t="shared" ca="1" si="417"/>
        <v>13.953444579612645</v>
      </c>
      <c r="H945" s="307">
        <f t="shared" ca="1" si="418"/>
        <v>-122.09841785423912</v>
      </c>
      <c r="I945" s="304">
        <f t="shared" ca="1" si="419"/>
        <v>122.89313348655692</v>
      </c>
      <c r="J945" s="306">
        <f t="shared" ca="1" si="420"/>
        <v>866.89570083935689</v>
      </c>
      <c r="K945" s="307">
        <f t="shared" ca="1" si="421"/>
        <v>-5.7797072523153652</v>
      </c>
      <c r="L945" s="304">
        <f t="shared" ca="1" si="406"/>
        <v>866.91496765812178</v>
      </c>
      <c r="M945" s="306">
        <f t="shared" ca="1" si="422"/>
        <v>-1.4570096580090228</v>
      </c>
      <c r="N945" s="304">
        <f t="shared" ca="1" si="423"/>
        <v>-83.480504113716449</v>
      </c>
      <c r="P945" s="310">
        <f t="shared" ca="1" si="424"/>
        <v>23</v>
      </c>
      <c r="Q945" s="304">
        <f t="shared" ca="1" si="425"/>
        <v>0</v>
      </c>
      <c r="R945" s="306">
        <f t="shared" ca="1" si="426"/>
        <v>0</v>
      </c>
      <c r="S945" s="307">
        <f t="shared" ca="1" si="427"/>
        <v>8.2349999999999994</v>
      </c>
      <c r="T945" s="304">
        <f t="shared" ca="1" si="407"/>
        <v>80.785349999999994</v>
      </c>
      <c r="U945" s="311">
        <f t="shared" ca="1" si="408"/>
        <v>0</v>
      </c>
      <c r="V945" s="306">
        <f t="shared" ca="1" si="409"/>
        <v>1.2257082188032766</v>
      </c>
      <c r="W945" s="304">
        <f t="shared" ca="1" si="410"/>
        <v>59.73935765484061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2.4922747952528859</v>
      </c>
      <c r="AH945" s="304">
        <f t="shared" ca="1" si="434"/>
        <v>-7.2542856601827506</v>
      </c>
    </row>
    <row r="946" spans="1:34" x14ac:dyDescent="0.2">
      <c r="A946" s="347">
        <f t="shared" ca="1" si="412"/>
        <v>1E-4</v>
      </c>
      <c r="B946" s="304">
        <f t="shared" ca="1" si="413"/>
        <v>34.423800000000966</v>
      </c>
      <c r="D946" s="306">
        <f t="shared" ca="1" si="414"/>
        <v>-0.82366527895204933</v>
      </c>
      <c r="E946" s="307">
        <f t="shared" ca="1" si="415"/>
        <v>-2.6025877493751075</v>
      </c>
      <c r="F946" s="304">
        <f t="shared" ca="1" si="416"/>
        <v>2.729814551384131</v>
      </c>
      <c r="G946" s="306">
        <f t="shared" ca="1" si="417"/>
        <v>13.95336221308475</v>
      </c>
      <c r="H946" s="307">
        <f t="shared" ca="1" si="418"/>
        <v>-122.09867811301406</v>
      </c>
      <c r="I946" s="304">
        <f t="shared" ca="1" si="419"/>
        <v>122.8933827103598</v>
      </c>
      <c r="J946" s="306">
        <f t="shared" ca="1" si="420"/>
        <v>866.89570083935689</v>
      </c>
      <c r="K946" s="307">
        <f t="shared" ca="1" si="421"/>
        <v>-5.7919171071137274</v>
      </c>
      <c r="L946" s="304">
        <f t="shared" ca="1" si="406"/>
        <v>866.91504914699419</v>
      </c>
      <c r="M946" s="306">
        <f t="shared" ca="1" si="422"/>
        <v>-1.4570105643556497</v>
      </c>
      <c r="N946" s="304">
        <f t="shared" ca="1" si="423"/>
        <v>-83.480556043552951</v>
      </c>
      <c r="P946" s="310">
        <f t="shared" ca="1" si="424"/>
        <v>23</v>
      </c>
      <c r="Q946" s="304">
        <f t="shared" ca="1" si="425"/>
        <v>0</v>
      </c>
      <c r="R946" s="306">
        <f t="shared" ca="1" si="426"/>
        <v>0</v>
      </c>
      <c r="S946" s="307">
        <f t="shared" ca="1" si="427"/>
        <v>8.2349999999999994</v>
      </c>
      <c r="T946" s="304">
        <f t="shared" ca="1" si="407"/>
        <v>80.785349999999994</v>
      </c>
      <c r="U946" s="311">
        <f t="shared" ca="1" si="408"/>
        <v>0</v>
      </c>
      <c r="V946" s="306">
        <f t="shared" ca="1" si="409"/>
        <v>1.2257097153762533</v>
      </c>
      <c r="W946" s="304">
        <f t="shared" ca="1" si="410"/>
        <v>59.73967289578033</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2.4922375238891625</v>
      </c>
      <c r="AH946" s="304">
        <f t="shared" ca="1" si="434"/>
        <v>-7.2543239410856852</v>
      </c>
    </row>
    <row r="947" spans="1:34" x14ac:dyDescent="0.2">
      <c r="A947" s="347">
        <f t="shared" ca="1" si="412"/>
        <v>1E-4</v>
      </c>
      <c r="B947" s="304">
        <f t="shared" ca="1" si="413"/>
        <v>34.42390000000097</v>
      </c>
      <c r="D947" s="306">
        <f t="shared" ca="1" si="414"/>
        <v>-0.82366309293480167</v>
      </c>
      <c r="E947" s="307">
        <f t="shared" ca="1" si="415"/>
        <v>-2.6025489697738733</v>
      </c>
      <c r="F947" s="304">
        <f t="shared" ca="1" si="416"/>
        <v>2.7297769195914112</v>
      </c>
      <c r="G947" s="306">
        <f t="shared" ca="1" si="417"/>
        <v>13.953279846775457</v>
      </c>
      <c r="H947" s="307">
        <f t="shared" ca="1" si="418"/>
        <v>-122.09893836791103</v>
      </c>
      <c r="I947" s="304">
        <f t="shared" ca="1" si="419"/>
        <v>122.89363193043555</v>
      </c>
      <c r="J947" s="306">
        <f t="shared" ca="1" si="420"/>
        <v>866.89570083935689</v>
      </c>
      <c r="K947" s="307">
        <f t="shared" ca="1" si="421"/>
        <v>-5.8041269879377735</v>
      </c>
      <c r="L947" s="304">
        <f t="shared" ca="1" si="406"/>
        <v>866.91513080800007</v>
      </c>
      <c r="M947" s="306">
        <f t="shared" ca="1" si="422"/>
        <v>-1.4570114706932502</v>
      </c>
      <c r="N947" s="304">
        <f t="shared" ca="1" si="423"/>
        <v>-83.480607972872264</v>
      </c>
      <c r="P947" s="310">
        <f t="shared" ca="1" si="424"/>
        <v>23</v>
      </c>
      <c r="Q947" s="304">
        <f t="shared" ca="1" si="425"/>
        <v>0</v>
      </c>
      <c r="R947" s="306">
        <f t="shared" ca="1" si="426"/>
        <v>0</v>
      </c>
      <c r="S947" s="307">
        <f t="shared" ca="1" si="427"/>
        <v>8.2349999999999994</v>
      </c>
      <c r="T947" s="304">
        <f t="shared" ca="1" si="407"/>
        <v>80.785349999999994</v>
      </c>
      <c r="U947" s="311">
        <f t="shared" ca="1" si="408"/>
        <v>0</v>
      </c>
      <c r="V947" s="306">
        <f t="shared" ca="1" si="409"/>
        <v>1.2257112119542475</v>
      </c>
      <c r="W947" s="304">
        <f t="shared" ca="1" si="410"/>
        <v>59.739988134424074</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2.4922002527861808</v>
      </c>
      <c r="AH947" s="304">
        <f t="shared" ca="1" si="434"/>
        <v>-7.2543622217098163</v>
      </c>
    </row>
    <row r="948" spans="1:34" x14ac:dyDescent="0.2">
      <c r="A948" s="347">
        <f t="shared" ca="1" si="412"/>
        <v>1E-4</v>
      </c>
      <c r="B948" s="304">
        <f t="shared" ca="1" si="413"/>
        <v>34.424000000000973</v>
      </c>
      <c r="D948" s="306">
        <f t="shared" ca="1" si="414"/>
        <v>-0.82366090688133664</v>
      </c>
      <c r="E948" s="307">
        <f t="shared" ca="1" si="415"/>
        <v>-2.6025101904551216</v>
      </c>
      <c r="F948" s="304">
        <f t="shared" ca="1" si="416"/>
        <v>2.7297392880909599</v>
      </c>
      <c r="G948" s="306">
        <f t="shared" ca="1" si="417"/>
        <v>13.95319748068477</v>
      </c>
      <c r="H948" s="307">
        <f t="shared" ca="1" si="418"/>
        <v>-122.09919861893007</v>
      </c>
      <c r="I948" s="304">
        <f t="shared" ca="1" si="419"/>
        <v>122.89388114678421</v>
      </c>
      <c r="J948" s="306">
        <f t="shared" ca="1" si="420"/>
        <v>866.89570083935689</v>
      </c>
      <c r="K948" s="307">
        <f t="shared" ca="1" si="421"/>
        <v>-5.8163368947871152</v>
      </c>
      <c r="L948" s="304">
        <f t="shared" ca="1" si="406"/>
        <v>866.91521264114022</v>
      </c>
      <c r="M948" s="306">
        <f t="shared" ca="1" si="422"/>
        <v>-1.4570123770218248</v>
      </c>
      <c r="N948" s="304">
        <f t="shared" ca="1" si="423"/>
        <v>-83.480659901674443</v>
      </c>
      <c r="P948" s="310">
        <f t="shared" ca="1" si="424"/>
        <v>23</v>
      </c>
      <c r="Q948" s="304">
        <f t="shared" ca="1" si="425"/>
        <v>0</v>
      </c>
      <c r="R948" s="306">
        <f t="shared" ca="1" si="426"/>
        <v>0</v>
      </c>
      <c r="S948" s="307">
        <f t="shared" ca="1" si="427"/>
        <v>8.2349999999999994</v>
      </c>
      <c r="T948" s="304">
        <f t="shared" ca="1" si="407"/>
        <v>80.785349999999994</v>
      </c>
      <c r="U948" s="311">
        <f t="shared" ca="1" si="408"/>
        <v>0</v>
      </c>
      <c r="V948" s="306">
        <f t="shared" ca="1" si="409"/>
        <v>1.2257127085372594</v>
      </c>
      <c r="W948" s="304">
        <f t="shared" ca="1" si="410"/>
        <v>59.740303370771848</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2.4921629819439444</v>
      </c>
      <c r="AH948" s="304">
        <f t="shared" ca="1" si="434"/>
        <v>-7.2544005020551401</v>
      </c>
    </row>
    <row r="949" spans="1:34" x14ac:dyDescent="0.2">
      <c r="A949" s="347">
        <f t="shared" ca="1" si="412"/>
        <v>1E-4</v>
      </c>
      <c r="B949" s="304">
        <f t="shared" ca="1" si="413"/>
        <v>34.424100000000976</v>
      </c>
      <c r="D949" s="306">
        <f t="shared" ca="1" si="414"/>
        <v>-0.82365872079165303</v>
      </c>
      <c r="E949" s="307">
        <f t="shared" ca="1" si="415"/>
        <v>-2.6024714114188479</v>
      </c>
      <c r="F949" s="304">
        <f t="shared" ca="1" si="416"/>
        <v>2.7297016568827721</v>
      </c>
      <c r="G949" s="306">
        <f t="shared" ca="1" si="417"/>
        <v>13.953115114812691</v>
      </c>
      <c r="H949" s="307">
        <f t="shared" ca="1" si="418"/>
        <v>-122.09945886607122</v>
      </c>
      <c r="I949" s="304">
        <f t="shared" ca="1" si="419"/>
        <v>122.89413035940582</v>
      </c>
      <c r="J949" s="306">
        <f t="shared" ca="1" si="420"/>
        <v>866.89570083935689</v>
      </c>
      <c r="K949" s="307">
        <f t="shared" ca="1" si="421"/>
        <v>-5.8285468276613654</v>
      </c>
      <c r="L949" s="304">
        <f t="shared" ca="1" si="406"/>
        <v>866.91529464641587</v>
      </c>
      <c r="M949" s="306">
        <f t="shared" ca="1" si="422"/>
        <v>-1.4570132833413734</v>
      </c>
      <c r="N949" s="304">
        <f t="shared" ca="1" si="423"/>
        <v>-83.480711829959475</v>
      </c>
      <c r="P949" s="310">
        <f t="shared" ca="1" si="424"/>
        <v>23</v>
      </c>
      <c r="Q949" s="304">
        <f t="shared" ca="1" si="425"/>
        <v>0</v>
      </c>
      <c r="R949" s="306">
        <f t="shared" ca="1" si="426"/>
        <v>0</v>
      </c>
      <c r="S949" s="307">
        <f t="shared" ca="1" si="427"/>
        <v>8.2349999999999994</v>
      </c>
      <c r="T949" s="304">
        <f t="shared" ca="1" si="407"/>
        <v>80.785349999999994</v>
      </c>
      <c r="U949" s="311">
        <f t="shared" ca="1" si="408"/>
        <v>0</v>
      </c>
      <c r="V949" s="306">
        <f t="shared" ca="1" si="409"/>
        <v>1.2257142051252896</v>
      </c>
      <c r="W949" s="304">
        <f t="shared" ca="1" si="410"/>
        <v>59.74061860482368</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2.4921257113624593</v>
      </c>
      <c r="AH949" s="304">
        <f t="shared" ca="1" si="434"/>
        <v>-7.2544387821216576</v>
      </c>
    </row>
    <row r="950" spans="1:34" x14ac:dyDescent="0.2">
      <c r="A950" s="347">
        <f t="shared" ca="1" si="412"/>
        <v>1E-4</v>
      </c>
      <c r="B950" s="304">
        <f t="shared" ca="1" si="413"/>
        <v>34.42420000000098</v>
      </c>
      <c r="D950" s="306">
        <f t="shared" ca="1" si="414"/>
        <v>-0.8236565346657545</v>
      </c>
      <c r="E950" s="307">
        <f t="shared" ca="1" si="415"/>
        <v>-2.6024326326650522</v>
      </c>
      <c r="F950" s="304">
        <f t="shared" ca="1" si="416"/>
        <v>2.7296640259668501</v>
      </c>
      <c r="G950" s="306">
        <f t="shared" ca="1" si="417"/>
        <v>13.953032749159224</v>
      </c>
      <c r="H950" s="307">
        <f t="shared" ca="1" si="418"/>
        <v>-122.09971910933449</v>
      </c>
      <c r="I950" s="304">
        <f t="shared" ca="1" si="419"/>
        <v>122.89437956830041</v>
      </c>
      <c r="J950" s="306">
        <f t="shared" ca="1" si="420"/>
        <v>866.89570083935689</v>
      </c>
      <c r="K950" s="307">
        <f t="shared" ca="1" si="421"/>
        <v>-5.840756786560136</v>
      </c>
      <c r="L950" s="304">
        <f t="shared" ca="1" si="406"/>
        <v>866.91537682382784</v>
      </c>
      <c r="M950" s="306">
        <f t="shared" ca="1" si="422"/>
        <v>-1.4570141896518964</v>
      </c>
      <c r="N950" s="304">
        <f t="shared" ca="1" si="423"/>
        <v>-83.480763757727374</v>
      </c>
      <c r="P950" s="310">
        <f t="shared" ca="1" si="424"/>
        <v>23</v>
      </c>
      <c r="Q950" s="304">
        <f t="shared" ca="1" si="425"/>
        <v>0</v>
      </c>
      <c r="R950" s="306">
        <f t="shared" ca="1" si="426"/>
        <v>0</v>
      </c>
      <c r="S950" s="307">
        <f t="shared" ca="1" si="427"/>
        <v>8.2349999999999994</v>
      </c>
      <c r="T950" s="304">
        <f t="shared" ca="1" si="407"/>
        <v>80.785349999999994</v>
      </c>
      <c r="U950" s="311">
        <f t="shared" ca="1" si="408"/>
        <v>0</v>
      </c>
      <c r="V950" s="306">
        <f t="shared" ca="1" si="409"/>
        <v>1.2257157017183373</v>
      </c>
      <c r="W950" s="304">
        <f t="shared" ca="1" si="410"/>
        <v>59.740933836579551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2.492088441041715</v>
      </c>
      <c r="AH950" s="304">
        <f t="shared" ca="1" si="434"/>
        <v>-7.2544770619093724</v>
      </c>
    </row>
    <row r="951" spans="1:34" x14ac:dyDescent="0.2">
      <c r="A951" s="347">
        <f t="shared" ca="1" si="412"/>
        <v>1E-4</v>
      </c>
      <c r="B951" s="304">
        <f t="shared" ca="1" si="413"/>
        <v>34.424300000000983</v>
      </c>
      <c r="D951" s="306">
        <f t="shared" ca="1" si="414"/>
        <v>-0.82365434850363795</v>
      </c>
      <c r="E951" s="307">
        <f t="shared" ca="1" si="415"/>
        <v>-2.6023938541937337</v>
      </c>
      <c r="F951" s="304">
        <f t="shared" ca="1" si="416"/>
        <v>2.7296263953431921</v>
      </c>
      <c r="G951" s="306">
        <f t="shared" ca="1" si="417"/>
        <v>13.952950383724373</v>
      </c>
      <c r="H951" s="307">
        <f t="shared" ca="1" si="418"/>
        <v>-122.09997934871991</v>
      </c>
      <c r="I951" s="304">
        <f t="shared" ca="1" si="419"/>
        <v>122.89462877346799</v>
      </c>
      <c r="J951" s="306">
        <f t="shared" ca="1" si="420"/>
        <v>866.89570083935689</v>
      </c>
      <c r="K951" s="307">
        <f t="shared" ca="1" si="421"/>
        <v>-5.8529667714830387</v>
      </c>
      <c r="L951" s="304">
        <f t="shared" ca="1" si="406"/>
        <v>866.91545917337749</v>
      </c>
      <c r="M951" s="306">
        <f t="shared" ca="1" si="422"/>
        <v>-1.4570150959533938</v>
      </c>
      <c r="N951" s="304">
        <f t="shared" ca="1" si="423"/>
        <v>-83.48081568497814</v>
      </c>
      <c r="P951" s="310">
        <f t="shared" ca="1" si="424"/>
        <v>23</v>
      </c>
      <c r="Q951" s="304">
        <f t="shared" ca="1" si="425"/>
        <v>0</v>
      </c>
      <c r="R951" s="306">
        <f t="shared" ca="1" si="426"/>
        <v>0</v>
      </c>
      <c r="S951" s="307">
        <f t="shared" ca="1" si="427"/>
        <v>8.2349999999999994</v>
      </c>
      <c r="T951" s="304">
        <f t="shared" ca="1" si="407"/>
        <v>80.785349999999994</v>
      </c>
      <c r="U951" s="311">
        <f t="shared" ca="1" si="408"/>
        <v>0</v>
      </c>
      <c r="V951" s="306">
        <f t="shared" ca="1" si="409"/>
        <v>1.2257171983164024</v>
      </c>
      <c r="W951" s="304">
        <f t="shared" ca="1" si="410"/>
        <v>59.74124906603943</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2.4920511709817168</v>
      </c>
      <c r="AH951" s="304">
        <f t="shared" ca="1" si="434"/>
        <v>-7.2545153414182826</v>
      </c>
    </row>
    <row r="952" spans="1:34" x14ac:dyDescent="0.2">
      <c r="A952" s="347">
        <f t="shared" ca="1" si="412"/>
        <v>1E-4</v>
      </c>
      <c r="B952" s="304">
        <f t="shared" ca="1" si="413"/>
        <v>34.424400000000986</v>
      </c>
      <c r="D952" s="306">
        <f t="shared" ca="1" si="414"/>
        <v>-0.82365216230530625</v>
      </c>
      <c r="E952" s="307">
        <f t="shared" ca="1" si="415"/>
        <v>-2.6023550760048986</v>
      </c>
      <c r="F952" s="304">
        <f t="shared" ca="1" si="416"/>
        <v>2.7295887650118043</v>
      </c>
      <c r="G952" s="306">
        <f t="shared" ca="1" si="417"/>
        <v>13.952868018508141</v>
      </c>
      <c r="H952" s="307">
        <f t="shared" ca="1" si="418"/>
        <v>-122.10023958422751</v>
      </c>
      <c r="I952" s="304">
        <f t="shared" ca="1" si="419"/>
        <v>122.89487797490857</v>
      </c>
      <c r="J952" s="306">
        <f t="shared" ca="1" si="420"/>
        <v>866.89570083935689</v>
      </c>
      <c r="K952" s="307">
        <f t="shared" ca="1" si="421"/>
        <v>-5.8651767824296863</v>
      </c>
      <c r="L952" s="304">
        <f t="shared" ca="1" si="406"/>
        <v>866.91554169506549</v>
      </c>
      <c r="M952" s="306">
        <f t="shared" ca="1" si="422"/>
        <v>-1.4570160022458656</v>
      </c>
      <c r="N952" s="304">
        <f t="shared" ca="1" si="423"/>
        <v>-83.480867611711773</v>
      </c>
      <c r="P952" s="310">
        <f t="shared" ca="1" si="424"/>
        <v>23</v>
      </c>
      <c r="Q952" s="304">
        <f t="shared" ca="1" si="425"/>
        <v>0</v>
      </c>
      <c r="R952" s="306">
        <f t="shared" ca="1" si="426"/>
        <v>0</v>
      </c>
      <c r="S952" s="307">
        <f t="shared" ca="1" si="427"/>
        <v>8.2349999999999994</v>
      </c>
      <c r="T952" s="304">
        <f t="shared" ca="1" si="407"/>
        <v>80.785349999999994</v>
      </c>
      <c r="U952" s="311">
        <f t="shared" ca="1" si="408"/>
        <v>0</v>
      </c>
      <c r="V952" s="306">
        <f t="shared" ca="1" si="409"/>
        <v>1.2257186949194856</v>
      </c>
      <c r="W952" s="304">
        <f t="shared" ca="1" si="410"/>
        <v>59.741564293203318</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2.49201390118247</v>
      </c>
      <c r="AH952" s="304">
        <f t="shared" ca="1" si="434"/>
        <v>-7.2545536206483829</v>
      </c>
    </row>
    <row r="953" spans="1:34" x14ac:dyDescent="0.2">
      <c r="A953" s="347">
        <f t="shared" ca="1" si="412"/>
        <v>1E-4</v>
      </c>
      <c r="B953" s="304">
        <f t="shared" ca="1" si="413"/>
        <v>34.42450000000099</v>
      </c>
      <c r="D953" s="306">
        <f t="shared" ca="1" si="414"/>
        <v>-0.82364997607076118</v>
      </c>
      <c r="E953" s="307">
        <f t="shared" ca="1" si="415"/>
        <v>-2.6023162980985459</v>
      </c>
      <c r="F953" s="304">
        <f t="shared" ca="1" si="416"/>
        <v>2.7295511349726875</v>
      </c>
      <c r="G953" s="306">
        <f t="shared" ca="1" si="417"/>
        <v>13.952785653510535</v>
      </c>
      <c r="H953" s="307">
        <f t="shared" ca="1" si="418"/>
        <v>-122.10049981585732</v>
      </c>
      <c r="I953" s="304">
        <f t="shared" ca="1" si="419"/>
        <v>122.8951271726222</v>
      </c>
      <c r="J953" s="306">
        <f t="shared" ca="1" si="420"/>
        <v>866.89570083935689</v>
      </c>
      <c r="K953" s="307">
        <f t="shared" ca="1" si="421"/>
        <v>-5.8773868193996908</v>
      </c>
      <c r="L953" s="304">
        <f t="shared" ca="1" si="406"/>
        <v>866.91562438889321</v>
      </c>
      <c r="M953" s="306">
        <f t="shared" ca="1" si="422"/>
        <v>-1.4570169085293121</v>
      </c>
      <c r="N953" s="304">
        <f t="shared" ca="1" si="423"/>
        <v>-83.480919537928301</v>
      </c>
      <c r="P953" s="310">
        <f t="shared" ca="1" si="424"/>
        <v>23</v>
      </c>
      <c r="Q953" s="304">
        <f t="shared" ca="1" si="425"/>
        <v>0</v>
      </c>
      <c r="R953" s="306">
        <f t="shared" ca="1" si="426"/>
        <v>0</v>
      </c>
      <c r="S953" s="307">
        <f t="shared" ca="1" si="427"/>
        <v>8.2349999999999994</v>
      </c>
      <c r="T953" s="304">
        <f t="shared" ca="1" si="407"/>
        <v>80.785349999999994</v>
      </c>
      <c r="U953" s="311">
        <f t="shared" ca="1" si="408"/>
        <v>0</v>
      </c>
      <c r="V953" s="306">
        <f t="shared" ca="1" si="409"/>
        <v>1.2257201915275862</v>
      </c>
      <c r="W953" s="304">
        <f t="shared" ca="1" si="410"/>
        <v>59.741879518071208</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2.4919766316439729</v>
      </c>
      <c r="AH953" s="304">
        <f t="shared" ca="1" si="434"/>
        <v>-7.2545918995996752</v>
      </c>
    </row>
    <row r="954" spans="1:34" x14ac:dyDescent="0.2">
      <c r="A954" s="347">
        <f t="shared" ca="1" si="412"/>
        <v>1E-4</v>
      </c>
      <c r="B954" s="304">
        <f t="shared" ca="1" si="413"/>
        <v>34.424600000000993</v>
      </c>
      <c r="D954" s="306">
        <f t="shared" ca="1" si="414"/>
        <v>-0.82364778980000142</v>
      </c>
      <c r="E954" s="307">
        <f t="shared" ca="1" si="415"/>
        <v>-2.6022775204746766</v>
      </c>
      <c r="F954" s="304">
        <f t="shared" ca="1" si="416"/>
        <v>2.729513505225841</v>
      </c>
      <c r="G954" s="306">
        <f t="shared" ca="1" si="417"/>
        <v>13.952703288731556</v>
      </c>
      <c r="H954" s="307">
        <f t="shared" ca="1" si="418"/>
        <v>-122.10076004360937</v>
      </c>
      <c r="I954" s="304">
        <f t="shared" ca="1" si="419"/>
        <v>122.89537636660891</v>
      </c>
      <c r="J954" s="306">
        <f t="shared" ca="1" si="420"/>
        <v>866.89570083935689</v>
      </c>
      <c r="K954" s="307">
        <f t="shared" ca="1" si="421"/>
        <v>-5.8895968823926639</v>
      </c>
      <c r="L954" s="304">
        <f t="shared" ca="1" si="406"/>
        <v>866.91570725486156</v>
      </c>
      <c r="M954" s="306">
        <f t="shared" ca="1" si="422"/>
        <v>-1.4570178148037334</v>
      </c>
      <c r="N954" s="304">
        <f t="shared" ca="1" si="423"/>
        <v>-83.480971463627725</v>
      </c>
      <c r="P954" s="310">
        <f t="shared" ca="1" si="424"/>
        <v>23</v>
      </c>
      <c r="Q954" s="304">
        <f t="shared" ca="1" si="425"/>
        <v>0</v>
      </c>
      <c r="R954" s="306">
        <f t="shared" ca="1" si="426"/>
        <v>0</v>
      </c>
      <c r="S954" s="307">
        <f t="shared" ca="1" si="427"/>
        <v>8.2349999999999994</v>
      </c>
      <c r="T954" s="304">
        <f t="shared" ca="1" si="407"/>
        <v>80.785349999999994</v>
      </c>
      <c r="U954" s="311">
        <f t="shared" ca="1" si="408"/>
        <v>0</v>
      </c>
      <c r="V954" s="306">
        <f t="shared" ca="1" si="409"/>
        <v>1.2257216881407043</v>
      </c>
      <c r="W954" s="304">
        <f t="shared" ca="1" si="410"/>
        <v>59.742194740643122</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2.4919393623662298</v>
      </c>
      <c r="AH954" s="304">
        <f t="shared" ca="1" si="434"/>
        <v>-7.2546301782721567</v>
      </c>
    </row>
    <row r="955" spans="1:34" x14ac:dyDescent="0.2">
      <c r="A955" s="347">
        <f t="shared" ca="1" si="412"/>
        <v>1E-4</v>
      </c>
      <c r="B955" s="304">
        <f t="shared" ca="1" si="413"/>
        <v>34.424700000000996</v>
      </c>
      <c r="D955" s="306">
        <f t="shared" ca="1" si="414"/>
        <v>-0.82364560349302884</v>
      </c>
      <c r="E955" s="307">
        <f t="shared" ca="1" si="415"/>
        <v>-2.6022387431332881</v>
      </c>
      <c r="F955" s="304">
        <f t="shared" ca="1" si="416"/>
        <v>2.7294758757712643</v>
      </c>
      <c r="G955" s="306">
        <f t="shared" ca="1" si="417"/>
        <v>13.952620924171207</v>
      </c>
      <c r="H955" s="307">
        <f t="shared" ca="1" si="418"/>
        <v>-122.10102026748368</v>
      </c>
      <c r="I955" s="304">
        <f t="shared" ca="1" si="419"/>
        <v>122.89562555686871</v>
      </c>
      <c r="J955" s="306">
        <f t="shared" ca="1" si="420"/>
        <v>866.89570083935689</v>
      </c>
      <c r="K955" s="307">
        <f t="shared" ca="1" si="421"/>
        <v>-5.9018069714082184</v>
      </c>
      <c r="L955" s="304">
        <f t="shared" ca="1" si="406"/>
        <v>866.91579029297156</v>
      </c>
      <c r="M955" s="306">
        <f t="shared" ca="1" si="422"/>
        <v>-1.4570187210691297</v>
      </c>
      <c r="N955" s="304">
        <f t="shared" ca="1" si="423"/>
        <v>-83.481023388810044</v>
      </c>
      <c r="P955" s="310">
        <f t="shared" ca="1" si="424"/>
        <v>23</v>
      </c>
      <c r="Q955" s="304">
        <f t="shared" ca="1" si="425"/>
        <v>0</v>
      </c>
      <c r="R955" s="306">
        <f t="shared" ca="1" si="426"/>
        <v>0</v>
      </c>
      <c r="S955" s="307">
        <f t="shared" ca="1" si="427"/>
        <v>8.2349999999999994</v>
      </c>
      <c r="T955" s="304">
        <f t="shared" ca="1" si="407"/>
        <v>80.785349999999994</v>
      </c>
      <c r="U955" s="311">
        <f t="shared" ca="1" si="408"/>
        <v>0</v>
      </c>
      <c r="V955" s="306">
        <f t="shared" ca="1" si="409"/>
        <v>1.2257231847588401</v>
      </c>
      <c r="W955" s="304">
        <f t="shared" ca="1" si="410"/>
        <v>59.742509960918994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2.4919020933492346</v>
      </c>
      <c r="AH955" s="304">
        <f t="shared" ca="1" si="434"/>
        <v>-7.2546684566658319</v>
      </c>
    </row>
    <row r="956" spans="1:34" x14ac:dyDescent="0.2">
      <c r="A956" s="347">
        <f t="shared" ca="1" si="412"/>
        <v>1E-4</v>
      </c>
      <c r="B956" s="304">
        <f t="shared" ca="1" si="413"/>
        <v>34.424800000000999</v>
      </c>
      <c r="D956" s="306">
        <f t="shared" ca="1" si="414"/>
        <v>-0.82364341714984279</v>
      </c>
      <c r="E956" s="307">
        <f t="shared" ca="1" si="415"/>
        <v>-2.6021999660743882</v>
      </c>
      <c r="F956" s="304">
        <f t="shared" ca="1" si="416"/>
        <v>2.7294382466089644</v>
      </c>
      <c r="G956" s="306">
        <f t="shared" ca="1" si="417"/>
        <v>13.952538559829492</v>
      </c>
      <c r="H956" s="307">
        <f t="shared" ca="1" si="418"/>
        <v>-122.10128048748028</v>
      </c>
      <c r="I956" s="304">
        <f t="shared" ca="1" si="419"/>
        <v>122.89587474340162</v>
      </c>
      <c r="J956" s="306">
        <f t="shared" ca="1" si="420"/>
        <v>866.89570083935689</v>
      </c>
      <c r="K956" s="307">
        <f t="shared" ca="1" si="421"/>
        <v>-5.9140170864459662</v>
      </c>
      <c r="L956" s="304">
        <f t="shared" ca="1" si="406"/>
        <v>866.91587350322436</v>
      </c>
      <c r="M956" s="306">
        <f t="shared" ca="1" si="422"/>
        <v>-1.4570196273255009</v>
      </c>
      <c r="N956" s="304">
        <f t="shared" ca="1" si="423"/>
        <v>-83.481075313475273</v>
      </c>
      <c r="P956" s="310">
        <f t="shared" ca="1" si="424"/>
        <v>23</v>
      </c>
      <c r="Q956" s="304">
        <f t="shared" ca="1" si="425"/>
        <v>0</v>
      </c>
      <c r="R956" s="306">
        <f t="shared" ca="1" si="426"/>
        <v>0</v>
      </c>
      <c r="S956" s="307">
        <f t="shared" ca="1" si="427"/>
        <v>8.2349999999999994</v>
      </c>
      <c r="T956" s="304">
        <f t="shared" ca="1" si="407"/>
        <v>80.785349999999994</v>
      </c>
      <c r="U956" s="311">
        <f t="shared" ca="1" si="408"/>
        <v>0</v>
      </c>
      <c r="V956" s="306">
        <f t="shared" ca="1" si="409"/>
        <v>1.2257246813819933</v>
      </c>
      <c r="W956" s="304">
        <f t="shared" ca="1" si="410"/>
        <v>59.742825178898869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2.491864824592998</v>
      </c>
      <c r="AH956" s="304">
        <f t="shared" ca="1" si="434"/>
        <v>-7.2547067347806919</v>
      </c>
    </row>
    <row r="957" spans="1:34" x14ac:dyDescent="0.2">
      <c r="A957" s="347">
        <f t="shared" ca="1" si="412"/>
        <v>1E-4</v>
      </c>
      <c r="B957" s="304">
        <f t="shared" ca="1" si="413"/>
        <v>34.424900000001003</v>
      </c>
      <c r="D957" s="306">
        <f t="shared" ca="1" si="414"/>
        <v>-0.82364123077044582</v>
      </c>
      <c r="E957" s="307">
        <f t="shared" ca="1" si="415"/>
        <v>-2.6021611892979717</v>
      </c>
      <c r="F957" s="304">
        <f t="shared" ca="1" si="416"/>
        <v>2.7294006177389365</v>
      </c>
      <c r="G957" s="306">
        <f t="shared" ca="1" si="417"/>
        <v>13.952456195706414</v>
      </c>
      <c r="H957" s="307">
        <f t="shared" ca="1" si="418"/>
        <v>-122.10154070359921</v>
      </c>
      <c r="I957" s="304">
        <f t="shared" ca="1" si="419"/>
        <v>122.89612392620771</v>
      </c>
      <c r="J957" s="306">
        <f t="shared" ca="1" si="420"/>
        <v>866.89570083935689</v>
      </c>
      <c r="K957" s="307">
        <f t="shared" ca="1" si="421"/>
        <v>-5.9262272275055201</v>
      </c>
      <c r="L957" s="304">
        <f t="shared" ca="1" si="406"/>
        <v>866.91595688562097</v>
      </c>
      <c r="M957" s="306">
        <f t="shared" ca="1" si="422"/>
        <v>-1.4570205335728474</v>
      </c>
      <c r="N957" s="304">
        <f t="shared" ca="1" si="423"/>
        <v>-83.481127237623426</v>
      </c>
      <c r="P957" s="310">
        <f t="shared" ca="1" si="424"/>
        <v>23</v>
      </c>
      <c r="Q957" s="304">
        <f t="shared" ca="1" si="425"/>
        <v>0</v>
      </c>
      <c r="R957" s="306">
        <f t="shared" ca="1" si="426"/>
        <v>0</v>
      </c>
      <c r="S957" s="307">
        <f t="shared" ca="1" si="427"/>
        <v>8.2349999999999994</v>
      </c>
      <c r="T957" s="304">
        <f t="shared" ca="1" si="407"/>
        <v>80.785349999999994</v>
      </c>
      <c r="U957" s="311">
        <f t="shared" ca="1" si="408"/>
        <v>0</v>
      </c>
      <c r="V957" s="306">
        <f t="shared" ca="1" si="409"/>
        <v>1.2257261780101643</v>
      </c>
      <c r="W957" s="304">
        <f t="shared" ca="1" si="410"/>
        <v>59.743140394582746</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2.4918275560975145</v>
      </c>
      <c r="AH957" s="304">
        <f t="shared" ca="1" si="434"/>
        <v>-7.2547450126167421</v>
      </c>
    </row>
    <row r="958" spans="1:34" x14ac:dyDescent="0.2">
      <c r="A958" s="347">
        <f t="shared" ca="1" si="412"/>
        <v>1E-4</v>
      </c>
      <c r="B958" s="304">
        <f t="shared" ca="1" si="413"/>
        <v>34.425000000001006</v>
      </c>
      <c r="D958" s="306">
        <f t="shared" ca="1" si="414"/>
        <v>-0.82363904435483803</v>
      </c>
      <c r="E958" s="307">
        <f t="shared" ca="1" si="415"/>
        <v>-2.6021224128040377</v>
      </c>
      <c r="F958" s="304">
        <f t="shared" ca="1" si="416"/>
        <v>2.729362989161181</v>
      </c>
      <c r="G958" s="306">
        <f t="shared" ca="1" si="417"/>
        <v>13.952373831801978</v>
      </c>
      <c r="H958" s="307">
        <f t="shared" ca="1" si="418"/>
        <v>-122.1018009158405</v>
      </c>
      <c r="I958" s="304">
        <f t="shared" ca="1" si="419"/>
        <v>122.89637310528695</v>
      </c>
      <c r="J958" s="306">
        <f t="shared" ca="1" si="420"/>
        <v>866.89570083935689</v>
      </c>
      <c r="K958" s="307">
        <f t="shared" ca="1" si="421"/>
        <v>-5.9384373945864919</v>
      </c>
      <c r="L958" s="304">
        <f t="shared" ca="1" si="406"/>
        <v>866.91604044016231</v>
      </c>
      <c r="M958" s="306">
        <f t="shared" ca="1" si="422"/>
        <v>-1.4570214398111694</v>
      </c>
      <c r="N958" s="304">
        <f t="shared" ca="1" si="423"/>
        <v>-83.481179161254502</v>
      </c>
      <c r="P958" s="310">
        <f t="shared" ca="1" si="424"/>
        <v>23</v>
      </c>
      <c r="Q958" s="304">
        <f t="shared" ca="1" si="425"/>
        <v>0</v>
      </c>
      <c r="R958" s="306">
        <f t="shared" ca="1" si="426"/>
        <v>0</v>
      </c>
      <c r="S958" s="307">
        <f t="shared" ca="1" si="427"/>
        <v>8.2349999999999994</v>
      </c>
      <c r="T958" s="304">
        <f t="shared" ca="1" si="407"/>
        <v>80.785349999999994</v>
      </c>
      <c r="U958" s="311">
        <f t="shared" ca="1" si="408"/>
        <v>0</v>
      </c>
      <c r="V958" s="306">
        <f t="shared" ca="1" si="409"/>
        <v>1.2257276746433525</v>
      </c>
      <c r="W958" s="304">
        <f t="shared" ca="1" si="410"/>
        <v>59.743455607970589</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2.4917902878627851</v>
      </c>
      <c r="AH958" s="304">
        <f t="shared" ca="1" si="434"/>
        <v>-7.2547832901739833</v>
      </c>
    </row>
    <row r="959" spans="1:34" x14ac:dyDescent="0.2">
      <c r="A959" s="347">
        <f t="shared" ca="1" si="412"/>
        <v>1E-4</v>
      </c>
      <c r="B959" s="304">
        <f t="shared" ca="1" si="413"/>
        <v>34.425100000001009</v>
      </c>
      <c r="D959" s="306">
        <f t="shared" ca="1" si="414"/>
        <v>-0.82363685790301888</v>
      </c>
      <c r="E959" s="307">
        <f t="shared" ca="1" si="415"/>
        <v>-2.6020836365925923</v>
      </c>
      <c r="F959" s="304">
        <f t="shared" ca="1" si="416"/>
        <v>2.7293253608757033</v>
      </c>
      <c r="G959" s="306">
        <f t="shared" ca="1" si="417"/>
        <v>13.952291468116188</v>
      </c>
      <c r="H959" s="307">
        <f t="shared" ca="1" si="418"/>
        <v>-122.10206112420416</v>
      </c>
      <c r="I959" s="304">
        <f t="shared" ca="1" si="419"/>
        <v>122.89662228063941</v>
      </c>
      <c r="J959" s="306">
        <f t="shared" ca="1" si="420"/>
        <v>866.89570083935689</v>
      </c>
      <c r="K959" s="307">
        <f t="shared" ca="1" si="421"/>
        <v>-5.9506475876884943</v>
      </c>
      <c r="L959" s="304">
        <f t="shared" ca="1" si="406"/>
        <v>866.91612416684961</v>
      </c>
      <c r="M959" s="306">
        <f t="shared" ca="1" si="422"/>
        <v>-1.4570223460404668</v>
      </c>
      <c r="N959" s="304">
        <f t="shared" ca="1" si="423"/>
        <v>-83.481231084368517</v>
      </c>
      <c r="P959" s="310">
        <f t="shared" ca="1" si="424"/>
        <v>23</v>
      </c>
      <c r="Q959" s="304">
        <f t="shared" ca="1" si="425"/>
        <v>0</v>
      </c>
      <c r="R959" s="306">
        <f t="shared" ca="1" si="426"/>
        <v>0</v>
      </c>
      <c r="S959" s="307">
        <f t="shared" ca="1" si="427"/>
        <v>8.2349999999999994</v>
      </c>
      <c r="T959" s="304">
        <f t="shared" ca="1" si="407"/>
        <v>80.785349999999994</v>
      </c>
      <c r="U959" s="311">
        <f t="shared" ca="1" si="408"/>
        <v>0</v>
      </c>
      <c r="V959" s="306">
        <f t="shared" ca="1" si="409"/>
        <v>1.2257291712815581</v>
      </c>
      <c r="W959" s="304">
        <f t="shared" ca="1" si="410"/>
        <v>59.743770819062377</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2.4917530198888143</v>
      </c>
      <c r="AH959" s="304">
        <f t="shared" ca="1" si="434"/>
        <v>-7.2548215674524092</v>
      </c>
    </row>
    <row r="960" spans="1:34" x14ac:dyDescent="0.2">
      <c r="A960" s="347">
        <f t="shared" ca="1" si="412"/>
        <v>1E-4</v>
      </c>
      <c r="B960" s="304">
        <f t="shared" ca="1" si="413"/>
        <v>34.425200000001013</v>
      </c>
      <c r="D960" s="306">
        <f t="shared" ca="1" si="414"/>
        <v>-0.82363467141499036</v>
      </c>
      <c r="E960" s="307">
        <f t="shared" ca="1" si="415"/>
        <v>-2.6020448606636366</v>
      </c>
      <c r="F960" s="304">
        <f t="shared" ca="1" si="416"/>
        <v>2.7292877328825051</v>
      </c>
      <c r="G960" s="306">
        <f t="shared" ca="1" si="417"/>
        <v>13.952209104649047</v>
      </c>
      <c r="H960" s="307">
        <f t="shared" ca="1" si="418"/>
        <v>-122.10232132869022</v>
      </c>
      <c r="I960" s="304">
        <f t="shared" ca="1" si="419"/>
        <v>122.89687145226509</v>
      </c>
      <c r="J960" s="306">
        <f t="shared" ca="1" si="420"/>
        <v>866.89570083935689</v>
      </c>
      <c r="K960" s="307">
        <f t="shared" ca="1" si="421"/>
        <v>-5.9628578068111393</v>
      </c>
      <c r="L960" s="304">
        <f t="shared" ca="1" si="406"/>
        <v>866.9162080656838</v>
      </c>
      <c r="M960" s="306">
        <f t="shared" ca="1" si="422"/>
        <v>-1.4570232522607396</v>
      </c>
      <c r="N960" s="304">
        <f t="shared" ca="1" si="423"/>
        <v>-83.481283006965455</v>
      </c>
      <c r="P960" s="310">
        <f t="shared" ca="1" si="424"/>
        <v>23</v>
      </c>
      <c r="Q960" s="304">
        <f t="shared" ca="1" si="425"/>
        <v>0</v>
      </c>
      <c r="R960" s="306">
        <f t="shared" ca="1" si="426"/>
        <v>0</v>
      </c>
      <c r="S960" s="307">
        <f t="shared" ca="1" si="427"/>
        <v>8.2349999999999994</v>
      </c>
      <c r="T960" s="304">
        <f t="shared" ca="1" si="407"/>
        <v>80.785349999999994</v>
      </c>
      <c r="U960" s="311">
        <f t="shared" ca="1" si="408"/>
        <v>0</v>
      </c>
      <c r="V960" s="306">
        <f t="shared" ca="1" si="409"/>
        <v>1.2257306679247815</v>
      </c>
      <c r="W960" s="304">
        <f t="shared" ca="1" si="410"/>
        <v>59.744086027858152</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2.4917157521756046</v>
      </c>
      <c r="AH960" s="304">
        <f t="shared" ca="1" si="434"/>
        <v>-7.2548598444520191</v>
      </c>
    </row>
    <row r="961" spans="1:34" x14ac:dyDescent="0.2">
      <c r="A961" s="347">
        <f t="shared" ca="1" si="412"/>
        <v>1E-4</v>
      </c>
      <c r="B961" s="304">
        <f t="shared" ca="1" si="413"/>
        <v>34.425300000001016</v>
      </c>
      <c r="D961" s="306">
        <f t="shared" ca="1" si="414"/>
        <v>-0.82363248489075447</v>
      </c>
      <c r="E961" s="307">
        <f t="shared" ca="1" si="415"/>
        <v>-2.602006085017166</v>
      </c>
      <c r="F961" s="304">
        <f t="shared" ca="1" si="416"/>
        <v>2.7292501051815821</v>
      </c>
      <c r="G961" s="306">
        <f t="shared" ca="1" si="417"/>
        <v>13.952126741400557</v>
      </c>
      <c r="H961" s="307">
        <f t="shared" ca="1" si="418"/>
        <v>-122.10258152929873</v>
      </c>
      <c r="I961" s="304">
        <f t="shared" ca="1" si="419"/>
        <v>122.89712062016403</v>
      </c>
      <c r="J961" s="306">
        <f t="shared" ca="1" si="420"/>
        <v>866.89570083935689</v>
      </c>
      <c r="K961" s="307">
        <f t="shared" ca="1" si="421"/>
        <v>-5.9750680519540387</v>
      </c>
      <c r="L961" s="304">
        <f t="shared" ca="1" si="406"/>
        <v>866.91629213666602</v>
      </c>
      <c r="M961" s="306">
        <f t="shared" ca="1" si="422"/>
        <v>-1.4570241584719883</v>
      </c>
      <c r="N961" s="304">
        <f t="shared" ca="1" si="423"/>
        <v>-83.48133492904536</v>
      </c>
      <c r="P961" s="310">
        <f t="shared" ca="1" si="424"/>
        <v>23</v>
      </c>
      <c r="Q961" s="304">
        <f t="shared" ca="1" si="425"/>
        <v>0</v>
      </c>
      <c r="R961" s="306">
        <f t="shared" ca="1" si="426"/>
        <v>0</v>
      </c>
      <c r="S961" s="307">
        <f t="shared" ca="1" si="427"/>
        <v>8.2349999999999994</v>
      </c>
      <c r="T961" s="304">
        <f t="shared" ca="1" si="407"/>
        <v>80.785349999999994</v>
      </c>
      <c r="U961" s="311">
        <f t="shared" ca="1" si="408"/>
        <v>0</v>
      </c>
      <c r="V961" s="306">
        <f t="shared" ca="1" si="409"/>
        <v>1.2257321645730219</v>
      </c>
      <c r="W961" s="304">
        <f t="shared" ca="1" si="410"/>
        <v>59.744401234357873</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2.491678484723149</v>
      </c>
      <c r="AH961" s="304">
        <f t="shared" ca="1" si="434"/>
        <v>-7.2548981211728183</v>
      </c>
    </row>
    <row r="962" spans="1:34" x14ac:dyDescent="0.2">
      <c r="A962" s="347">
        <f t="shared" ca="1" si="412"/>
        <v>1E-4</v>
      </c>
      <c r="B962" s="304">
        <f t="shared" ca="1" si="413"/>
        <v>34.425400000001019</v>
      </c>
      <c r="D962" s="306">
        <f t="shared" ca="1" si="414"/>
        <v>-0.82363029833030932</v>
      </c>
      <c r="E962" s="307">
        <f t="shared" ca="1" si="415"/>
        <v>-2.6019673096531868</v>
      </c>
      <c r="F962" s="304">
        <f t="shared" ca="1" si="416"/>
        <v>2.7292124777729412</v>
      </c>
      <c r="G962" s="306">
        <f t="shared" ca="1" si="417"/>
        <v>13.952044378370724</v>
      </c>
      <c r="H962" s="307">
        <f t="shared" ca="1" si="418"/>
        <v>-122.10284172602969</v>
      </c>
      <c r="I962" s="304">
        <f t="shared" ca="1" si="419"/>
        <v>122.89736978433625</v>
      </c>
      <c r="J962" s="306">
        <f t="shared" ca="1" si="420"/>
        <v>866.89570083935689</v>
      </c>
      <c r="K962" s="307">
        <f t="shared" ca="1" si="421"/>
        <v>-5.9872783231168052</v>
      </c>
      <c r="L962" s="304">
        <f t="shared" ca="1" si="406"/>
        <v>866.91637637979716</v>
      </c>
      <c r="M962" s="306">
        <f t="shared" ca="1" si="422"/>
        <v>-1.4570250646742129</v>
      </c>
      <c r="N962" s="304">
        <f t="shared" ca="1" si="423"/>
        <v>-83.481386850608217</v>
      </c>
      <c r="P962" s="310">
        <f t="shared" ca="1" si="424"/>
        <v>23</v>
      </c>
      <c r="Q962" s="304">
        <f t="shared" ca="1" si="425"/>
        <v>0</v>
      </c>
      <c r="R962" s="306">
        <f t="shared" ca="1" si="426"/>
        <v>0</v>
      </c>
      <c r="S962" s="307">
        <f t="shared" ca="1" si="427"/>
        <v>8.2349999999999994</v>
      </c>
      <c r="T962" s="304">
        <f t="shared" ca="1" si="407"/>
        <v>80.785349999999994</v>
      </c>
      <c r="U962" s="311">
        <f t="shared" ca="1" si="408"/>
        <v>0</v>
      </c>
      <c r="V962" s="306">
        <f t="shared" ca="1" si="409"/>
        <v>1.2257336612262799</v>
      </c>
      <c r="W962" s="304">
        <f t="shared" ca="1" si="410"/>
        <v>59.744716438561554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2.49164121753146</v>
      </c>
      <c r="AH962" s="304">
        <f t="shared" ca="1" si="434"/>
        <v>-7.2549363976147996</v>
      </c>
    </row>
    <row r="963" spans="1:34" x14ac:dyDescent="0.2">
      <c r="A963" s="347">
        <f t="shared" ca="1" si="412"/>
        <v>1E-4</v>
      </c>
      <c r="B963" s="304">
        <f t="shared" ca="1" si="413"/>
        <v>34.425500000001023</v>
      </c>
      <c r="D963" s="306">
        <f t="shared" ca="1" si="414"/>
        <v>-0.82362811173365713</v>
      </c>
      <c r="E963" s="307">
        <f t="shared" ca="1" si="415"/>
        <v>-2.6019285345716945</v>
      </c>
      <c r="F963" s="304">
        <f t="shared" ca="1" si="416"/>
        <v>2.7291748506565781</v>
      </c>
      <c r="G963" s="306">
        <f t="shared" ca="1" si="417"/>
        <v>13.95196201555955</v>
      </c>
      <c r="H963" s="307">
        <f t="shared" ca="1" si="418"/>
        <v>-122.10310191888316</v>
      </c>
      <c r="I963" s="304">
        <f t="shared" ca="1" si="419"/>
        <v>122.89761894478178</v>
      </c>
      <c r="J963" s="306">
        <f t="shared" ca="1" si="420"/>
        <v>866.89570083935689</v>
      </c>
      <c r="K963" s="307">
        <f t="shared" ca="1" si="421"/>
        <v>-5.9994886202990507</v>
      </c>
      <c r="L963" s="304">
        <f t="shared" ca="1" si="406"/>
        <v>866.91646079507848</v>
      </c>
      <c r="M963" s="306">
        <f t="shared" ca="1" si="422"/>
        <v>-1.4570259708674134</v>
      </c>
      <c r="N963" s="304">
        <f t="shared" ca="1" si="423"/>
        <v>-83.481438771654027</v>
      </c>
      <c r="P963" s="310">
        <f t="shared" ca="1" si="424"/>
        <v>23</v>
      </c>
      <c r="Q963" s="304">
        <f t="shared" ca="1" si="425"/>
        <v>0</v>
      </c>
      <c r="R963" s="306">
        <f t="shared" ca="1" si="426"/>
        <v>0</v>
      </c>
      <c r="S963" s="307">
        <f t="shared" ca="1" si="427"/>
        <v>8.2349999999999994</v>
      </c>
      <c r="T963" s="304">
        <f t="shared" ca="1" si="407"/>
        <v>80.785349999999994</v>
      </c>
      <c r="U963" s="311">
        <f t="shared" ca="1" si="408"/>
        <v>0</v>
      </c>
      <c r="V963" s="306">
        <f t="shared" ca="1" si="409"/>
        <v>1.2257351578845548</v>
      </c>
      <c r="W963" s="304">
        <f t="shared" ca="1" si="410"/>
        <v>59.745031640469172</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2.4916039506005285</v>
      </c>
      <c r="AH963" s="304">
        <f t="shared" ca="1" si="434"/>
        <v>-7.2549746737779666</v>
      </c>
    </row>
    <row r="964" spans="1:34" x14ac:dyDescent="0.2">
      <c r="A964" s="347">
        <f t="shared" ca="1" si="412"/>
        <v>1E-4</v>
      </c>
      <c r="B964" s="304">
        <f t="shared" ca="1" si="413"/>
        <v>34.425600000001026</v>
      </c>
      <c r="D964" s="306">
        <f t="shared" ca="1" si="414"/>
        <v>-0.82362592510079913</v>
      </c>
      <c r="E964" s="307">
        <f t="shared" ca="1" si="415"/>
        <v>-2.6018897597726935</v>
      </c>
      <c r="F964" s="304">
        <f t="shared" ca="1" si="416"/>
        <v>2.7291372238324976</v>
      </c>
      <c r="G964" s="306">
        <f t="shared" ca="1" si="417"/>
        <v>13.95187965296704</v>
      </c>
      <c r="H964" s="307">
        <f t="shared" ca="1" si="418"/>
        <v>-122.10336210785913</v>
      </c>
      <c r="I964" s="304">
        <f t="shared" ca="1" si="419"/>
        <v>122.89786810150062</v>
      </c>
      <c r="J964" s="306">
        <f t="shared" ca="1" si="420"/>
        <v>866.89570083935689</v>
      </c>
      <c r="K964" s="307">
        <f t="shared" ca="1" si="421"/>
        <v>-6.011698943500388</v>
      </c>
      <c r="L964" s="304">
        <f t="shared" ref="L964:L1004" ca="1" si="435">SQRT(pos_x^2+pos_z^2)</f>
        <v>866.91654538251089</v>
      </c>
      <c r="M964" s="306">
        <f t="shared" ca="1" si="422"/>
        <v>-1.4570268770515902</v>
      </c>
      <c r="N964" s="304">
        <f t="shared" ca="1" si="423"/>
        <v>-83.481490692182817</v>
      </c>
      <c r="P964" s="310">
        <f t="shared" ca="1" si="424"/>
        <v>23</v>
      </c>
      <c r="Q964" s="304">
        <f t="shared" ca="1" si="425"/>
        <v>0</v>
      </c>
      <c r="R964" s="306">
        <f t="shared" ca="1" si="426"/>
        <v>0</v>
      </c>
      <c r="S964" s="307">
        <f t="shared" ca="1" si="427"/>
        <v>8.2349999999999994</v>
      </c>
      <c r="T964" s="304">
        <f t="shared" ref="T964:T1004" ca="1" si="436">m*g</f>
        <v>80.785349999999994</v>
      </c>
      <c r="U964" s="311">
        <f t="shared" ref="U964:U1004" ca="1" si="437">IF(pos_xz&lt;L_rampe,Poids*COS(Beta),0)</f>
        <v>0</v>
      </c>
      <c r="V964" s="306">
        <f t="shared" ref="V964:V1004" ca="1" si="438">Rho_moyen*(20000-Alt_rampe-pos_z)/(20000+Alt_rampe+pos_z)</f>
        <v>1.2257366545478472</v>
      </c>
      <c r="W964" s="304">
        <f t="shared" ref="W964:W1003" ca="1" si="439">1/2*Rho*Sref*Cx*vit_xz^2</f>
        <v>59.7453468400807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2.4915666839303627</v>
      </c>
      <c r="AH964" s="304">
        <f t="shared" ca="1" si="434"/>
        <v>-7.2550129496623166</v>
      </c>
    </row>
    <row r="965" spans="1:34" x14ac:dyDescent="0.2">
      <c r="A965" s="347">
        <f t="shared" ref="A965:A1004" ca="1" si="441">IF(B964+0.01&lt;=T_ini+ROUNDUP(Temps_fin_propu,0), 0.01, IF(K964&gt;0, 0.1, 0.0001))</f>
        <v>1E-4</v>
      </c>
      <c r="B965" s="304">
        <f t="shared" ref="B965:B1004" ca="1" si="442">B964+pas</f>
        <v>34.425700000001029</v>
      </c>
      <c r="D965" s="306">
        <f t="shared" ref="D965:D1004" ca="1" si="443">IF(AND(L964&lt;L_rampe,Poussee&lt;Poids*SIN(M964)),0,(-W964+Poussee)/m*COS(M964)-U964/m*SIN(M964))</f>
        <v>-0.82362373843173364</v>
      </c>
      <c r="E965" s="307">
        <f t="shared" ref="E965:E1004" ca="1" si="444">IF(AND(L964&lt;L_rampe,Poussee&lt;Poids*SIN(M964)),0,(-W964+Poussee)/m*SIN(M964)+U964/m*COS(M964)-Poids/m)</f>
        <v>-2.6018509852561875</v>
      </c>
      <c r="F965" s="304">
        <f t="shared" ref="F965:F1004" ca="1" si="445">SQRT(acc_x^2+acc_z^2)</f>
        <v>2.7290995973007028</v>
      </c>
      <c r="G965" s="306">
        <f t="shared" ref="G965:G1004" ca="1" si="446">G964+acc_x*pas</f>
        <v>13.951797290593197</v>
      </c>
      <c r="H965" s="307">
        <f t="shared" ref="H965:H1004" ca="1" si="447">H964+acc_z*pas</f>
        <v>-122.10362229295765</v>
      </c>
      <c r="I965" s="304">
        <f t="shared" ref="I965:I1004" ca="1" si="448">SQRT(vit_x^2+vit_z^2)</f>
        <v>122.89811725449283</v>
      </c>
      <c r="J965" s="306">
        <f t="shared" ref="J965:J1004" ca="1" si="449">J964+0.5*(vit_x+G964)*pas*(K964&gt;=0)</f>
        <v>866.89570083935689</v>
      </c>
      <c r="K965" s="307">
        <f t="shared" ref="K965:K1004" ca="1" si="450">K964+0.5*(vit_z+H964)*pas</f>
        <v>-6.023909292720429</v>
      </c>
      <c r="L965" s="304">
        <f t="shared" ca="1" si="435"/>
        <v>866.91663014209541</v>
      </c>
      <c r="M965" s="306">
        <f t="shared" ref="M965:M1004" ca="1" si="451">IF(AND(L964&gt;L_rampe,G965&gt;0),ATAN2(G965,H965),$M$4)</f>
        <v>-1.4570277832267431</v>
      </c>
      <c r="N965" s="304">
        <f t="shared" ref="N965:N1004" ca="1" si="452">DEGREES(Beta)</f>
        <v>-83.481542612194573</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8.2349999999999994</v>
      </c>
      <c r="T965" s="304">
        <f t="shared" ca="1" si="436"/>
        <v>80.785349999999994</v>
      </c>
      <c r="U965" s="311">
        <f t="shared" ca="1" si="437"/>
        <v>0</v>
      </c>
      <c r="V965" s="306">
        <f t="shared" ca="1" si="438"/>
        <v>1.2257381512161569</v>
      </c>
      <c r="W965" s="304">
        <f t="shared" ca="1" si="439"/>
        <v>59.74566203739618</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2.4915294175209635</v>
      </c>
      <c r="AH965" s="304">
        <f t="shared" ref="AH965:AH1004" ca="1" si="463">IF(AND(L964&lt;L_rampe,Poussee&lt;Poids*SIN(M964)), g*SIN(M964), (-W964+Poussee)/m)</f>
        <v>-7.2550512252678452</v>
      </c>
    </row>
    <row r="966" spans="1:34" x14ac:dyDescent="0.2">
      <c r="A966" s="347">
        <f t="shared" ca="1" si="441"/>
        <v>1E-4</v>
      </c>
      <c r="B966" s="304">
        <f t="shared" ca="1" si="442"/>
        <v>34.425800000001033</v>
      </c>
      <c r="D966" s="306">
        <f t="shared" ca="1" si="443"/>
        <v>-0.82362155172646445</v>
      </c>
      <c r="E966" s="307">
        <f t="shared" ca="1" si="444"/>
        <v>-2.601812211022172</v>
      </c>
      <c r="F966" s="304">
        <f t="shared" ca="1" si="445"/>
        <v>2.7290619710611908</v>
      </c>
      <c r="G966" s="306">
        <f t="shared" ca="1" si="446"/>
        <v>13.951714928438024</v>
      </c>
      <c r="H966" s="307">
        <f t="shared" ca="1" si="447"/>
        <v>-122.10388247417876</v>
      </c>
      <c r="I966" s="304">
        <f t="shared" ca="1" si="448"/>
        <v>122.89836640375843</v>
      </c>
      <c r="J966" s="306">
        <f t="shared" ca="1" si="449"/>
        <v>866.89570083935689</v>
      </c>
      <c r="K966" s="307">
        <f t="shared" ca="1" si="450"/>
        <v>-6.0361196679587854</v>
      </c>
      <c r="L966" s="304">
        <f t="shared" ca="1" si="435"/>
        <v>866.91671507383319</v>
      </c>
      <c r="M966" s="306">
        <f t="shared" ca="1" si="451"/>
        <v>-1.4570286893928726</v>
      </c>
      <c r="N966" s="304">
        <f t="shared" ca="1" si="452"/>
        <v>-83.481594531689339</v>
      </c>
      <c r="P966" s="310">
        <f t="shared" ca="1" si="453"/>
        <v>23</v>
      </c>
      <c r="Q966" s="304">
        <f t="shared" ca="1" si="454"/>
        <v>0</v>
      </c>
      <c r="R966" s="306">
        <f t="shared" ca="1" si="455"/>
        <v>0</v>
      </c>
      <c r="S966" s="307">
        <f t="shared" ca="1" si="456"/>
        <v>8.2349999999999994</v>
      </c>
      <c r="T966" s="304">
        <f t="shared" ca="1" si="436"/>
        <v>80.785349999999994</v>
      </c>
      <c r="U966" s="311">
        <f t="shared" ca="1" si="437"/>
        <v>0</v>
      </c>
      <c r="V966" s="306">
        <f t="shared" ca="1" si="438"/>
        <v>1.2257396478894838</v>
      </c>
      <c r="W966" s="304">
        <f t="shared" ca="1" si="439"/>
        <v>59.745977232415562</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2.4914921513723254</v>
      </c>
      <c r="AH966" s="304">
        <f t="shared" ca="1" si="463"/>
        <v>-7.2550895005945577</v>
      </c>
    </row>
    <row r="967" spans="1:34" x14ac:dyDescent="0.2">
      <c r="A967" s="347">
        <f t="shared" ca="1" si="441"/>
        <v>1E-4</v>
      </c>
      <c r="B967" s="304">
        <f t="shared" ca="1" si="442"/>
        <v>34.425900000001036</v>
      </c>
      <c r="D967" s="306">
        <f t="shared" ca="1" si="443"/>
        <v>-0.82361936498498978</v>
      </c>
      <c r="E967" s="307">
        <f t="shared" ca="1" si="444"/>
        <v>-2.6017734370706505</v>
      </c>
      <c r="F967" s="304">
        <f t="shared" ca="1" si="445"/>
        <v>2.7290243451139649</v>
      </c>
      <c r="G967" s="306">
        <f t="shared" ca="1" si="446"/>
        <v>13.951632566501525</v>
      </c>
      <c r="H967" s="307">
        <f t="shared" ca="1" si="447"/>
        <v>-122.10414265152247</v>
      </c>
      <c r="I967" s="304">
        <f t="shared" ca="1" si="448"/>
        <v>122.89861554929743</v>
      </c>
      <c r="J967" s="306">
        <f t="shared" ca="1" si="449"/>
        <v>866.89570083935689</v>
      </c>
      <c r="K967" s="307">
        <f t="shared" ca="1" si="450"/>
        <v>-6.0483300692150701</v>
      </c>
      <c r="L967" s="304">
        <f t="shared" ca="1" si="435"/>
        <v>866.91680017772524</v>
      </c>
      <c r="M967" s="306">
        <f t="shared" ca="1" si="451"/>
        <v>-1.4570295955499786</v>
      </c>
      <c r="N967" s="304">
        <f t="shared" ca="1" si="452"/>
        <v>-83.481646450667085</v>
      </c>
      <c r="P967" s="310">
        <f t="shared" ca="1" si="453"/>
        <v>23</v>
      </c>
      <c r="Q967" s="304">
        <f t="shared" ca="1" si="454"/>
        <v>0</v>
      </c>
      <c r="R967" s="306">
        <f t="shared" ca="1" si="455"/>
        <v>0</v>
      </c>
      <c r="S967" s="307">
        <f t="shared" ca="1" si="456"/>
        <v>8.2349999999999994</v>
      </c>
      <c r="T967" s="304">
        <f t="shared" ca="1" si="436"/>
        <v>80.785349999999994</v>
      </c>
      <c r="U967" s="311">
        <f t="shared" ca="1" si="437"/>
        <v>0</v>
      </c>
      <c r="V967" s="306">
        <f t="shared" ca="1" si="438"/>
        <v>1.2257411445678275</v>
      </c>
      <c r="W967" s="304">
        <f t="shared" ca="1" si="439"/>
        <v>59.746292425138847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2.4914548854844591</v>
      </c>
      <c r="AH967" s="304">
        <f t="shared" ca="1" si="463"/>
        <v>-7.2551277756424488</v>
      </c>
    </row>
    <row r="968" spans="1:34" x14ac:dyDescent="0.2">
      <c r="A968" s="347">
        <f t="shared" ca="1" si="441"/>
        <v>1E-4</v>
      </c>
      <c r="B968" s="304">
        <f t="shared" ca="1" si="442"/>
        <v>34.426000000001039</v>
      </c>
      <c r="D968" s="306">
        <f t="shared" ca="1" si="443"/>
        <v>-0.82361717820731117</v>
      </c>
      <c r="E968" s="307">
        <f t="shared" ca="1" si="444"/>
        <v>-2.6017346634016256</v>
      </c>
      <c r="F968" s="304">
        <f t="shared" ca="1" si="445"/>
        <v>2.7289867194590274</v>
      </c>
      <c r="G968" s="306">
        <f t="shared" ca="1" si="446"/>
        <v>13.951550204783704</v>
      </c>
      <c r="H968" s="307">
        <f t="shared" ca="1" si="447"/>
        <v>-122.10440282498881</v>
      </c>
      <c r="I968" s="304">
        <f t="shared" ca="1" si="448"/>
        <v>122.89886469110988</v>
      </c>
      <c r="J968" s="306">
        <f t="shared" ca="1" si="449"/>
        <v>866.89570083935689</v>
      </c>
      <c r="K968" s="307">
        <f t="shared" ca="1" si="450"/>
        <v>-6.0605404964888958</v>
      </c>
      <c r="L968" s="304">
        <f t="shared" ca="1" si="435"/>
        <v>866.91688545377258</v>
      </c>
      <c r="M968" s="306">
        <f t="shared" ca="1" si="451"/>
        <v>-1.4570305016980611</v>
      </c>
      <c r="N968" s="304">
        <f t="shared" ca="1" si="452"/>
        <v>-83.481698369127827</v>
      </c>
      <c r="P968" s="310">
        <f t="shared" ca="1" si="453"/>
        <v>23</v>
      </c>
      <c r="Q968" s="304">
        <f t="shared" ca="1" si="454"/>
        <v>0</v>
      </c>
      <c r="R968" s="306">
        <f t="shared" ca="1" si="455"/>
        <v>0</v>
      </c>
      <c r="S968" s="307">
        <f t="shared" ca="1" si="456"/>
        <v>8.2349999999999994</v>
      </c>
      <c r="T968" s="304">
        <f t="shared" ca="1" si="436"/>
        <v>80.785349999999994</v>
      </c>
      <c r="U968" s="311">
        <f t="shared" ca="1" si="437"/>
        <v>0</v>
      </c>
      <c r="V968" s="306">
        <f t="shared" ca="1" si="438"/>
        <v>1.2257426412511887</v>
      </c>
      <c r="W968" s="304">
        <f t="shared" ca="1" si="439"/>
        <v>59.746607615566063</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2.4914176198573621</v>
      </c>
      <c r="AH968" s="304">
        <f t="shared" ca="1" si="463"/>
        <v>-7.2551660504115176</v>
      </c>
    </row>
    <row r="969" spans="1:34" x14ac:dyDescent="0.2">
      <c r="A969" s="347">
        <f t="shared" ca="1" si="441"/>
        <v>1E-4</v>
      </c>
      <c r="B969" s="304">
        <f t="shared" ca="1" si="442"/>
        <v>34.426100000001043</v>
      </c>
      <c r="D969" s="306">
        <f t="shared" ca="1" si="443"/>
        <v>-0.82361499139343097</v>
      </c>
      <c r="E969" s="307">
        <f t="shared" ca="1" si="444"/>
        <v>-2.6016958900150922</v>
      </c>
      <c r="F969" s="304">
        <f t="shared" ca="1" si="445"/>
        <v>2.7289490940963748</v>
      </c>
      <c r="G969" s="306">
        <f t="shared" ca="1" si="446"/>
        <v>13.951467843284565</v>
      </c>
      <c r="H969" s="307">
        <f t="shared" ca="1" si="447"/>
        <v>-122.10466299457781</v>
      </c>
      <c r="I969" s="304">
        <f t="shared" ca="1" si="448"/>
        <v>122.89911382919578</v>
      </c>
      <c r="J969" s="306">
        <f t="shared" ca="1" si="449"/>
        <v>866.89570083935689</v>
      </c>
      <c r="K969" s="307">
        <f t="shared" ca="1" si="450"/>
        <v>-6.0727509497798744</v>
      </c>
      <c r="L969" s="304">
        <f t="shared" ca="1" si="435"/>
        <v>866.91697090197613</v>
      </c>
      <c r="M969" s="306">
        <f t="shared" ca="1" si="451"/>
        <v>-1.4570314078371207</v>
      </c>
      <c r="N969" s="304">
        <f t="shared" ca="1" si="452"/>
        <v>-83.481750287071591</v>
      </c>
      <c r="P969" s="310">
        <f t="shared" ca="1" si="453"/>
        <v>23</v>
      </c>
      <c r="Q969" s="304">
        <f t="shared" ca="1" si="454"/>
        <v>0</v>
      </c>
      <c r="R969" s="306">
        <f t="shared" ca="1" si="455"/>
        <v>0</v>
      </c>
      <c r="S969" s="307">
        <f t="shared" ca="1" si="456"/>
        <v>8.2349999999999994</v>
      </c>
      <c r="T969" s="304">
        <f t="shared" ca="1" si="436"/>
        <v>80.785349999999994</v>
      </c>
      <c r="U969" s="311">
        <f t="shared" ca="1" si="437"/>
        <v>0</v>
      </c>
      <c r="V969" s="306">
        <f t="shared" ca="1" si="438"/>
        <v>1.2257441379395673</v>
      </c>
      <c r="W969" s="304">
        <f t="shared" ca="1" si="439"/>
        <v>59.746922803697188</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2.4913803544910316</v>
      </c>
      <c r="AH969" s="304">
        <f t="shared" ca="1" si="463"/>
        <v>-7.2552043249017686</v>
      </c>
    </row>
    <row r="970" spans="1:34" x14ac:dyDescent="0.2">
      <c r="A970" s="347">
        <f t="shared" ca="1" si="441"/>
        <v>1E-4</v>
      </c>
      <c r="B970" s="304">
        <f t="shared" ca="1" si="442"/>
        <v>34.426200000001046</v>
      </c>
      <c r="D970" s="306">
        <f t="shared" ca="1" si="443"/>
        <v>-0.82361280454334751</v>
      </c>
      <c r="E970" s="307">
        <f t="shared" ca="1" si="444"/>
        <v>-2.6016571169110527</v>
      </c>
      <c r="F970" s="304">
        <f t="shared" ca="1" si="445"/>
        <v>2.7289114690260088</v>
      </c>
      <c r="G970" s="306">
        <f t="shared" ca="1" si="446"/>
        <v>13.951385482004111</v>
      </c>
      <c r="H970" s="307">
        <f t="shared" ca="1" si="447"/>
        <v>-122.1049231602895</v>
      </c>
      <c r="I970" s="304">
        <f t="shared" ca="1" si="448"/>
        <v>122.89936296355518</v>
      </c>
      <c r="J970" s="306">
        <f t="shared" ca="1" si="449"/>
        <v>866.89570083935689</v>
      </c>
      <c r="K970" s="307">
        <f t="shared" ca="1" si="450"/>
        <v>-6.0849614290876177</v>
      </c>
      <c r="L970" s="304">
        <f t="shared" ca="1" si="435"/>
        <v>866.91705652233725</v>
      </c>
      <c r="M970" s="306">
        <f t="shared" ca="1" si="451"/>
        <v>-1.457032313967157</v>
      </c>
      <c r="N970" s="304">
        <f t="shared" ca="1" si="452"/>
        <v>-83.481802204498365</v>
      </c>
      <c r="P970" s="310">
        <f t="shared" ca="1" si="453"/>
        <v>23</v>
      </c>
      <c r="Q970" s="304">
        <f t="shared" ca="1" si="454"/>
        <v>0</v>
      </c>
      <c r="R970" s="306">
        <f t="shared" ca="1" si="455"/>
        <v>0</v>
      </c>
      <c r="S970" s="307">
        <f t="shared" ca="1" si="456"/>
        <v>8.2349999999999994</v>
      </c>
      <c r="T970" s="304">
        <f t="shared" ca="1" si="436"/>
        <v>80.785349999999994</v>
      </c>
      <c r="U970" s="311">
        <f t="shared" ca="1" si="437"/>
        <v>0</v>
      </c>
      <c r="V970" s="306">
        <f t="shared" ca="1" si="438"/>
        <v>1.2257456346329627</v>
      </c>
      <c r="W970" s="304">
        <f t="shared" ca="1" si="439"/>
        <v>59.747237989532195</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2.4913430893854684</v>
      </c>
      <c r="AH970" s="304">
        <f t="shared" ca="1" si="463"/>
        <v>-7.255242599113199</v>
      </c>
    </row>
    <row r="971" spans="1:34" x14ac:dyDescent="0.2">
      <c r="A971" s="347">
        <f t="shared" ca="1" si="441"/>
        <v>1E-4</v>
      </c>
      <c r="B971" s="304">
        <f t="shared" ca="1" si="442"/>
        <v>34.426300000001049</v>
      </c>
      <c r="D971" s="306">
        <f t="shared" ca="1" si="443"/>
        <v>-0.82361061765706367</v>
      </c>
      <c r="E971" s="307">
        <f t="shared" ca="1" si="444"/>
        <v>-2.6016183440895118</v>
      </c>
      <c r="F971" s="304">
        <f t="shared" ca="1" si="445"/>
        <v>2.7288738442479352</v>
      </c>
      <c r="G971" s="306">
        <f t="shared" ca="1" si="446"/>
        <v>13.951303120942345</v>
      </c>
      <c r="H971" s="307">
        <f t="shared" ca="1" si="447"/>
        <v>-122.10518332212391</v>
      </c>
      <c r="I971" s="304">
        <f t="shared" ca="1" si="448"/>
        <v>122.89961209418809</v>
      </c>
      <c r="J971" s="306">
        <f t="shared" ca="1" si="449"/>
        <v>866.89570083935689</v>
      </c>
      <c r="K971" s="307">
        <f t="shared" ca="1" si="450"/>
        <v>-6.0971719344117385</v>
      </c>
      <c r="L971" s="304">
        <f t="shared" ca="1" si="435"/>
        <v>866.91714231485673</v>
      </c>
      <c r="M971" s="306">
        <f t="shared" ca="1" si="451"/>
        <v>-1.4570332200881706</v>
      </c>
      <c r="N971" s="304">
        <f t="shared" ca="1" si="452"/>
        <v>-83.481854121408176</v>
      </c>
      <c r="P971" s="310">
        <f t="shared" ca="1" si="453"/>
        <v>23</v>
      </c>
      <c r="Q971" s="304">
        <f t="shared" ca="1" si="454"/>
        <v>0</v>
      </c>
      <c r="R971" s="306">
        <f t="shared" ca="1" si="455"/>
        <v>0</v>
      </c>
      <c r="S971" s="307">
        <f t="shared" ca="1" si="456"/>
        <v>8.2349999999999994</v>
      </c>
      <c r="T971" s="304">
        <f t="shared" ca="1" si="436"/>
        <v>80.785349999999994</v>
      </c>
      <c r="U971" s="311">
        <f t="shared" ca="1" si="437"/>
        <v>0</v>
      </c>
      <c r="V971" s="306">
        <f t="shared" ca="1" si="438"/>
        <v>1.225747131331375</v>
      </c>
      <c r="W971" s="304">
        <f t="shared" ca="1" si="439"/>
        <v>59.747553173071076</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2.4913058245406807</v>
      </c>
      <c r="AH971" s="304">
        <f t="shared" ca="1" si="463"/>
        <v>-7.2552808730458045</v>
      </c>
    </row>
    <row r="972" spans="1:34" x14ac:dyDescent="0.2">
      <c r="A972" s="347">
        <f t="shared" ca="1" si="441"/>
        <v>1E-4</v>
      </c>
      <c r="B972" s="304">
        <f t="shared" ca="1" si="442"/>
        <v>34.426400000001053</v>
      </c>
      <c r="D972" s="306">
        <f t="shared" ca="1" si="443"/>
        <v>-0.8236084307345779</v>
      </c>
      <c r="E972" s="307">
        <f t="shared" ca="1" si="444"/>
        <v>-2.6015795715504701</v>
      </c>
      <c r="F972" s="304">
        <f t="shared" ca="1" si="445"/>
        <v>2.7288362197621536</v>
      </c>
      <c r="G972" s="306">
        <f t="shared" ca="1" si="446"/>
        <v>13.951220760099272</v>
      </c>
      <c r="H972" s="307">
        <f t="shared" ca="1" si="447"/>
        <v>-122.10544348008106</v>
      </c>
      <c r="I972" s="304">
        <f t="shared" ca="1" si="448"/>
        <v>122.89986122109453</v>
      </c>
      <c r="J972" s="306">
        <f t="shared" ca="1" si="449"/>
        <v>866.89570083935689</v>
      </c>
      <c r="K972" s="307">
        <f t="shared" ca="1" si="450"/>
        <v>-6.1093824657518487</v>
      </c>
      <c r="L972" s="304">
        <f t="shared" ca="1" si="435"/>
        <v>866.91722827953572</v>
      </c>
      <c r="M972" s="306">
        <f t="shared" ca="1" si="451"/>
        <v>-1.4570341262001612</v>
      </c>
      <c r="N972" s="304">
        <f t="shared" ca="1" si="452"/>
        <v>-83.481906037800997</v>
      </c>
      <c r="P972" s="310">
        <f t="shared" ca="1" si="453"/>
        <v>23</v>
      </c>
      <c r="Q972" s="304">
        <f t="shared" ca="1" si="454"/>
        <v>0</v>
      </c>
      <c r="R972" s="306">
        <f t="shared" ca="1" si="455"/>
        <v>0</v>
      </c>
      <c r="S972" s="307">
        <f t="shared" ca="1" si="456"/>
        <v>8.2349999999999994</v>
      </c>
      <c r="T972" s="304">
        <f t="shared" ca="1" si="436"/>
        <v>80.785349999999994</v>
      </c>
      <c r="U972" s="311">
        <f t="shared" ca="1" si="437"/>
        <v>0</v>
      </c>
      <c r="V972" s="306">
        <f t="shared" ca="1" si="438"/>
        <v>1.225748628034804</v>
      </c>
      <c r="W972" s="304">
        <f t="shared" ca="1" si="439"/>
        <v>59.747868354313823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2.4912685599566666</v>
      </c>
      <c r="AH972" s="304">
        <f t="shared" ca="1" si="463"/>
        <v>-7.255319146699585</v>
      </c>
    </row>
    <row r="973" spans="1:34" x14ac:dyDescent="0.2">
      <c r="A973" s="347">
        <f t="shared" ca="1" si="441"/>
        <v>1E-4</v>
      </c>
      <c r="B973" s="304">
        <f t="shared" ca="1" si="442"/>
        <v>34.426500000001056</v>
      </c>
      <c r="D973" s="306">
        <f t="shared" ca="1" si="443"/>
        <v>-0.82360624377589375</v>
      </c>
      <c r="E973" s="307">
        <f t="shared" ca="1" si="444"/>
        <v>-2.6015407992939279</v>
      </c>
      <c r="F973" s="304">
        <f t="shared" ca="1" si="445"/>
        <v>2.7287985955686662</v>
      </c>
      <c r="G973" s="306">
        <f t="shared" ca="1" si="446"/>
        <v>13.951138399474894</v>
      </c>
      <c r="H973" s="307">
        <f t="shared" ca="1" si="447"/>
        <v>-122.10570363416099</v>
      </c>
      <c r="I973" s="304">
        <f t="shared" ca="1" si="448"/>
        <v>122.90011034427455</v>
      </c>
      <c r="J973" s="306">
        <f t="shared" ca="1" si="449"/>
        <v>866.89570083935689</v>
      </c>
      <c r="K973" s="307">
        <f t="shared" ca="1" si="450"/>
        <v>-6.121593023107561</v>
      </c>
      <c r="L973" s="304">
        <f t="shared" ca="1" si="435"/>
        <v>866.91731441637512</v>
      </c>
      <c r="M973" s="306">
        <f t="shared" ca="1" si="451"/>
        <v>-1.4570350323031294</v>
      </c>
      <c r="N973" s="304">
        <f t="shared" ca="1" si="452"/>
        <v>-83.481957953676883</v>
      </c>
      <c r="P973" s="310">
        <f t="shared" ca="1" si="453"/>
        <v>23</v>
      </c>
      <c r="Q973" s="304">
        <f t="shared" ca="1" si="454"/>
        <v>0</v>
      </c>
      <c r="R973" s="306">
        <f t="shared" ca="1" si="455"/>
        <v>0</v>
      </c>
      <c r="S973" s="307">
        <f t="shared" ca="1" si="456"/>
        <v>8.2349999999999994</v>
      </c>
      <c r="T973" s="304">
        <f t="shared" ca="1" si="436"/>
        <v>80.785349999999994</v>
      </c>
      <c r="U973" s="311">
        <f t="shared" ca="1" si="437"/>
        <v>0</v>
      </c>
      <c r="V973" s="306">
        <f t="shared" ca="1" si="438"/>
        <v>1.2257501247432505</v>
      </c>
      <c r="W973" s="304">
        <f t="shared" ca="1" si="439"/>
        <v>59.748183533260473</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2.4912312956334297</v>
      </c>
      <c r="AH973" s="304">
        <f t="shared" ca="1" si="463"/>
        <v>-7.2553574200745388</v>
      </c>
    </row>
    <row r="974" spans="1:34" x14ac:dyDescent="0.2">
      <c r="A974" s="347">
        <f t="shared" ca="1" si="441"/>
        <v>1E-4</v>
      </c>
      <c r="B974" s="304">
        <f t="shared" ca="1" si="442"/>
        <v>34.426600000001059</v>
      </c>
      <c r="D974" s="306">
        <f t="shared" ca="1" si="443"/>
        <v>-0.82360405678100845</v>
      </c>
      <c r="E974" s="307">
        <f t="shared" ca="1" si="444"/>
        <v>-2.6015020273198814</v>
      </c>
      <c r="F974" s="304">
        <f t="shared" ca="1" si="445"/>
        <v>2.7287609716674686</v>
      </c>
      <c r="G974" s="306">
        <f t="shared" ca="1" si="446"/>
        <v>13.951056039069217</v>
      </c>
      <c r="H974" s="307">
        <f t="shared" ca="1" si="447"/>
        <v>-122.10596378436372</v>
      </c>
      <c r="I974" s="304">
        <f t="shared" ca="1" si="448"/>
        <v>122.90035946372815</v>
      </c>
      <c r="J974" s="306">
        <f t="shared" ca="1" si="449"/>
        <v>866.89570083935689</v>
      </c>
      <c r="K974" s="307">
        <f t="shared" ca="1" si="450"/>
        <v>-6.1338036064784873</v>
      </c>
      <c r="L974" s="304">
        <f t="shared" ca="1" si="435"/>
        <v>866.9174007253763</v>
      </c>
      <c r="M974" s="306">
        <f t="shared" ca="1" si="451"/>
        <v>-1.4570359383970748</v>
      </c>
      <c r="N974" s="304">
        <f t="shared" ca="1" si="452"/>
        <v>-83.482009869035792</v>
      </c>
      <c r="P974" s="310">
        <f t="shared" ca="1" si="453"/>
        <v>23</v>
      </c>
      <c r="Q974" s="304">
        <f t="shared" ca="1" si="454"/>
        <v>0</v>
      </c>
      <c r="R974" s="306">
        <f t="shared" ca="1" si="455"/>
        <v>0</v>
      </c>
      <c r="S974" s="307">
        <f t="shared" ca="1" si="456"/>
        <v>8.2349999999999994</v>
      </c>
      <c r="T974" s="304">
        <f t="shared" ca="1" si="436"/>
        <v>80.785349999999994</v>
      </c>
      <c r="U974" s="311">
        <f t="shared" ca="1" si="437"/>
        <v>0</v>
      </c>
      <c r="V974" s="306">
        <f t="shared" ca="1" si="438"/>
        <v>1.2257516214567137</v>
      </c>
      <c r="W974" s="304">
        <f t="shared" ca="1" si="439"/>
        <v>59.748498709910969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2.4911940315709629</v>
      </c>
      <c r="AH974" s="304">
        <f t="shared" ca="1" si="463"/>
        <v>-7.2553956931706711</v>
      </c>
    </row>
    <row r="975" spans="1:34" x14ac:dyDescent="0.2">
      <c r="A975" s="347">
        <f t="shared" ca="1" si="441"/>
        <v>1E-4</v>
      </c>
      <c r="B975" s="304">
        <f t="shared" ca="1" si="442"/>
        <v>34.426700000001063</v>
      </c>
      <c r="D975" s="306">
        <f t="shared" ca="1" si="443"/>
        <v>-0.82360186974992622</v>
      </c>
      <c r="E975" s="307">
        <f t="shared" ca="1" si="444"/>
        <v>-2.601463255628337</v>
      </c>
      <c r="F975" s="304">
        <f t="shared" ca="1" si="445"/>
        <v>2.7287233480585682</v>
      </c>
      <c r="G975" s="306">
        <f t="shared" ca="1" si="446"/>
        <v>13.950973678882242</v>
      </c>
      <c r="H975" s="307">
        <f t="shared" ca="1" si="447"/>
        <v>-122.10622393068928</v>
      </c>
      <c r="I975" s="304">
        <f t="shared" ca="1" si="448"/>
        <v>122.90060857945538</v>
      </c>
      <c r="J975" s="306">
        <f t="shared" ca="1" si="449"/>
        <v>866.89570083935689</v>
      </c>
      <c r="K975" s="307">
        <f t="shared" ca="1" si="450"/>
        <v>-6.1460142158642403</v>
      </c>
      <c r="L975" s="304">
        <f t="shared" ca="1" si="435"/>
        <v>866.91748720653993</v>
      </c>
      <c r="M975" s="306">
        <f t="shared" ca="1" si="451"/>
        <v>-1.4570368444819981</v>
      </c>
      <c r="N975" s="304">
        <f t="shared" ca="1" si="452"/>
        <v>-83.482061783877782</v>
      </c>
      <c r="P975" s="310">
        <f t="shared" ca="1" si="453"/>
        <v>23</v>
      </c>
      <c r="Q975" s="304">
        <f t="shared" ca="1" si="454"/>
        <v>0</v>
      </c>
      <c r="R975" s="306">
        <f t="shared" ca="1" si="455"/>
        <v>0</v>
      </c>
      <c r="S975" s="307">
        <f t="shared" ca="1" si="456"/>
        <v>8.2349999999999994</v>
      </c>
      <c r="T975" s="304">
        <f t="shared" ca="1" si="436"/>
        <v>80.785349999999994</v>
      </c>
      <c r="U975" s="311">
        <f t="shared" ca="1" si="437"/>
        <v>0</v>
      </c>
      <c r="V975" s="306">
        <f t="shared" ca="1" si="438"/>
        <v>1.2257531181751942</v>
      </c>
      <c r="W975" s="304">
        <f t="shared" ca="1" si="439"/>
        <v>59.748813884265346</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2.491156767769275</v>
      </c>
      <c r="AH975" s="304">
        <f t="shared" ca="1" si="463"/>
        <v>-7.255433965987975</v>
      </c>
    </row>
    <row r="976" spans="1:34" x14ac:dyDescent="0.2">
      <c r="A976" s="347">
        <f t="shared" ca="1" si="441"/>
        <v>1E-4</v>
      </c>
      <c r="B976" s="304">
        <f t="shared" ca="1" si="442"/>
        <v>34.426800000001066</v>
      </c>
      <c r="D976" s="306">
        <f t="shared" ca="1" si="443"/>
        <v>-0.82359968268264472</v>
      </c>
      <c r="E976" s="307">
        <f t="shared" ca="1" si="444"/>
        <v>-2.601424484219292</v>
      </c>
      <c r="F976" s="304">
        <f t="shared" ca="1" si="445"/>
        <v>2.7286857247419611</v>
      </c>
      <c r="G976" s="306">
        <f t="shared" ca="1" si="446"/>
        <v>13.950891318913975</v>
      </c>
      <c r="H976" s="307">
        <f t="shared" ca="1" si="447"/>
        <v>-122.10648407313771</v>
      </c>
      <c r="I976" s="304">
        <f t="shared" ca="1" si="448"/>
        <v>122.90085769145625</v>
      </c>
      <c r="J976" s="306">
        <f t="shared" ca="1" si="449"/>
        <v>866.89570083935689</v>
      </c>
      <c r="K976" s="307">
        <f t="shared" ca="1" si="450"/>
        <v>-6.158224851264432</v>
      </c>
      <c r="L976" s="304">
        <f t="shared" ca="1" si="435"/>
        <v>866.91757385986728</v>
      </c>
      <c r="M976" s="306">
        <f t="shared" ca="1" si="451"/>
        <v>-1.4570377505578991</v>
      </c>
      <c r="N976" s="304">
        <f t="shared" ca="1" si="452"/>
        <v>-83.482113698202824</v>
      </c>
      <c r="P976" s="310">
        <f t="shared" ca="1" si="453"/>
        <v>23</v>
      </c>
      <c r="Q976" s="304">
        <f t="shared" ca="1" si="454"/>
        <v>0</v>
      </c>
      <c r="R976" s="306">
        <f t="shared" ca="1" si="455"/>
        <v>0</v>
      </c>
      <c r="S976" s="307">
        <f t="shared" ca="1" si="456"/>
        <v>8.2349999999999994</v>
      </c>
      <c r="T976" s="304">
        <f t="shared" ca="1" si="436"/>
        <v>80.785349999999994</v>
      </c>
      <c r="U976" s="311">
        <f t="shared" ca="1" si="437"/>
        <v>0</v>
      </c>
      <c r="V976" s="306">
        <f t="shared" ca="1" si="438"/>
        <v>1.2257546148986911</v>
      </c>
      <c r="W976" s="304">
        <f t="shared" ca="1" si="439"/>
        <v>59.749129056323554</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2.491119504228366</v>
      </c>
      <c r="AH976" s="304">
        <f t="shared" ca="1" si="463"/>
        <v>-7.2554722385264538</v>
      </c>
    </row>
    <row r="977" spans="1:34" x14ac:dyDescent="0.2">
      <c r="A977" s="347">
        <f t="shared" ca="1" si="441"/>
        <v>1E-4</v>
      </c>
      <c r="B977" s="304">
        <f t="shared" ca="1" si="442"/>
        <v>34.426900000001069</v>
      </c>
      <c r="D977" s="306">
        <f t="shared" ca="1" si="443"/>
        <v>-0.82359749557916673</v>
      </c>
      <c r="E977" s="307">
        <f t="shared" ca="1" si="444"/>
        <v>-2.6013857130927489</v>
      </c>
      <c r="F977" s="304">
        <f t="shared" ca="1" si="445"/>
        <v>2.7286481017176518</v>
      </c>
      <c r="G977" s="306">
        <f t="shared" ca="1" si="446"/>
        <v>13.950808959164418</v>
      </c>
      <c r="H977" s="307">
        <f t="shared" ca="1" si="447"/>
        <v>-122.10674421170901</v>
      </c>
      <c r="I977" s="304">
        <f t="shared" ca="1" si="448"/>
        <v>122.9011067997308</v>
      </c>
      <c r="J977" s="306">
        <f t="shared" ca="1" si="449"/>
        <v>866.89570083935689</v>
      </c>
      <c r="K977" s="307">
        <f t="shared" ca="1" si="450"/>
        <v>-6.1704355126786741</v>
      </c>
      <c r="L977" s="304">
        <f t="shared" ca="1" si="435"/>
        <v>866.91766068535935</v>
      </c>
      <c r="M977" s="306">
        <f t="shared" ca="1" si="451"/>
        <v>-1.4570386566247779</v>
      </c>
      <c r="N977" s="304">
        <f t="shared" ca="1" si="452"/>
        <v>-83.482165612010945</v>
      </c>
      <c r="P977" s="310">
        <f t="shared" ca="1" si="453"/>
        <v>23</v>
      </c>
      <c r="Q977" s="304">
        <f t="shared" ca="1" si="454"/>
        <v>0</v>
      </c>
      <c r="R977" s="306">
        <f t="shared" ca="1" si="455"/>
        <v>0</v>
      </c>
      <c r="S977" s="307">
        <f t="shared" ca="1" si="456"/>
        <v>8.2349999999999994</v>
      </c>
      <c r="T977" s="304">
        <f t="shared" ca="1" si="436"/>
        <v>80.785349999999994</v>
      </c>
      <c r="U977" s="311">
        <f t="shared" ca="1" si="437"/>
        <v>0</v>
      </c>
      <c r="V977" s="306">
        <f t="shared" ca="1" si="438"/>
        <v>1.2257561116272051</v>
      </c>
      <c r="W977" s="304">
        <f t="shared" ca="1" si="439"/>
        <v>59.749444226085629</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2.4910822409482334</v>
      </c>
      <c r="AH977" s="304">
        <f t="shared" ca="1" si="463"/>
        <v>-7.2555105107861033</v>
      </c>
    </row>
    <row r="978" spans="1:34" x14ac:dyDescent="0.2">
      <c r="A978" s="347">
        <f t="shared" ca="1" si="441"/>
        <v>1E-4</v>
      </c>
      <c r="B978" s="304">
        <f t="shared" ca="1" si="442"/>
        <v>34.427000000001073</v>
      </c>
      <c r="D978" s="306">
        <f t="shared" ca="1" si="443"/>
        <v>-0.82359530843949269</v>
      </c>
      <c r="E978" s="307">
        <f t="shared" ca="1" si="444"/>
        <v>-2.601346942248707</v>
      </c>
      <c r="F978" s="304">
        <f t="shared" ca="1" si="445"/>
        <v>2.7286104789856394</v>
      </c>
      <c r="G978" s="306">
        <f t="shared" ca="1" si="446"/>
        <v>13.950726599633574</v>
      </c>
      <c r="H978" s="307">
        <f t="shared" ca="1" si="447"/>
        <v>-122.10700434640324</v>
      </c>
      <c r="I978" s="304">
        <f t="shared" ca="1" si="448"/>
        <v>122.90135590427904</v>
      </c>
      <c r="J978" s="306">
        <f t="shared" ca="1" si="449"/>
        <v>866.89570083935689</v>
      </c>
      <c r="K978" s="307">
        <f t="shared" ca="1" si="450"/>
        <v>-6.1826462001065794</v>
      </c>
      <c r="L978" s="304">
        <f t="shared" ca="1" si="435"/>
        <v>866.91774768301718</v>
      </c>
      <c r="M978" s="306">
        <f t="shared" ca="1" si="451"/>
        <v>-1.4570395626826349</v>
      </c>
      <c r="N978" s="304">
        <f t="shared" ca="1" si="452"/>
        <v>-83.482217525302133</v>
      </c>
      <c r="P978" s="310">
        <f t="shared" ca="1" si="453"/>
        <v>23</v>
      </c>
      <c r="Q978" s="304">
        <f t="shared" ca="1" si="454"/>
        <v>0</v>
      </c>
      <c r="R978" s="306">
        <f t="shared" ca="1" si="455"/>
        <v>0</v>
      </c>
      <c r="S978" s="307">
        <f t="shared" ca="1" si="456"/>
        <v>8.2349999999999994</v>
      </c>
      <c r="T978" s="304">
        <f t="shared" ca="1" si="436"/>
        <v>80.785349999999994</v>
      </c>
      <c r="U978" s="311">
        <f t="shared" ca="1" si="437"/>
        <v>0</v>
      </c>
      <c r="V978" s="306">
        <f t="shared" ca="1" si="438"/>
        <v>1.225757608360736</v>
      </c>
      <c r="W978" s="304">
        <f t="shared" ca="1" si="439"/>
        <v>59.749759393551535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2.4910449779288832</v>
      </c>
      <c r="AH978" s="304">
        <f t="shared" ca="1" si="463"/>
        <v>-7.2555487827669261</v>
      </c>
    </row>
    <row r="979" spans="1:34" x14ac:dyDescent="0.2">
      <c r="A979" s="347">
        <f t="shared" ca="1" si="441"/>
        <v>1E-4</v>
      </c>
      <c r="B979" s="304">
        <f t="shared" ca="1" si="442"/>
        <v>34.427100000001076</v>
      </c>
      <c r="D979" s="306">
        <f t="shared" ca="1" si="443"/>
        <v>-0.82359312126362216</v>
      </c>
      <c r="E979" s="307">
        <f t="shared" ca="1" si="444"/>
        <v>-2.6013081716871698</v>
      </c>
      <c r="F979" s="304">
        <f t="shared" ca="1" si="445"/>
        <v>2.7285728565459273</v>
      </c>
      <c r="G979" s="306">
        <f t="shared" ca="1" si="446"/>
        <v>13.950644240321449</v>
      </c>
      <c r="H979" s="307">
        <f t="shared" ca="1" si="447"/>
        <v>-122.10726447722041</v>
      </c>
      <c r="I979" s="304">
        <f t="shared" ca="1" si="448"/>
        <v>122.901605005101</v>
      </c>
      <c r="J979" s="306">
        <f t="shared" ca="1" si="449"/>
        <v>866.89570083935689</v>
      </c>
      <c r="K979" s="307">
        <f t="shared" ca="1" si="450"/>
        <v>-6.1948569135477607</v>
      </c>
      <c r="L979" s="304">
        <f t="shared" ca="1" si="435"/>
        <v>866.91783485284179</v>
      </c>
      <c r="M979" s="306">
        <f t="shared" ca="1" si="451"/>
        <v>-1.45704046873147</v>
      </c>
      <c r="N979" s="304">
        <f t="shared" ca="1" si="452"/>
        <v>-83.482269438076429</v>
      </c>
      <c r="P979" s="310">
        <f t="shared" ca="1" si="453"/>
        <v>23</v>
      </c>
      <c r="Q979" s="304">
        <f t="shared" ca="1" si="454"/>
        <v>0</v>
      </c>
      <c r="R979" s="306">
        <f t="shared" ca="1" si="455"/>
        <v>0</v>
      </c>
      <c r="S979" s="307">
        <f t="shared" ca="1" si="456"/>
        <v>8.2349999999999994</v>
      </c>
      <c r="T979" s="304">
        <f t="shared" ca="1" si="436"/>
        <v>80.785349999999994</v>
      </c>
      <c r="U979" s="311">
        <f t="shared" ca="1" si="437"/>
        <v>0</v>
      </c>
      <c r="V979" s="306">
        <f t="shared" ca="1" si="438"/>
        <v>1.2257591050992835</v>
      </c>
      <c r="W979" s="304">
        <f t="shared" ca="1" si="439"/>
        <v>59.750074558721273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2.4910077151703147</v>
      </c>
      <c r="AH979" s="304">
        <f t="shared" ca="1" si="463"/>
        <v>-7.2555870544689176</v>
      </c>
    </row>
    <row r="980" spans="1:34" x14ac:dyDescent="0.2">
      <c r="A980" s="347">
        <f t="shared" ca="1" si="441"/>
        <v>1E-4</v>
      </c>
      <c r="B980" s="304">
        <f t="shared" ca="1" si="442"/>
        <v>34.427200000001079</v>
      </c>
      <c r="D980" s="306">
        <f t="shared" ca="1" si="443"/>
        <v>-0.82359093405155759</v>
      </c>
      <c r="E980" s="307">
        <f t="shared" ca="1" si="444"/>
        <v>-2.6012694014081346</v>
      </c>
      <c r="F980" s="304">
        <f t="shared" ca="1" si="445"/>
        <v>2.7285352343985139</v>
      </c>
      <c r="G980" s="306">
        <f t="shared" ca="1" si="446"/>
        <v>13.950561881228044</v>
      </c>
      <c r="H980" s="307">
        <f t="shared" ca="1" si="447"/>
        <v>-122.10752460416055</v>
      </c>
      <c r="I980" s="304">
        <f t="shared" ca="1" si="448"/>
        <v>122.90185410219671</v>
      </c>
      <c r="J980" s="306">
        <f t="shared" ca="1" si="449"/>
        <v>866.89570083935689</v>
      </c>
      <c r="K980" s="307">
        <f t="shared" ca="1" si="450"/>
        <v>-6.2070676530018298</v>
      </c>
      <c r="L980" s="304">
        <f t="shared" ca="1" si="435"/>
        <v>866.9179221948342</v>
      </c>
      <c r="M980" s="306">
        <f t="shared" ca="1" si="451"/>
        <v>-1.4570413747712831</v>
      </c>
      <c r="N980" s="304">
        <f t="shared" ca="1" si="452"/>
        <v>-83.482321350333791</v>
      </c>
      <c r="P980" s="310">
        <f t="shared" ca="1" si="453"/>
        <v>23</v>
      </c>
      <c r="Q980" s="304">
        <f t="shared" ca="1" si="454"/>
        <v>0</v>
      </c>
      <c r="R980" s="306">
        <f t="shared" ca="1" si="455"/>
        <v>0</v>
      </c>
      <c r="S980" s="307">
        <f t="shared" ca="1" si="456"/>
        <v>8.2349999999999994</v>
      </c>
      <c r="T980" s="304">
        <f t="shared" ca="1" si="436"/>
        <v>80.785349999999994</v>
      </c>
      <c r="U980" s="311">
        <f t="shared" ca="1" si="437"/>
        <v>0</v>
      </c>
      <c r="V980" s="306">
        <f t="shared" ca="1" si="438"/>
        <v>1.2257606018428477</v>
      </c>
      <c r="W980" s="304">
        <f t="shared" ca="1" si="439"/>
        <v>59.750389721594814</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2.4909704526725278</v>
      </c>
      <c r="AH980" s="304">
        <f t="shared" ca="1" si="463"/>
        <v>-7.2556253258920798</v>
      </c>
    </row>
    <row r="981" spans="1:34" x14ac:dyDescent="0.2">
      <c r="A981" s="347">
        <f t="shared" ca="1" si="441"/>
        <v>1E-4</v>
      </c>
      <c r="B981" s="304">
        <f t="shared" ca="1" si="442"/>
        <v>34.427300000001082</v>
      </c>
      <c r="D981" s="306">
        <f t="shared" ca="1" si="443"/>
        <v>-0.82358874680329974</v>
      </c>
      <c r="E981" s="307">
        <f t="shared" ca="1" si="444"/>
        <v>-2.6012306314116085</v>
      </c>
      <c r="F981" s="304">
        <f t="shared" ca="1" si="445"/>
        <v>2.7284976125434057</v>
      </c>
      <c r="G981" s="306">
        <f t="shared" ca="1" si="446"/>
        <v>13.950479522353364</v>
      </c>
      <c r="H981" s="307">
        <f t="shared" ca="1" si="447"/>
        <v>-122.10778472722369</v>
      </c>
      <c r="I981" s="304">
        <f t="shared" ca="1" si="448"/>
        <v>122.9021031955662</v>
      </c>
      <c r="J981" s="306">
        <f t="shared" ca="1" si="449"/>
        <v>866.89570083935689</v>
      </c>
      <c r="K981" s="307">
        <f t="shared" ca="1" si="450"/>
        <v>-6.2192784184683987</v>
      </c>
      <c r="L981" s="304">
        <f t="shared" ca="1" si="435"/>
        <v>866.91800970899556</v>
      </c>
      <c r="M981" s="306">
        <f t="shared" ca="1" si="451"/>
        <v>-1.4570422808020751</v>
      </c>
      <c r="N981" s="304">
        <f t="shared" ca="1" si="452"/>
        <v>-83.482373262074276</v>
      </c>
      <c r="P981" s="310">
        <f t="shared" ca="1" si="453"/>
        <v>23</v>
      </c>
      <c r="Q981" s="304">
        <f t="shared" ca="1" si="454"/>
        <v>0</v>
      </c>
      <c r="R981" s="306">
        <f t="shared" ca="1" si="455"/>
        <v>0</v>
      </c>
      <c r="S981" s="307">
        <f t="shared" ca="1" si="456"/>
        <v>8.2349999999999994</v>
      </c>
      <c r="T981" s="304">
        <f t="shared" ca="1" si="436"/>
        <v>80.785349999999994</v>
      </c>
      <c r="U981" s="311">
        <f t="shared" ca="1" si="437"/>
        <v>0</v>
      </c>
      <c r="V981" s="306">
        <f t="shared" ca="1" si="438"/>
        <v>1.2257620985914288</v>
      </c>
      <c r="W981" s="304">
        <f t="shared" ca="1" si="439"/>
        <v>59.750704882172201</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2.4909331904355287</v>
      </c>
      <c r="AH981" s="304">
        <f t="shared" ca="1" si="463"/>
        <v>-7.2556635970364081</v>
      </c>
    </row>
    <row r="982" spans="1:34" x14ac:dyDescent="0.2">
      <c r="A982" s="347">
        <f t="shared" ca="1" si="441"/>
        <v>1E-4</v>
      </c>
      <c r="B982" s="304">
        <f t="shared" ca="1" si="442"/>
        <v>34.427400000001086</v>
      </c>
      <c r="D982" s="306">
        <f t="shared" ca="1" si="443"/>
        <v>-0.82358655951884641</v>
      </c>
      <c r="E982" s="307">
        <f t="shared" ca="1" si="444"/>
        <v>-2.6011918616975853</v>
      </c>
      <c r="F982" s="304">
        <f t="shared" ca="1" si="445"/>
        <v>2.7284599909805971</v>
      </c>
      <c r="G982" s="306">
        <f t="shared" ca="1" si="446"/>
        <v>13.950397163697412</v>
      </c>
      <c r="H982" s="307">
        <f t="shared" ca="1" si="447"/>
        <v>-122.10804484640985</v>
      </c>
      <c r="I982" s="304">
        <f t="shared" ca="1" si="448"/>
        <v>122.90235228520949</v>
      </c>
      <c r="J982" s="306">
        <f t="shared" ca="1" si="449"/>
        <v>866.89570083935689</v>
      </c>
      <c r="K982" s="307">
        <f t="shared" ca="1" si="450"/>
        <v>-6.23148920994708</v>
      </c>
      <c r="L982" s="304">
        <f t="shared" ca="1" si="435"/>
        <v>866.91809739532687</v>
      </c>
      <c r="M982" s="306">
        <f t="shared" ca="1" si="451"/>
        <v>-1.4570431868238454</v>
      </c>
      <c r="N982" s="304">
        <f t="shared" ca="1" si="452"/>
        <v>-83.482425173297855</v>
      </c>
      <c r="P982" s="310">
        <f t="shared" ca="1" si="453"/>
        <v>23</v>
      </c>
      <c r="Q982" s="304">
        <f t="shared" ca="1" si="454"/>
        <v>0</v>
      </c>
      <c r="R982" s="306">
        <f t="shared" ca="1" si="455"/>
        <v>0</v>
      </c>
      <c r="S982" s="307">
        <f t="shared" ca="1" si="456"/>
        <v>8.2349999999999994</v>
      </c>
      <c r="T982" s="304">
        <f t="shared" ca="1" si="436"/>
        <v>80.785349999999994</v>
      </c>
      <c r="U982" s="311">
        <f t="shared" ca="1" si="437"/>
        <v>0</v>
      </c>
      <c r="V982" s="306">
        <f t="shared" ca="1" si="438"/>
        <v>1.2257635953450261</v>
      </c>
      <c r="W982" s="304">
        <f t="shared" ca="1" si="439"/>
        <v>59.751020040453369</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2.4908959284593095</v>
      </c>
      <c r="AH982" s="304">
        <f t="shared" ca="1" si="463"/>
        <v>-7.255701867901907</v>
      </c>
    </row>
    <row r="983" spans="1:34" x14ac:dyDescent="0.2">
      <c r="A983" s="347">
        <f t="shared" ca="1" si="441"/>
        <v>1E-4</v>
      </c>
      <c r="B983" s="304">
        <f t="shared" ca="1" si="442"/>
        <v>34.427500000001089</v>
      </c>
      <c r="D983" s="306">
        <f t="shared" ca="1" si="443"/>
        <v>-0.82358437219820191</v>
      </c>
      <c r="E983" s="307">
        <f t="shared" ca="1" si="444"/>
        <v>-2.6011530922660713</v>
      </c>
      <c r="F983" s="304">
        <f t="shared" ca="1" si="445"/>
        <v>2.7284223697100951</v>
      </c>
      <c r="G983" s="306">
        <f t="shared" ca="1" si="446"/>
        <v>13.950314805260192</v>
      </c>
      <c r="H983" s="307">
        <f t="shared" ca="1" si="447"/>
        <v>-122.10830496171909</v>
      </c>
      <c r="I983" s="304">
        <f t="shared" ca="1" si="448"/>
        <v>122.90260137112661</v>
      </c>
      <c r="J983" s="306">
        <f t="shared" ca="1" si="449"/>
        <v>866.89570083935689</v>
      </c>
      <c r="K983" s="307">
        <f t="shared" ca="1" si="450"/>
        <v>-6.2437000274374865</v>
      </c>
      <c r="L983" s="304">
        <f t="shared" ca="1" si="435"/>
        <v>866.91818525382905</v>
      </c>
      <c r="M983" s="306">
        <f t="shared" ca="1" si="451"/>
        <v>-1.4570440928365946</v>
      </c>
      <c r="N983" s="304">
        <f t="shared" ca="1" si="452"/>
        <v>-83.482477084004572</v>
      </c>
      <c r="P983" s="310">
        <f t="shared" ca="1" si="453"/>
        <v>23</v>
      </c>
      <c r="Q983" s="304">
        <f t="shared" ca="1" si="454"/>
        <v>0</v>
      </c>
      <c r="R983" s="306">
        <f t="shared" ca="1" si="455"/>
        <v>0</v>
      </c>
      <c r="S983" s="307">
        <f t="shared" ca="1" si="456"/>
        <v>8.2349999999999994</v>
      </c>
      <c r="T983" s="304">
        <f t="shared" ca="1" si="436"/>
        <v>80.785349999999994</v>
      </c>
      <c r="U983" s="311">
        <f t="shared" ca="1" si="437"/>
        <v>0</v>
      </c>
      <c r="V983" s="306">
        <f t="shared" ca="1" si="438"/>
        <v>1.2257650921036405</v>
      </c>
      <c r="W983" s="304">
        <f t="shared" ca="1" si="439"/>
        <v>59.751335196438362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2.4908586667438817</v>
      </c>
      <c r="AH983" s="304">
        <f t="shared" ca="1" si="463"/>
        <v>-7.2557401384885702</v>
      </c>
    </row>
    <row r="984" spans="1:34" x14ac:dyDescent="0.2">
      <c r="A984" s="347">
        <f t="shared" ca="1" si="441"/>
        <v>1E-4</v>
      </c>
      <c r="B984" s="304">
        <f t="shared" ca="1" si="442"/>
        <v>34.427600000001092</v>
      </c>
      <c r="D984" s="306">
        <f t="shared" ca="1" si="443"/>
        <v>-0.82358218484136347</v>
      </c>
      <c r="E984" s="307">
        <f t="shared" ca="1" si="444"/>
        <v>-2.6011143231170637</v>
      </c>
      <c r="F984" s="304">
        <f t="shared" ca="1" si="445"/>
        <v>2.7283847487318966</v>
      </c>
      <c r="G984" s="306">
        <f t="shared" ca="1" si="446"/>
        <v>13.950232447041707</v>
      </c>
      <c r="H984" s="307">
        <f t="shared" ca="1" si="447"/>
        <v>-122.1085650731514</v>
      </c>
      <c r="I984" s="304">
        <f t="shared" ca="1" si="448"/>
        <v>122.90285045331758</v>
      </c>
      <c r="J984" s="306">
        <f t="shared" ca="1" si="449"/>
        <v>866.89570083935689</v>
      </c>
      <c r="K984" s="307">
        <f t="shared" ca="1" si="450"/>
        <v>-6.2559108709392302</v>
      </c>
      <c r="L984" s="304">
        <f t="shared" ca="1" si="435"/>
        <v>866.91827328450336</v>
      </c>
      <c r="M984" s="306">
        <f t="shared" ca="1" si="451"/>
        <v>-1.4570449988403225</v>
      </c>
      <c r="N984" s="304">
        <f t="shared" ca="1" si="452"/>
        <v>-83.482528994194411</v>
      </c>
      <c r="P984" s="310">
        <f t="shared" ca="1" si="453"/>
        <v>23</v>
      </c>
      <c r="Q984" s="304">
        <f t="shared" ca="1" si="454"/>
        <v>0</v>
      </c>
      <c r="R984" s="306">
        <f t="shared" ca="1" si="455"/>
        <v>0</v>
      </c>
      <c r="S984" s="307">
        <f t="shared" ca="1" si="456"/>
        <v>8.2349999999999994</v>
      </c>
      <c r="T984" s="304">
        <f t="shared" ca="1" si="436"/>
        <v>80.785349999999994</v>
      </c>
      <c r="U984" s="311">
        <f t="shared" ca="1" si="437"/>
        <v>0</v>
      </c>
      <c r="V984" s="306">
        <f t="shared" ca="1" si="438"/>
        <v>1.2257665888672715</v>
      </c>
      <c r="W984" s="304">
        <f t="shared" ca="1" si="439"/>
        <v>59.751650350127171</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2.4908214052892381</v>
      </c>
      <c r="AH984" s="304">
        <f t="shared" ca="1" si="463"/>
        <v>-7.2557784087964015</v>
      </c>
    </row>
    <row r="985" spans="1:34" x14ac:dyDescent="0.2">
      <c r="A985" s="347">
        <f t="shared" ca="1" si="441"/>
        <v>1E-4</v>
      </c>
      <c r="B985" s="304">
        <f t="shared" ca="1" si="442"/>
        <v>34.427700000001096</v>
      </c>
      <c r="D985" s="306">
        <f t="shared" ca="1" si="443"/>
        <v>-0.82357999744833621</v>
      </c>
      <c r="E985" s="307">
        <f t="shared" ca="1" si="444"/>
        <v>-2.6010755542505608</v>
      </c>
      <c r="F985" s="304">
        <f t="shared" ca="1" si="445"/>
        <v>2.7283471280460012</v>
      </c>
      <c r="G985" s="306">
        <f t="shared" ca="1" si="446"/>
        <v>13.950150089041962</v>
      </c>
      <c r="H985" s="307">
        <f t="shared" ca="1" si="447"/>
        <v>-122.10882518070682</v>
      </c>
      <c r="I985" s="304">
        <f t="shared" ca="1" si="448"/>
        <v>122.90309953178242</v>
      </c>
      <c r="J985" s="306">
        <f t="shared" ca="1" si="449"/>
        <v>866.89570083935689</v>
      </c>
      <c r="K985" s="307">
        <f t="shared" ca="1" si="450"/>
        <v>-6.2681217404519227</v>
      </c>
      <c r="L985" s="304">
        <f t="shared" ca="1" si="435"/>
        <v>866.91836148735069</v>
      </c>
      <c r="M985" s="306">
        <f t="shared" ca="1" si="451"/>
        <v>-1.4570459048350295</v>
      </c>
      <c r="N985" s="304">
        <f t="shared" ca="1" si="452"/>
        <v>-83.482580903867373</v>
      </c>
      <c r="P985" s="310">
        <f t="shared" ca="1" si="453"/>
        <v>23</v>
      </c>
      <c r="Q985" s="304">
        <f t="shared" ca="1" si="454"/>
        <v>0</v>
      </c>
      <c r="R985" s="306">
        <f t="shared" ca="1" si="455"/>
        <v>0</v>
      </c>
      <c r="S985" s="307">
        <f t="shared" ca="1" si="456"/>
        <v>8.2349999999999994</v>
      </c>
      <c r="T985" s="304">
        <f t="shared" ca="1" si="436"/>
        <v>80.785349999999994</v>
      </c>
      <c r="U985" s="311">
        <f t="shared" ca="1" si="437"/>
        <v>0</v>
      </c>
      <c r="V985" s="306">
        <f t="shared" ca="1" si="438"/>
        <v>1.2257680856359192</v>
      </c>
      <c r="W985" s="304">
        <f t="shared" ca="1" si="439"/>
        <v>59.751965501519742</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2.4907841440953842</v>
      </c>
      <c r="AH985" s="304">
        <f t="shared" ca="1" si="463"/>
        <v>-7.2558166788254006</v>
      </c>
    </row>
    <row r="986" spans="1:34" x14ac:dyDescent="0.2">
      <c r="A986" s="347">
        <f t="shared" ca="1" si="441"/>
        <v>1E-4</v>
      </c>
      <c r="B986" s="304">
        <f t="shared" ca="1" si="442"/>
        <v>34.427800000001099</v>
      </c>
      <c r="D986" s="306">
        <f t="shared" ca="1" si="443"/>
        <v>-0.82357781001911634</v>
      </c>
      <c r="E986" s="307">
        <f t="shared" ca="1" si="444"/>
        <v>-2.6010367856665706</v>
      </c>
      <c r="F986" s="304">
        <f t="shared" ca="1" si="445"/>
        <v>2.728309507652416</v>
      </c>
      <c r="G986" s="306">
        <f t="shared" ca="1" si="446"/>
        <v>13.95006773126096</v>
      </c>
      <c r="H986" s="307">
        <f t="shared" ca="1" si="447"/>
        <v>-122.10908528438539</v>
      </c>
      <c r="I986" s="304">
        <f t="shared" ca="1" si="448"/>
        <v>122.90334860652118</v>
      </c>
      <c r="J986" s="306">
        <f t="shared" ca="1" si="449"/>
        <v>866.89570083935689</v>
      </c>
      <c r="K986" s="307">
        <f t="shared" ca="1" si="450"/>
        <v>-6.280332635975177</v>
      </c>
      <c r="L986" s="304">
        <f t="shared" ca="1" si="435"/>
        <v>866.9184498623722</v>
      </c>
      <c r="M986" s="306">
        <f t="shared" ca="1" si="451"/>
        <v>-1.4570468108207155</v>
      </c>
      <c r="N986" s="304">
        <f t="shared" ca="1" si="452"/>
        <v>-83.482632813023486</v>
      </c>
      <c r="P986" s="310">
        <f t="shared" ca="1" si="453"/>
        <v>23</v>
      </c>
      <c r="Q986" s="304">
        <f t="shared" ca="1" si="454"/>
        <v>0</v>
      </c>
      <c r="R986" s="306">
        <f t="shared" ca="1" si="455"/>
        <v>0</v>
      </c>
      <c r="S986" s="307">
        <f t="shared" ca="1" si="456"/>
        <v>8.2349999999999994</v>
      </c>
      <c r="T986" s="304">
        <f t="shared" ca="1" si="436"/>
        <v>80.785349999999994</v>
      </c>
      <c r="U986" s="311">
        <f t="shared" ca="1" si="437"/>
        <v>0</v>
      </c>
      <c r="V986" s="306">
        <f t="shared" ca="1" si="438"/>
        <v>1.2257695824095833</v>
      </c>
      <c r="W986" s="304">
        <f t="shared" ca="1" si="439"/>
        <v>59.752280650616115</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2.4907468831623207</v>
      </c>
      <c r="AH986" s="304">
        <f t="shared" ca="1" si="463"/>
        <v>-7.2558549485755615</v>
      </c>
    </row>
    <row r="987" spans="1:34" x14ac:dyDescent="0.2">
      <c r="A987" s="347">
        <f t="shared" ca="1" si="441"/>
        <v>1E-4</v>
      </c>
      <c r="B987" s="304">
        <f t="shared" ca="1" si="442"/>
        <v>34.427900000001102</v>
      </c>
      <c r="D987" s="306">
        <f t="shared" ca="1" si="443"/>
        <v>-0.82357562255370775</v>
      </c>
      <c r="E987" s="307">
        <f t="shared" ca="1" si="444"/>
        <v>-2.6009980173650886</v>
      </c>
      <c r="F987" s="304">
        <f t="shared" ca="1" si="445"/>
        <v>2.7282718875511378</v>
      </c>
      <c r="G987" s="306">
        <f t="shared" ca="1" si="446"/>
        <v>13.949985373698704</v>
      </c>
      <c r="H987" s="307">
        <f t="shared" ca="1" si="447"/>
        <v>-122.10934538418712</v>
      </c>
      <c r="I987" s="304">
        <f t="shared" ca="1" si="448"/>
        <v>122.90359767753387</v>
      </c>
      <c r="J987" s="306">
        <f t="shared" ca="1" si="449"/>
        <v>866.89570083935689</v>
      </c>
      <c r="K987" s="307">
        <f t="shared" ca="1" si="450"/>
        <v>-6.2925435575086057</v>
      </c>
      <c r="L987" s="304">
        <f t="shared" ca="1" si="435"/>
        <v>866.91853840956878</v>
      </c>
      <c r="M987" s="306">
        <f t="shared" ca="1" si="451"/>
        <v>-1.4570477167973808</v>
      </c>
      <c r="N987" s="304">
        <f t="shared" ca="1" si="452"/>
        <v>-83.48268472166275</v>
      </c>
      <c r="P987" s="310">
        <f t="shared" ca="1" si="453"/>
        <v>23</v>
      </c>
      <c r="Q987" s="304">
        <f t="shared" ca="1" si="454"/>
        <v>0</v>
      </c>
      <c r="R987" s="306">
        <f t="shared" ca="1" si="455"/>
        <v>0</v>
      </c>
      <c r="S987" s="307">
        <f t="shared" ca="1" si="456"/>
        <v>8.2349999999999994</v>
      </c>
      <c r="T987" s="304">
        <f t="shared" ca="1" si="436"/>
        <v>80.785349999999994</v>
      </c>
      <c r="U987" s="311">
        <f t="shared" ca="1" si="437"/>
        <v>0</v>
      </c>
      <c r="V987" s="306">
        <f t="shared" ca="1" si="438"/>
        <v>1.2257710791882639</v>
      </c>
      <c r="W987" s="304">
        <f t="shared" ca="1" si="439"/>
        <v>59.752595797416269</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2.4907096224900496</v>
      </c>
      <c r="AH987" s="304">
        <f t="shared" ca="1" si="463"/>
        <v>-7.2558932180468876</v>
      </c>
    </row>
    <row r="988" spans="1:34" x14ac:dyDescent="0.2">
      <c r="A988" s="347">
        <f t="shared" ca="1" si="441"/>
        <v>1E-4</v>
      </c>
      <c r="B988" s="304">
        <f t="shared" ca="1" si="442"/>
        <v>34.428000000001106</v>
      </c>
      <c r="D988" s="306">
        <f t="shared" ca="1" si="443"/>
        <v>-0.82357343505211045</v>
      </c>
      <c r="E988" s="307">
        <f t="shared" ca="1" si="444"/>
        <v>-2.6009592493461167</v>
      </c>
      <c r="F988" s="304">
        <f t="shared" ca="1" si="445"/>
        <v>2.7282342677421689</v>
      </c>
      <c r="G988" s="306">
        <f t="shared" ca="1" si="446"/>
        <v>13.949903016355199</v>
      </c>
      <c r="H988" s="307">
        <f t="shared" ca="1" si="447"/>
        <v>-122.10960548011205</v>
      </c>
      <c r="I988" s="304">
        <f t="shared" ca="1" si="448"/>
        <v>122.90384674482051</v>
      </c>
      <c r="J988" s="306">
        <f t="shared" ca="1" si="449"/>
        <v>866.89570083935689</v>
      </c>
      <c r="K988" s="307">
        <f t="shared" ca="1" si="450"/>
        <v>-6.3047545050518208</v>
      </c>
      <c r="L988" s="304">
        <f t="shared" ca="1" si="435"/>
        <v>866.91862712894147</v>
      </c>
      <c r="M988" s="306">
        <f t="shared" ca="1" si="451"/>
        <v>-1.4570486227650254</v>
      </c>
      <c r="N988" s="304">
        <f t="shared" ca="1" si="452"/>
        <v>-83.482736629785165</v>
      </c>
      <c r="P988" s="310">
        <f t="shared" ca="1" si="453"/>
        <v>23</v>
      </c>
      <c r="Q988" s="304">
        <f t="shared" ca="1" si="454"/>
        <v>0</v>
      </c>
      <c r="R988" s="306">
        <f t="shared" ca="1" si="455"/>
        <v>0</v>
      </c>
      <c r="S988" s="307">
        <f t="shared" ca="1" si="456"/>
        <v>8.2349999999999994</v>
      </c>
      <c r="T988" s="304">
        <f t="shared" ca="1" si="436"/>
        <v>80.785349999999994</v>
      </c>
      <c r="U988" s="311">
        <f t="shared" ca="1" si="437"/>
        <v>0</v>
      </c>
      <c r="V988" s="306">
        <f t="shared" ca="1" si="438"/>
        <v>1.2257725759719609</v>
      </c>
      <c r="W988" s="304">
        <f t="shared" ca="1" si="439"/>
        <v>59.752910941920184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2.4906723620785671</v>
      </c>
      <c r="AH988" s="304">
        <f t="shared" ca="1" si="463"/>
        <v>-7.2559314872393772</v>
      </c>
    </row>
    <row r="989" spans="1:34" x14ac:dyDescent="0.2">
      <c r="A989" s="347">
        <f t="shared" ca="1" si="441"/>
        <v>1E-4</v>
      </c>
      <c r="B989" s="304">
        <f t="shared" ca="1" si="442"/>
        <v>34.428100000001109</v>
      </c>
      <c r="D989" s="306">
        <f t="shared" ca="1" si="443"/>
        <v>-0.82357124751432431</v>
      </c>
      <c r="E989" s="307">
        <f t="shared" ca="1" si="444"/>
        <v>-2.6009204816096583</v>
      </c>
      <c r="F989" s="304">
        <f t="shared" ca="1" si="445"/>
        <v>2.728196648225512</v>
      </c>
      <c r="G989" s="306">
        <f t="shared" ca="1" si="446"/>
        <v>13.949820659230447</v>
      </c>
      <c r="H989" s="307">
        <f t="shared" ca="1" si="447"/>
        <v>-122.10986557216022</v>
      </c>
      <c r="I989" s="304">
        <f t="shared" ca="1" si="448"/>
        <v>122.90409580838114</v>
      </c>
      <c r="J989" s="306">
        <f t="shared" ca="1" si="449"/>
        <v>866.89570083935689</v>
      </c>
      <c r="K989" s="307">
        <f t="shared" ca="1" si="450"/>
        <v>-6.316965478604434</v>
      </c>
      <c r="L989" s="304">
        <f t="shared" ca="1" si="435"/>
        <v>866.9187160204915</v>
      </c>
      <c r="M989" s="306">
        <f t="shared" ca="1" si="451"/>
        <v>-1.4570495287236496</v>
      </c>
      <c r="N989" s="304">
        <f t="shared" ca="1" si="452"/>
        <v>-83.482788537390732</v>
      </c>
      <c r="P989" s="310">
        <f t="shared" ca="1" si="453"/>
        <v>23</v>
      </c>
      <c r="Q989" s="304">
        <f t="shared" ca="1" si="454"/>
        <v>0</v>
      </c>
      <c r="R989" s="306">
        <f t="shared" ca="1" si="455"/>
        <v>0</v>
      </c>
      <c r="S989" s="307">
        <f t="shared" ca="1" si="456"/>
        <v>8.2349999999999994</v>
      </c>
      <c r="T989" s="304">
        <f t="shared" ca="1" si="436"/>
        <v>80.785349999999994</v>
      </c>
      <c r="U989" s="311">
        <f t="shared" ca="1" si="437"/>
        <v>0</v>
      </c>
      <c r="V989" s="306">
        <f t="shared" ca="1" si="438"/>
        <v>1.2257740727606745</v>
      </c>
      <c r="W989" s="304">
        <f t="shared" ca="1" si="439"/>
        <v>59.75322608412786</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2.4906351019278805</v>
      </c>
      <c r="AH989" s="304">
        <f t="shared" ca="1" si="463"/>
        <v>-7.2559697561530285</v>
      </c>
    </row>
    <row r="990" spans="1:34" x14ac:dyDescent="0.2">
      <c r="A990" s="347">
        <f t="shared" ca="1" si="441"/>
        <v>1E-4</v>
      </c>
      <c r="B990" s="304">
        <f t="shared" ca="1" si="442"/>
        <v>34.428200000001112</v>
      </c>
      <c r="D990" s="306">
        <f t="shared" ca="1" si="443"/>
        <v>-0.82356905994035101</v>
      </c>
      <c r="E990" s="307">
        <f t="shared" ca="1" si="444"/>
        <v>-2.6008817141557117</v>
      </c>
      <c r="F990" s="304">
        <f t="shared" ca="1" si="445"/>
        <v>2.7281590290011661</v>
      </c>
      <c r="G990" s="306">
        <f t="shared" ca="1" si="446"/>
        <v>13.949738302324453</v>
      </c>
      <c r="H990" s="307">
        <f t="shared" ca="1" si="447"/>
        <v>-122.11012566033163</v>
      </c>
      <c r="I990" s="304">
        <f t="shared" ca="1" si="448"/>
        <v>122.90434486821579</v>
      </c>
      <c r="J990" s="306">
        <f t="shared" ca="1" si="449"/>
        <v>866.89570083935689</v>
      </c>
      <c r="K990" s="307">
        <f t="shared" ca="1" si="450"/>
        <v>-6.3291764781660582</v>
      </c>
      <c r="L990" s="304">
        <f t="shared" ca="1" si="435"/>
        <v>866.91880508421991</v>
      </c>
      <c r="M990" s="306">
        <f t="shared" ca="1" si="451"/>
        <v>-1.4570504346732533</v>
      </c>
      <c r="N990" s="304">
        <f t="shared" ca="1" si="452"/>
        <v>-83.482840444479478</v>
      </c>
      <c r="P990" s="310">
        <f t="shared" ca="1" si="453"/>
        <v>23</v>
      </c>
      <c r="Q990" s="304">
        <f t="shared" ca="1" si="454"/>
        <v>0</v>
      </c>
      <c r="R990" s="306">
        <f t="shared" ca="1" si="455"/>
        <v>0</v>
      </c>
      <c r="S990" s="307">
        <f t="shared" ca="1" si="456"/>
        <v>8.2349999999999994</v>
      </c>
      <c r="T990" s="304">
        <f t="shared" ca="1" si="436"/>
        <v>80.785349999999994</v>
      </c>
      <c r="U990" s="311">
        <f t="shared" ca="1" si="437"/>
        <v>0</v>
      </c>
      <c r="V990" s="306">
        <f t="shared" ca="1" si="438"/>
        <v>1.2257755695544044</v>
      </c>
      <c r="W990" s="304">
        <f t="shared" ca="1" si="439"/>
        <v>59.75354122403931</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2.4905978420379915</v>
      </c>
      <c r="AH990" s="304">
        <f t="shared" ca="1" si="463"/>
        <v>-7.2560080247878398</v>
      </c>
    </row>
    <row r="991" spans="1:34" x14ac:dyDescent="0.2">
      <c r="A991" s="347">
        <f t="shared" ca="1" si="441"/>
        <v>1E-4</v>
      </c>
      <c r="B991" s="304">
        <f t="shared" ca="1" si="442"/>
        <v>34.428300000001116</v>
      </c>
      <c r="D991" s="306">
        <f t="shared" ca="1" si="443"/>
        <v>-0.8235668723301911</v>
      </c>
      <c r="E991" s="307">
        <f t="shared" ca="1" si="444"/>
        <v>-2.6008429469842769</v>
      </c>
      <c r="F991" s="304">
        <f t="shared" ca="1" si="445"/>
        <v>2.7281214100691322</v>
      </c>
      <c r="G991" s="306">
        <f t="shared" ca="1" si="446"/>
        <v>13.94965594563722</v>
      </c>
      <c r="H991" s="307">
        <f t="shared" ca="1" si="447"/>
        <v>-122.11038574462633</v>
      </c>
      <c r="I991" s="304">
        <f t="shared" ca="1" si="448"/>
        <v>122.90459392432446</v>
      </c>
      <c r="J991" s="306">
        <f t="shared" ca="1" si="449"/>
        <v>866.89570083935689</v>
      </c>
      <c r="K991" s="307">
        <f t="shared" ca="1" si="450"/>
        <v>-6.3413875037363061</v>
      </c>
      <c r="L991" s="304">
        <f t="shared" ca="1" si="435"/>
        <v>866.91889432012738</v>
      </c>
      <c r="M991" s="306">
        <f t="shared" ca="1" si="451"/>
        <v>-1.457051340613837</v>
      </c>
      <c r="N991" s="304">
        <f t="shared" ca="1" si="452"/>
        <v>-83.482892351051419</v>
      </c>
      <c r="P991" s="310">
        <f t="shared" ca="1" si="453"/>
        <v>23</v>
      </c>
      <c r="Q991" s="304">
        <f t="shared" ca="1" si="454"/>
        <v>0</v>
      </c>
      <c r="R991" s="306">
        <f t="shared" ca="1" si="455"/>
        <v>0</v>
      </c>
      <c r="S991" s="307">
        <f t="shared" ca="1" si="456"/>
        <v>8.2349999999999994</v>
      </c>
      <c r="T991" s="304">
        <f t="shared" ca="1" si="436"/>
        <v>80.785349999999994</v>
      </c>
      <c r="U991" s="311">
        <f t="shared" ca="1" si="437"/>
        <v>0</v>
      </c>
      <c r="V991" s="306">
        <f t="shared" ca="1" si="438"/>
        <v>1.2257770663531509</v>
      </c>
      <c r="W991" s="304">
        <f t="shared" ca="1" si="439"/>
        <v>59.753856361654492</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2.490560582408893</v>
      </c>
      <c r="AH991" s="304">
        <f t="shared" ca="1" si="463"/>
        <v>-7.2560462931438146</v>
      </c>
    </row>
    <row r="992" spans="1:34" x14ac:dyDescent="0.2">
      <c r="A992" s="347">
        <f t="shared" ca="1" si="441"/>
        <v>1E-4</v>
      </c>
      <c r="B992" s="304">
        <f t="shared" ca="1" si="442"/>
        <v>34.428400000001119</v>
      </c>
      <c r="D992" s="306">
        <f t="shared" ca="1" si="443"/>
        <v>-0.82356468468384414</v>
      </c>
      <c r="E992" s="307">
        <f t="shared" ca="1" si="444"/>
        <v>-2.6008041800953574</v>
      </c>
      <c r="F992" s="304">
        <f t="shared" ca="1" si="445"/>
        <v>2.7280837914294138</v>
      </c>
      <c r="G992" s="306">
        <f t="shared" ca="1" si="446"/>
        <v>13.949573589168752</v>
      </c>
      <c r="H992" s="307">
        <f t="shared" ca="1" si="447"/>
        <v>-122.11064582504434</v>
      </c>
      <c r="I992" s="304">
        <f t="shared" ca="1" si="448"/>
        <v>122.9048429767072</v>
      </c>
      <c r="J992" s="306">
        <f t="shared" ca="1" si="449"/>
        <v>866.89570083935689</v>
      </c>
      <c r="K992" s="307">
        <f t="shared" ca="1" si="450"/>
        <v>-6.3535985553147896</v>
      </c>
      <c r="L992" s="304">
        <f t="shared" ca="1" si="435"/>
        <v>866.91898372821549</v>
      </c>
      <c r="M992" s="306">
        <f t="shared" ca="1" si="451"/>
        <v>-1.4570522465454006</v>
      </c>
      <c r="N992" s="304">
        <f t="shared" ca="1" si="452"/>
        <v>-83.482944257106539</v>
      </c>
      <c r="P992" s="310">
        <f t="shared" ca="1" si="453"/>
        <v>23</v>
      </c>
      <c r="Q992" s="304">
        <f t="shared" ca="1" si="454"/>
        <v>0</v>
      </c>
      <c r="R992" s="306">
        <f t="shared" ca="1" si="455"/>
        <v>0</v>
      </c>
      <c r="S992" s="307">
        <f t="shared" ca="1" si="456"/>
        <v>8.2349999999999994</v>
      </c>
      <c r="T992" s="304">
        <f t="shared" ca="1" si="436"/>
        <v>80.785349999999994</v>
      </c>
      <c r="U992" s="311">
        <f t="shared" ca="1" si="437"/>
        <v>0</v>
      </c>
      <c r="V992" s="306">
        <f t="shared" ca="1" si="438"/>
        <v>1.2257785631569134</v>
      </c>
      <c r="W992" s="304">
        <f t="shared" ca="1" si="439"/>
        <v>59.754171496973427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2.4905233230405983</v>
      </c>
      <c r="AH992" s="304">
        <f t="shared" ca="1" si="463"/>
        <v>-7.2560845612209466</v>
      </c>
    </row>
    <row r="993" spans="1:34" x14ac:dyDescent="0.2">
      <c r="A993" s="347">
        <f t="shared" ca="1" si="441"/>
        <v>1E-4</v>
      </c>
      <c r="B993" s="304">
        <f t="shared" ca="1" si="442"/>
        <v>34.428500000001122</v>
      </c>
      <c r="D993" s="306">
        <f t="shared" ca="1" si="443"/>
        <v>-0.82356249700131212</v>
      </c>
      <c r="E993" s="307">
        <f t="shared" ca="1" si="444"/>
        <v>-2.6007654134889524</v>
      </c>
      <c r="F993" s="304">
        <f t="shared" ca="1" si="445"/>
        <v>2.7280461730820096</v>
      </c>
      <c r="G993" s="306">
        <f t="shared" ca="1" si="446"/>
        <v>13.949491232919051</v>
      </c>
      <c r="H993" s="307">
        <f t="shared" ca="1" si="447"/>
        <v>-122.1109059015857</v>
      </c>
      <c r="I993" s="304">
        <f t="shared" ca="1" si="448"/>
        <v>122.90509202536404</v>
      </c>
      <c r="J993" s="306">
        <f t="shared" ca="1" si="449"/>
        <v>866.89570083935689</v>
      </c>
      <c r="K993" s="307">
        <f t="shared" ca="1" si="450"/>
        <v>-6.3658096329011213</v>
      </c>
      <c r="L993" s="304">
        <f t="shared" ca="1" si="435"/>
        <v>866.91907330848483</v>
      </c>
      <c r="M993" s="306">
        <f t="shared" ca="1" si="451"/>
        <v>-1.457053152467944</v>
      </c>
      <c r="N993" s="304">
        <f t="shared" ca="1" si="452"/>
        <v>-83.482996162644838</v>
      </c>
      <c r="P993" s="310">
        <f t="shared" ca="1" si="453"/>
        <v>23</v>
      </c>
      <c r="Q993" s="304">
        <f t="shared" ca="1" si="454"/>
        <v>0</v>
      </c>
      <c r="R993" s="306">
        <f t="shared" ca="1" si="455"/>
        <v>0</v>
      </c>
      <c r="S993" s="307">
        <f t="shared" ca="1" si="456"/>
        <v>8.2349999999999994</v>
      </c>
      <c r="T993" s="304">
        <f t="shared" ca="1" si="436"/>
        <v>80.785349999999994</v>
      </c>
      <c r="U993" s="311">
        <f t="shared" ca="1" si="437"/>
        <v>0</v>
      </c>
      <c r="V993" s="306">
        <f t="shared" ca="1" si="438"/>
        <v>1.2257800599656927</v>
      </c>
      <c r="W993" s="304">
        <f t="shared" ca="1" si="439"/>
        <v>59.75448662999613</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2.4904860639330977</v>
      </c>
      <c r="AH993" s="304">
        <f t="shared" ca="1" si="463"/>
        <v>-7.2561228290192386</v>
      </c>
    </row>
    <row r="994" spans="1:34" x14ac:dyDescent="0.2">
      <c r="A994" s="347">
        <f t="shared" ca="1" si="441"/>
        <v>1E-4</v>
      </c>
      <c r="B994" s="304">
        <f t="shared" ca="1" si="442"/>
        <v>34.428600000001126</v>
      </c>
      <c r="D994" s="306">
        <f t="shared" ca="1" si="443"/>
        <v>-0.82356030928259727</v>
      </c>
      <c r="E994" s="307">
        <f t="shared" ca="1" si="444"/>
        <v>-2.6007266471650592</v>
      </c>
      <c r="F994" s="304">
        <f t="shared" ca="1" si="445"/>
        <v>2.7280085550269186</v>
      </c>
      <c r="G994" s="306">
        <f t="shared" ca="1" si="446"/>
        <v>13.949408876888123</v>
      </c>
      <c r="H994" s="307">
        <f t="shared" ca="1" si="447"/>
        <v>-122.11116597425041</v>
      </c>
      <c r="I994" s="304">
        <f t="shared" ca="1" si="448"/>
        <v>122.90534107029498</v>
      </c>
      <c r="J994" s="306">
        <f t="shared" ca="1" si="449"/>
        <v>866.89570083935689</v>
      </c>
      <c r="K994" s="307">
        <f t="shared" ca="1" si="450"/>
        <v>-6.3780207364949133</v>
      </c>
      <c r="L994" s="304">
        <f t="shared" ca="1" si="435"/>
        <v>866.91916306093663</v>
      </c>
      <c r="M994" s="306">
        <f t="shared" ca="1" si="451"/>
        <v>-1.457054058381468</v>
      </c>
      <c r="N994" s="304">
        <f t="shared" ca="1" si="452"/>
        <v>-83.48304806766636</v>
      </c>
      <c r="P994" s="310">
        <f t="shared" ca="1" si="453"/>
        <v>23</v>
      </c>
      <c r="Q994" s="304">
        <f t="shared" ca="1" si="454"/>
        <v>0</v>
      </c>
      <c r="R994" s="306">
        <f t="shared" ca="1" si="455"/>
        <v>0</v>
      </c>
      <c r="S994" s="307">
        <f t="shared" ca="1" si="456"/>
        <v>8.2349999999999994</v>
      </c>
      <c r="T994" s="304">
        <f t="shared" ca="1" si="436"/>
        <v>80.785349999999994</v>
      </c>
      <c r="U994" s="311">
        <f t="shared" ca="1" si="437"/>
        <v>0</v>
      </c>
      <c r="V994" s="306">
        <f t="shared" ca="1" si="438"/>
        <v>1.2257815567794879</v>
      </c>
      <c r="W994" s="304">
        <f t="shared" ca="1" si="439"/>
        <v>59.754801760722508</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2.4904488050863947</v>
      </c>
      <c r="AH994" s="304">
        <f t="shared" ca="1" si="463"/>
        <v>-7.2561610965386922</v>
      </c>
    </row>
    <row r="995" spans="1:34" x14ac:dyDescent="0.2">
      <c r="A995" s="347">
        <f t="shared" ca="1" si="441"/>
        <v>1E-4</v>
      </c>
      <c r="B995" s="304">
        <f t="shared" ca="1" si="442"/>
        <v>34.428700000001129</v>
      </c>
      <c r="D995" s="306">
        <f t="shared" ca="1" si="443"/>
        <v>-0.82355812152769514</v>
      </c>
      <c r="E995" s="307">
        <f t="shared" ca="1" si="444"/>
        <v>-2.6006878811236893</v>
      </c>
      <c r="F995" s="304">
        <f t="shared" ca="1" si="445"/>
        <v>2.7279709372641512</v>
      </c>
      <c r="G995" s="306">
        <f t="shared" ca="1" si="446"/>
        <v>13.949326521075971</v>
      </c>
      <c r="H995" s="307">
        <f t="shared" ca="1" si="447"/>
        <v>-122.11142604303852</v>
      </c>
      <c r="I995" s="304">
        <f t="shared" ca="1" si="448"/>
        <v>122.90559011150006</v>
      </c>
      <c r="J995" s="306">
        <f t="shared" ca="1" si="449"/>
        <v>866.89570083935689</v>
      </c>
      <c r="K995" s="307">
        <f t="shared" ca="1" si="450"/>
        <v>-6.3902318660957773</v>
      </c>
      <c r="L995" s="304">
        <f t="shared" ca="1" si="435"/>
        <v>866.91925298557203</v>
      </c>
      <c r="M995" s="306">
        <f t="shared" ca="1" si="451"/>
        <v>-1.457054964285972</v>
      </c>
      <c r="N995" s="304">
        <f t="shared" ca="1" si="452"/>
        <v>-83.48309997217109</v>
      </c>
      <c r="P995" s="310">
        <f t="shared" ca="1" si="453"/>
        <v>23</v>
      </c>
      <c r="Q995" s="304">
        <f t="shared" ca="1" si="454"/>
        <v>0</v>
      </c>
      <c r="R995" s="306">
        <f t="shared" ca="1" si="455"/>
        <v>0</v>
      </c>
      <c r="S995" s="307">
        <f t="shared" ca="1" si="456"/>
        <v>8.2349999999999994</v>
      </c>
      <c r="T995" s="304">
        <f t="shared" ca="1" si="436"/>
        <v>80.785349999999994</v>
      </c>
      <c r="U995" s="311">
        <f t="shared" ca="1" si="437"/>
        <v>0</v>
      </c>
      <c r="V995" s="306">
        <f t="shared" ca="1" si="438"/>
        <v>1.2257830535982994</v>
      </c>
      <c r="W995" s="304">
        <f t="shared" ca="1" si="439"/>
        <v>59.755116889152639</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2.4904115465004999</v>
      </c>
      <c r="AH995" s="304">
        <f t="shared" ca="1" si="463"/>
        <v>-7.256199363779297</v>
      </c>
    </row>
    <row r="996" spans="1:34" x14ac:dyDescent="0.2">
      <c r="A996" s="347">
        <f t="shared" ca="1" si="441"/>
        <v>1E-4</v>
      </c>
      <c r="B996" s="304">
        <f t="shared" ca="1" si="442"/>
        <v>34.428800000001132</v>
      </c>
      <c r="D996" s="306">
        <f t="shared" ca="1" si="443"/>
        <v>-0.82355593373661162</v>
      </c>
      <c r="E996" s="307">
        <f t="shared" ca="1" si="444"/>
        <v>-2.600649115364833</v>
      </c>
      <c r="F996" s="304">
        <f t="shared" ca="1" si="445"/>
        <v>2.7279333197936988</v>
      </c>
      <c r="G996" s="306">
        <f t="shared" ca="1" si="446"/>
        <v>13.949244165482597</v>
      </c>
      <c r="H996" s="307">
        <f t="shared" ca="1" si="447"/>
        <v>-122.11168610795005</v>
      </c>
      <c r="I996" s="304">
        <f t="shared" ca="1" si="448"/>
        <v>122.9058391489793</v>
      </c>
      <c r="J996" s="306">
        <f t="shared" ca="1" si="449"/>
        <v>866.89570083935689</v>
      </c>
      <c r="K996" s="307">
        <f t="shared" ca="1" si="450"/>
        <v>-6.402443021703327</v>
      </c>
      <c r="L996" s="304">
        <f t="shared" ca="1" si="435"/>
        <v>866.91934308239195</v>
      </c>
      <c r="M996" s="306">
        <f t="shared" ca="1" si="451"/>
        <v>-1.4570558701814564</v>
      </c>
      <c r="N996" s="304">
        <f t="shared" ca="1" si="452"/>
        <v>-83.483151876159027</v>
      </c>
      <c r="P996" s="310">
        <f t="shared" ca="1" si="453"/>
        <v>23</v>
      </c>
      <c r="Q996" s="304">
        <f t="shared" ca="1" si="454"/>
        <v>0</v>
      </c>
      <c r="R996" s="306">
        <f t="shared" ca="1" si="455"/>
        <v>0</v>
      </c>
      <c r="S996" s="307">
        <f t="shared" ca="1" si="456"/>
        <v>8.2349999999999994</v>
      </c>
      <c r="T996" s="304">
        <f t="shared" ca="1" si="436"/>
        <v>80.785349999999994</v>
      </c>
      <c r="U996" s="311">
        <f t="shared" ca="1" si="437"/>
        <v>0</v>
      </c>
      <c r="V996" s="306">
        <f t="shared" ca="1" si="438"/>
        <v>1.2257845504221276</v>
      </c>
      <c r="W996" s="304">
        <f t="shared" ca="1" si="439"/>
        <v>59.755432015286488</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2.4903742881754027</v>
      </c>
      <c r="AH996" s="304">
        <f t="shared" ca="1" si="463"/>
        <v>-7.2562376307410617</v>
      </c>
    </row>
    <row r="997" spans="1:34" x14ac:dyDescent="0.2">
      <c r="A997" s="347">
        <f t="shared" ca="1" si="441"/>
        <v>1E-4</v>
      </c>
      <c r="B997" s="304">
        <f t="shared" ca="1" si="442"/>
        <v>34.428900000001136</v>
      </c>
      <c r="D997" s="306">
        <f t="shared" ca="1" si="443"/>
        <v>-0.82355374590934682</v>
      </c>
      <c r="E997" s="307">
        <f t="shared" ca="1" si="444"/>
        <v>-2.6006103498884947</v>
      </c>
      <c r="F997" s="304">
        <f t="shared" ca="1" si="445"/>
        <v>2.7278957026155668</v>
      </c>
      <c r="G997" s="306">
        <f t="shared" ca="1" si="446"/>
        <v>13.949161810108006</v>
      </c>
      <c r="H997" s="307">
        <f t="shared" ca="1" si="447"/>
        <v>-122.11194616898504</v>
      </c>
      <c r="I997" s="304">
        <f t="shared" ca="1" si="448"/>
        <v>122.90608818273274</v>
      </c>
      <c r="J997" s="306">
        <f t="shared" ca="1" si="449"/>
        <v>866.89570083935689</v>
      </c>
      <c r="K997" s="307">
        <f t="shared" ca="1" si="450"/>
        <v>-6.4146542033171734</v>
      </c>
      <c r="L997" s="304">
        <f t="shared" ca="1" si="435"/>
        <v>866.9194333513974</v>
      </c>
      <c r="M997" s="306">
        <f t="shared" ca="1" si="451"/>
        <v>-1.4570567760679216</v>
      </c>
      <c r="N997" s="304">
        <f t="shared" ca="1" si="452"/>
        <v>-83.483203779630202</v>
      </c>
      <c r="P997" s="310">
        <f t="shared" ca="1" si="453"/>
        <v>23</v>
      </c>
      <c r="Q997" s="304">
        <f t="shared" ca="1" si="454"/>
        <v>0</v>
      </c>
      <c r="R997" s="306">
        <f t="shared" ca="1" si="455"/>
        <v>0</v>
      </c>
      <c r="S997" s="307">
        <f t="shared" ca="1" si="456"/>
        <v>8.2349999999999994</v>
      </c>
      <c r="T997" s="304">
        <f t="shared" ca="1" si="436"/>
        <v>80.785349999999994</v>
      </c>
      <c r="U997" s="311">
        <f t="shared" ca="1" si="437"/>
        <v>0</v>
      </c>
      <c r="V997" s="306">
        <f t="shared" ca="1" si="438"/>
        <v>1.2257860472509714</v>
      </c>
      <c r="W997" s="304">
        <f t="shared" ca="1" si="439"/>
        <v>59.755747139124033</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2.4903370301111076</v>
      </c>
      <c r="AH997" s="304">
        <f t="shared" ca="1" si="463"/>
        <v>-7.2562758974239818</v>
      </c>
    </row>
    <row r="998" spans="1:34" x14ac:dyDescent="0.2">
      <c r="A998" s="347">
        <f t="shared" ca="1" si="441"/>
        <v>1E-4</v>
      </c>
      <c r="B998" s="304">
        <f t="shared" ca="1" si="442"/>
        <v>34.429000000001139</v>
      </c>
      <c r="D998" s="306">
        <f t="shared" ca="1" si="443"/>
        <v>-0.82355155804589886</v>
      </c>
      <c r="E998" s="307">
        <f t="shared" ca="1" si="444"/>
        <v>-2.6005715846946771</v>
      </c>
      <c r="F998" s="304">
        <f t="shared" ca="1" si="445"/>
        <v>2.7278580857297565</v>
      </c>
      <c r="G998" s="306">
        <f t="shared" ca="1" si="446"/>
        <v>13.949079454952201</v>
      </c>
      <c r="H998" s="307">
        <f t="shared" ca="1" si="447"/>
        <v>-122.11220622614351</v>
      </c>
      <c r="I998" s="304">
        <f t="shared" ca="1" si="448"/>
        <v>122.90633721276041</v>
      </c>
      <c r="J998" s="306">
        <f t="shared" ca="1" si="449"/>
        <v>866.89570083935689</v>
      </c>
      <c r="K998" s="307">
        <f t="shared" ca="1" si="450"/>
        <v>-6.4268654109369301</v>
      </c>
      <c r="L998" s="304">
        <f t="shared" ca="1" si="435"/>
        <v>866.91952379258942</v>
      </c>
      <c r="M998" s="306">
        <f t="shared" ca="1" si="451"/>
        <v>-1.4570576819453676</v>
      </c>
      <c r="N998" s="304">
        <f t="shared" ca="1" si="452"/>
        <v>-83.483255682584613</v>
      </c>
      <c r="P998" s="310">
        <f t="shared" ca="1" si="453"/>
        <v>23</v>
      </c>
      <c r="Q998" s="304">
        <f t="shared" ca="1" si="454"/>
        <v>0</v>
      </c>
      <c r="R998" s="306">
        <f t="shared" ca="1" si="455"/>
        <v>0</v>
      </c>
      <c r="S998" s="307">
        <f t="shared" ca="1" si="456"/>
        <v>8.2349999999999994</v>
      </c>
      <c r="T998" s="304">
        <f t="shared" ca="1" si="436"/>
        <v>80.785349999999994</v>
      </c>
      <c r="U998" s="311">
        <f t="shared" ca="1" si="437"/>
        <v>0</v>
      </c>
      <c r="V998" s="306">
        <f t="shared" ca="1" si="438"/>
        <v>1.2257875440848318</v>
      </c>
      <c r="W998" s="304">
        <f t="shared" ca="1" si="439"/>
        <v>59.75606226066531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2.4902997723076199</v>
      </c>
      <c r="AH998" s="304">
        <f t="shared" ca="1" si="463"/>
        <v>-7.2563141638280557</v>
      </c>
    </row>
    <row r="999" spans="1:34" x14ac:dyDescent="0.2">
      <c r="A999" s="347">
        <f t="shared" ca="1" si="441"/>
        <v>1E-4</v>
      </c>
      <c r="B999" s="304">
        <f t="shared" ca="1" si="442"/>
        <v>34.429100000001142</v>
      </c>
      <c r="D999" s="306">
        <f t="shared" ca="1" si="443"/>
        <v>-0.82354937014626994</v>
      </c>
      <c r="E999" s="307">
        <f t="shared" ca="1" si="444"/>
        <v>-2.6005328197833757</v>
      </c>
      <c r="F999" s="304">
        <f t="shared" ca="1" si="445"/>
        <v>2.7278204691362649</v>
      </c>
      <c r="G999" s="306">
        <f t="shared" ca="1" si="446"/>
        <v>13.948997100015188</v>
      </c>
      <c r="H999" s="307">
        <f t="shared" ca="1" si="447"/>
        <v>-122.11246627942549</v>
      </c>
      <c r="I999" s="304">
        <f t="shared" ca="1" si="448"/>
        <v>122.90658623906231</v>
      </c>
      <c r="J999" s="306">
        <f t="shared" ca="1" si="449"/>
        <v>866.89570083935689</v>
      </c>
      <c r="K999" s="307">
        <f t="shared" ca="1" si="450"/>
        <v>-6.439076644562209</v>
      </c>
      <c r="L999" s="304">
        <f t="shared" ca="1" si="435"/>
        <v>866.91961440596913</v>
      </c>
      <c r="M999" s="306">
        <f t="shared" ca="1" si="451"/>
        <v>-1.4570585878137943</v>
      </c>
      <c r="N999" s="304">
        <f t="shared" ca="1" si="452"/>
        <v>-83.48330758502226</v>
      </c>
      <c r="P999" s="310">
        <f t="shared" ca="1" si="453"/>
        <v>23</v>
      </c>
      <c r="Q999" s="304">
        <f t="shared" ca="1" si="454"/>
        <v>0</v>
      </c>
      <c r="R999" s="306">
        <f t="shared" ca="1" si="455"/>
        <v>0</v>
      </c>
      <c r="S999" s="307">
        <f t="shared" ca="1" si="456"/>
        <v>8.2349999999999994</v>
      </c>
      <c r="T999" s="304">
        <f t="shared" ca="1" si="436"/>
        <v>80.785349999999994</v>
      </c>
      <c r="U999" s="311">
        <f t="shared" ca="1" si="437"/>
        <v>0</v>
      </c>
      <c r="V999" s="306">
        <f t="shared" ca="1" si="438"/>
        <v>1.225789040923708</v>
      </c>
      <c r="W999" s="304">
        <f t="shared" ca="1" si="439"/>
        <v>59.756377379910255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2.490262514764936</v>
      </c>
      <c r="AH999" s="304">
        <f t="shared" ca="1" si="463"/>
        <v>-7.2563524299532869</v>
      </c>
    </row>
    <row r="1000" spans="1:34" x14ac:dyDescent="0.2">
      <c r="A1000" s="347">
        <f t="shared" ca="1" si="441"/>
        <v>1E-4</v>
      </c>
      <c r="B1000" s="304">
        <f t="shared" ca="1" si="442"/>
        <v>34.429200000001146</v>
      </c>
      <c r="D1000" s="306">
        <f t="shared" ca="1" si="443"/>
        <v>-0.82354718221046097</v>
      </c>
      <c r="E1000" s="307">
        <f t="shared" ca="1" si="444"/>
        <v>-2.6004940551545994</v>
      </c>
      <c r="F1000" s="304">
        <f t="shared" ca="1" si="445"/>
        <v>2.7277828528351011</v>
      </c>
      <c r="G1000" s="306">
        <f t="shared" ca="1" si="446"/>
        <v>13.948914745296966</v>
      </c>
      <c r="H1000" s="307">
        <f t="shared" ca="1" si="447"/>
        <v>-122.112726328831</v>
      </c>
      <c r="I1000" s="304">
        <f t="shared" ca="1" si="448"/>
        <v>122.90683526163848</v>
      </c>
      <c r="J1000" s="306">
        <f t="shared" ca="1" si="449"/>
        <v>866.89570083935689</v>
      </c>
      <c r="K1000" s="307">
        <f t="shared" ca="1" si="450"/>
        <v>-6.4512879041926219</v>
      </c>
      <c r="L1000" s="304">
        <f t="shared" ca="1" si="435"/>
        <v>866.91970519153767</v>
      </c>
      <c r="M1000" s="306">
        <f t="shared" ca="1" si="451"/>
        <v>-1.457059493673202</v>
      </c>
      <c r="N1000" s="304">
        <f t="shared" ca="1" si="452"/>
        <v>-83.483359486943144</v>
      </c>
      <c r="P1000" s="310">
        <f t="shared" ca="1" si="453"/>
        <v>23</v>
      </c>
      <c r="Q1000" s="304">
        <f t="shared" ca="1" si="454"/>
        <v>0</v>
      </c>
      <c r="R1000" s="306">
        <f t="shared" ca="1" si="455"/>
        <v>0</v>
      </c>
      <c r="S1000" s="307">
        <f t="shared" ca="1" si="456"/>
        <v>8.2349999999999994</v>
      </c>
      <c r="T1000" s="304">
        <f t="shared" ca="1" si="436"/>
        <v>80.785349999999994</v>
      </c>
      <c r="U1000" s="311">
        <f t="shared" ca="1" si="437"/>
        <v>0</v>
      </c>
      <c r="V1000" s="306">
        <f t="shared" ca="1" si="438"/>
        <v>1.2257905377676008</v>
      </c>
      <c r="W1000" s="304">
        <f t="shared" ca="1" si="439"/>
        <v>59.756692496858918</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2.4902252574830603</v>
      </c>
      <c r="AH1000" s="304">
        <f t="shared" ca="1" si="463"/>
        <v>-7.2563906957996673</v>
      </c>
    </row>
    <row r="1001" spans="1:34" x14ac:dyDescent="0.2">
      <c r="A1001" s="347">
        <f t="shared" ca="1" si="441"/>
        <v>1E-4</v>
      </c>
      <c r="B1001" s="304">
        <f t="shared" ca="1" si="442"/>
        <v>34.429300000001149</v>
      </c>
      <c r="D1001" s="306">
        <f t="shared" ca="1" si="443"/>
        <v>-0.82354499423847305</v>
      </c>
      <c r="E1001" s="307">
        <f t="shared" ca="1" si="444"/>
        <v>-2.6004552908083403</v>
      </c>
      <c r="F1001" s="304">
        <f t="shared" ca="1" si="445"/>
        <v>2.7277452368262574</v>
      </c>
      <c r="G1001" s="306">
        <f t="shared" ca="1" si="446"/>
        <v>13.948832390797541</v>
      </c>
      <c r="H1001" s="307">
        <f t="shared" ca="1" si="447"/>
        <v>-122.11298637436008</v>
      </c>
      <c r="I1001" s="304">
        <f t="shared" ca="1" si="448"/>
        <v>122.90708428048895</v>
      </c>
      <c r="J1001" s="306">
        <f t="shared" ca="1" si="449"/>
        <v>866.89570083935689</v>
      </c>
      <c r="K1001" s="307">
        <f t="shared" ca="1" si="450"/>
        <v>-6.4634991898277816</v>
      </c>
      <c r="L1001" s="304">
        <f t="shared" ca="1" si="435"/>
        <v>866.91979614929585</v>
      </c>
      <c r="M1001" s="306">
        <f t="shared" ca="1" si="451"/>
        <v>-1.4570603995235909</v>
      </c>
      <c r="N1001" s="304">
        <f t="shared" ca="1" si="452"/>
        <v>-83.483411388347307</v>
      </c>
      <c r="P1001" s="310">
        <f t="shared" ca="1" si="453"/>
        <v>23</v>
      </c>
      <c r="Q1001" s="304">
        <f t="shared" ca="1" si="454"/>
        <v>0</v>
      </c>
      <c r="R1001" s="306">
        <f t="shared" ca="1" si="455"/>
        <v>0</v>
      </c>
      <c r="S1001" s="307">
        <f t="shared" ca="1" si="456"/>
        <v>8.2349999999999994</v>
      </c>
      <c r="T1001" s="304">
        <f t="shared" ca="1" si="436"/>
        <v>80.785349999999994</v>
      </c>
      <c r="U1001" s="311">
        <f t="shared" ca="1" si="437"/>
        <v>0</v>
      </c>
      <c r="V1001" s="306">
        <f t="shared" ca="1" si="438"/>
        <v>1.225792034616509</v>
      </c>
      <c r="W1001" s="304">
        <f t="shared" ca="1" si="439"/>
        <v>59.757007611511227</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2.4901880004619903</v>
      </c>
      <c r="AH1001" s="304">
        <f t="shared" ca="1" si="463"/>
        <v>-7.2564289613672033</v>
      </c>
    </row>
    <row r="1002" spans="1:34" x14ac:dyDescent="0.2">
      <c r="A1002" s="347">
        <f t="shared" ca="1" si="441"/>
        <v>1E-4</v>
      </c>
      <c r="B1002" s="304">
        <f t="shared" ca="1" si="442"/>
        <v>34.429400000001152</v>
      </c>
      <c r="D1002" s="306">
        <f t="shared" ca="1" si="443"/>
        <v>-0.82354280623030518</v>
      </c>
      <c r="E1002" s="307">
        <f t="shared" ca="1" si="444"/>
        <v>-2.6004165267446071</v>
      </c>
      <c r="F1002" s="304">
        <f t="shared" ca="1" si="445"/>
        <v>2.7277076211097429</v>
      </c>
      <c r="G1002" s="306">
        <f t="shared" ca="1" si="446"/>
        <v>13.948750036516918</v>
      </c>
      <c r="H1002" s="307">
        <f t="shared" ca="1" si="447"/>
        <v>-122.11324641601276</v>
      </c>
      <c r="I1002" s="304">
        <f t="shared" ca="1" si="448"/>
        <v>122.90733329561375</v>
      </c>
      <c r="J1002" s="306">
        <f t="shared" ca="1" si="449"/>
        <v>866.89570083935689</v>
      </c>
      <c r="K1002" s="307">
        <f t="shared" ca="1" si="450"/>
        <v>-6.4757105014673</v>
      </c>
      <c r="L1002" s="304">
        <f t="shared" ca="1" si="435"/>
        <v>866.9198872792449</v>
      </c>
      <c r="M1002" s="306">
        <f t="shared" ca="1" si="451"/>
        <v>-1.457061305364961</v>
      </c>
      <c r="N1002" s="304">
        <f t="shared" ca="1" si="452"/>
        <v>-83.48346328923472</v>
      </c>
      <c r="P1002" s="310">
        <f t="shared" ca="1" si="453"/>
        <v>23</v>
      </c>
      <c r="Q1002" s="304">
        <f t="shared" ca="1" si="454"/>
        <v>0</v>
      </c>
      <c r="R1002" s="306">
        <f t="shared" ca="1" si="455"/>
        <v>0</v>
      </c>
      <c r="S1002" s="307">
        <f t="shared" ca="1" si="456"/>
        <v>8.2349999999999994</v>
      </c>
      <c r="T1002" s="304">
        <f t="shared" ca="1" si="436"/>
        <v>80.785349999999994</v>
      </c>
      <c r="U1002" s="311">
        <f t="shared" ca="1" si="437"/>
        <v>0</v>
      </c>
      <c r="V1002" s="306">
        <f t="shared" ca="1" si="438"/>
        <v>1.2257935314704338</v>
      </c>
      <c r="W1002" s="304">
        <f t="shared" ca="1" si="439"/>
        <v>59.757322723867262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2.4901507437017347</v>
      </c>
      <c r="AH1002" s="304">
        <f t="shared" ca="1" si="463"/>
        <v>-7.2564672266558876</v>
      </c>
    </row>
    <row r="1003" spans="1:34" x14ac:dyDescent="0.2">
      <c r="A1003" s="347">
        <f t="shared" ca="1" si="441"/>
        <v>1E-4</v>
      </c>
      <c r="B1003" s="304">
        <f t="shared" ca="1" si="442"/>
        <v>34.429500000001156</v>
      </c>
      <c r="D1003" s="306">
        <f t="shared" ca="1" si="443"/>
        <v>-0.82354061818596025</v>
      </c>
      <c r="E1003" s="307">
        <f t="shared" ca="1" si="444"/>
        <v>-2.6003777629633928</v>
      </c>
      <c r="F1003" s="304">
        <f t="shared" ca="1" si="445"/>
        <v>2.7276700056855505</v>
      </c>
      <c r="G1003" s="306">
        <f t="shared" ca="1" si="446"/>
        <v>13.948667682455099</v>
      </c>
      <c r="H1003" s="307">
        <f t="shared" ca="1" si="447"/>
        <v>-122.11350645378906</v>
      </c>
      <c r="I1003" s="304">
        <f t="shared" ca="1" si="448"/>
        <v>122.90758230701289</v>
      </c>
      <c r="J1003" s="306">
        <f t="shared" ca="1" si="449"/>
        <v>866.89570083935689</v>
      </c>
      <c r="K1003" s="307">
        <f t="shared" ca="1" si="450"/>
        <v>-6.4879218391107898</v>
      </c>
      <c r="L1003" s="304">
        <f t="shared" ca="1" si="435"/>
        <v>866.91997858138564</v>
      </c>
      <c r="M1003" s="306">
        <f t="shared" ca="1" si="451"/>
        <v>-1.4570622111973126</v>
      </c>
      <c r="N1003" s="304">
        <f t="shared" ca="1" si="452"/>
        <v>-83.483515189605413</v>
      </c>
      <c r="P1003" s="310">
        <f t="shared" ca="1" si="453"/>
        <v>23</v>
      </c>
      <c r="Q1003" s="304">
        <f t="shared" ca="1" si="454"/>
        <v>0</v>
      </c>
      <c r="R1003" s="306">
        <f t="shared" ca="1" si="455"/>
        <v>0</v>
      </c>
      <c r="S1003" s="307">
        <f t="shared" ca="1" si="456"/>
        <v>8.2349999999999994</v>
      </c>
      <c r="T1003" s="304">
        <f t="shared" ca="1" si="436"/>
        <v>80.785349999999994</v>
      </c>
      <c r="U1003" s="311">
        <f t="shared" ca="1" si="437"/>
        <v>0</v>
      </c>
      <c r="V1003" s="306">
        <f ca="1">Rho_moyen*(20000-Alt_rampe-pos_z)/(20000+Alt_rampe+pos_z)</f>
        <v>1.2257950283293741</v>
      </c>
      <c r="W1003" s="304">
        <f t="shared" ca="1" si="439"/>
        <v>59.757637833926907</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2.490113487202283</v>
      </c>
      <c r="AH1003" s="304">
        <f t="shared" ca="1" si="463"/>
        <v>-7.2565054916657274</v>
      </c>
    </row>
    <row r="1004" spans="1:34" x14ac:dyDescent="0.2">
      <c r="A1004" s="348">
        <f t="shared" ca="1" si="441"/>
        <v>1E-4</v>
      </c>
      <c r="B1004" s="305">
        <f t="shared" ca="1" si="442"/>
        <v>34.429600000001159</v>
      </c>
      <c r="D1004" s="308">
        <f t="shared" ca="1" si="443"/>
        <v>-0.82353843010543704</v>
      </c>
      <c r="E1004" s="309">
        <f t="shared" ca="1" si="444"/>
        <v>-2.6003389994647081</v>
      </c>
      <c r="F1004" s="305">
        <f t="shared" ca="1" si="445"/>
        <v>2.7276323905536919</v>
      </c>
      <c r="G1004" s="308">
        <f t="shared" ca="1" si="446"/>
        <v>13.948585328612088</v>
      </c>
      <c r="H1004" s="309">
        <f t="shared" ca="1" si="447"/>
        <v>-122.11376648768901</v>
      </c>
      <c r="I1004" s="305">
        <f t="shared" ca="1" si="448"/>
        <v>122.9078313146864</v>
      </c>
      <c r="J1004" s="308">
        <f t="shared" ca="1" si="449"/>
        <v>866.89570083935689</v>
      </c>
      <c r="K1004" s="309">
        <f t="shared" ca="1" si="450"/>
        <v>-6.5001332027578638</v>
      </c>
      <c r="L1004" s="305">
        <f t="shared" ca="1" si="435"/>
        <v>866.92007005571941</v>
      </c>
      <c r="M1004" s="308">
        <f t="shared" ca="1" si="451"/>
        <v>-1.4570631170206458</v>
      </c>
      <c r="N1004" s="305">
        <f t="shared" ca="1" si="452"/>
        <v>-83.483567089459385</v>
      </c>
      <c r="P1004" s="312">
        <f t="shared" ca="1" si="453"/>
        <v>23</v>
      </c>
      <c r="Q1004" s="305">
        <f t="shared" ca="1" si="454"/>
        <v>0</v>
      </c>
      <c r="R1004" s="308">
        <f t="shared" ca="1" si="455"/>
        <v>0</v>
      </c>
      <c r="S1004" s="309">
        <f t="shared" ca="1" si="456"/>
        <v>8.2349999999999994</v>
      </c>
      <c r="T1004" s="305">
        <f t="shared" ca="1" si="436"/>
        <v>80.785349999999994</v>
      </c>
      <c r="U1004" s="313">
        <f t="shared" ca="1" si="437"/>
        <v>0</v>
      </c>
      <c r="V1004" s="308">
        <f t="shared" ca="1" si="438"/>
        <v>1.2257965251933305</v>
      </c>
      <c r="W1004" s="305">
        <f ca="1">1/2*Rho*Sref*Cx*vit_xz^2</f>
        <v>59.757952941690249</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2.490076230963651</v>
      </c>
      <c r="AH1004" s="305">
        <f t="shared" ca="1" si="463"/>
        <v>-7.2565437563967103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563</v>
      </c>
      <c r="C10" s="662" t="str">
        <f>Matricule</f>
        <v>FX5</v>
      </c>
      <c r="D10" s="663"/>
      <c r="M10" s="75"/>
    </row>
    <row r="11" spans="1:13" x14ac:dyDescent="0.2">
      <c r="A11" s="59"/>
      <c r="B11" s="140" t="str">
        <f>IF(Lang="Français","Masse sans propu",IF(Lang="English","Mass without M",""))</f>
        <v>Masse sans propu</v>
      </c>
      <c r="C11" s="664">
        <f>MasseSans</f>
        <v>7.5830000000000002</v>
      </c>
      <c r="D11" s="664"/>
      <c r="M11" s="75"/>
    </row>
    <row r="12" spans="1:13" x14ac:dyDescent="0.2">
      <c r="A12" s="59"/>
      <c r="B12" s="140" t="str">
        <f>IF(Lang="Français","Masse totale",IF(Lang="English","Total mass",""))</f>
        <v>Masse totale</v>
      </c>
      <c r="C12" s="667" t="str">
        <f ca="1">MassePlein &amp; " kg ±" &amp; MasseSans &amp; " kg"</f>
        <v>9,268 kg ±7,583 kg</v>
      </c>
      <c r="D12" s="667"/>
      <c r="M12" s="75"/>
    </row>
    <row r="13" spans="1:13" x14ac:dyDescent="0.2">
      <c r="A13" s="59"/>
      <c r="B13" s="227" t="str">
        <f>IF(Lang="Français","Propulseur",IF(Lang="English","Motor",""))</f>
        <v>Propulseur</v>
      </c>
      <c r="C13" s="610" t="str">
        <f>Propu</f>
        <v>Barasinga (Pro54-5G C)</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93.732988802756239</v>
      </c>
      <c r="D16" s="665"/>
      <c r="M16" s="75"/>
    </row>
    <row r="17" spans="1:13" x14ac:dyDescent="0.2">
      <c r="A17" s="74"/>
      <c r="B17" s="140" t="s">
        <v>5</v>
      </c>
      <c r="C17" s="666">
        <f>Cx</f>
        <v>0.7</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3.5807500000000001</v>
      </c>
      <c r="E44" s="401">
        <f t="shared" ca="1" si="2"/>
        <v>3.0642500000000004</v>
      </c>
      <c r="F44" s="401">
        <f t="shared" ca="1" si="3"/>
        <v>2.5477500000000002</v>
      </c>
      <c r="G44" s="408">
        <f t="shared" ca="1" si="4"/>
        <v>177.30336117863862</v>
      </c>
      <c r="H44" s="404">
        <f t="shared" ca="1" si="5"/>
        <v>3.2044783317784406E-4</v>
      </c>
      <c r="I44" s="404">
        <f t="shared" ca="1" si="6"/>
        <v>3.8541154854880138E-4</v>
      </c>
      <c r="J44" s="404">
        <f t="shared" ca="1" si="7"/>
        <v>1025.440482958244</v>
      </c>
      <c r="K44" s="411">
        <f t="shared" ca="1" si="8"/>
        <v>516.25940453083592</v>
      </c>
      <c r="L44" s="414">
        <f t="shared" ca="1" si="9"/>
        <v>4190.6667146588525</v>
      </c>
      <c r="M44" s="417">
        <f t="shared" ca="1" si="10"/>
        <v>24.261587090261543</v>
      </c>
    </row>
    <row r="45" spans="1:13" x14ac:dyDescent="0.2">
      <c r="B45" s="426">
        <f t="shared" ca="1" si="0"/>
        <v>54</v>
      </c>
      <c r="C45" s="404">
        <f t="shared" ca="1" si="1"/>
        <v>9.8193227281520882E-4</v>
      </c>
      <c r="D45" s="401">
        <f ca="1">MpropuPlein+0.5*MasseSans</f>
        <v>5.4764999999999997</v>
      </c>
      <c r="E45" s="401">
        <f t="shared" ca="1" si="2"/>
        <v>4.96</v>
      </c>
      <c r="F45" s="401">
        <f t="shared" ca="1" si="3"/>
        <v>4.4435000000000002</v>
      </c>
      <c r="G45" s="408">
        <f t="shared" ca="1" si="4"/>
        <v>105.78720100637973</v>
      </c>
      <c r="H45" s="404">
        <f t="shared" ca="1" si="5"/>
        <v>1.9797021629338888E-4</v>
      </c>
      <c r="I45" s="404">
        <f t="shared" ca="1" si="6"/>
        <v>2.2098171999892173E-4</v>
      </c>
      <c r="J45" s="404">
        <f t="shared" ca="1" si="7"/>
        <v>653.07252996325576</v>
      </c>
      <c r="K45" s="411">
        <f t="shared" ca="1" si="8"/>
        <v>348.93309372608388</v>
      </c>
      <c r="L45" s="414">
        <f t="shared" ca="1" si="9"/>
        <v>3639.283489299964</v>
      </c>
      <c r="M45" s="417">
        <f t="shared" ca="1" si="10"/>
        <v>25.659730019751802</v>
      </c>
    </row>
    <row r="46" spans="1:13" x14ac:dyDescent="0.2">
      <c r="B46" s="426">
        <f t="shared" ca="1" si="0"/>
        <v>54</v>
      </c>
      <c r="C46" s="404">
        <f t="shared" ca="1" si="1"/>
        <v>9.8193227281520882E-4</v>
      </c>
      <c r="D46" s="401">
        <f ca="1">MpropuPlein+0.75*MasseSans</f>
        <v>7.3722500000000011</v>
      </c>
      <c r="E46" s="401">
        <f t="shared" ca="1" si="2"/>
        <v>6.8557500000000013</v>
      </c>
      <c r="F46" s="401">
        <f t="shared" ca="1" si="3"/>
        <v>6.3392500000000016</v>
      </c>
      <c r="G46" s="408">
        <f t="shared" ca="1" si="4"/>
        <v>73.8222965381823</v>
      </c>
      <c r="H46" s="404">
        <f t="shared" ca="1" si="5"/>
        <v>1.4322754954821989E-4</v>
      </c>
      <c r="I46" s="404">
        <f t="shared" ca="1" si="6"/>
        <v>1.5489723118905369E-4</v>
      </c>
      <c r="J46" s="404">
        <f t="shared" ca="1" si="7"/>
        <v>465.28729270068845</v>
      </c>
      <c r="K46" s="411">
        <f t="shared" ca="1" si="8"/>
        <v>253.60566986943263</v>
      </c>
      <c r="L46" s="414">
        <f t="shared" ca="1" si="9"/>
        <v>2727.6968898901778</v>
      </c>
      <c r="M46" s="417">
        <f t="shared" ca="1" si="10"/>
        <v>23.836904348943577</v>
      </c>
    </row>
    <row r="47" spans="1:13" x14ac:dyDescent="0.2">
      <c r="B47" s="426">
        <f t="shared" ca="1" si="0"/>
        <v>54</v>
      </c>
      <c r="C47" s="404">
        <f t="shared" ca="1" si="1"/>
        <v>9.8193227281520882E-4</v>
      </c>
      <c r="D47" s="401">
        <f ca="1">MpropuPlein+1*MasseSans</f>
        <v>9.2680000000000007</v>
      </c>
      <c r="E47" s="401">
        <f t="shared" ca="1" si="2"/>
        <v>8.7515000000000001</v>
      </c>
      <c r="F47" s="401">
        <f t="shared" ca="1" si="3"/>
        <v>8.2350000000000012</v>
      </c>
      <c r="G47" s="408">
        <f t="shared" ca="1" si="4"/>
        <v>55.705867793137571</v>
      </c>
      <c r="H47" s="404">
        <f t="shared" ca="1" si="5"/>
        <v>1.1220159661946053E-4</v>
      </c>
      <c r="I47" s="404">
        <f t="shared" ca="1" si="6"/>
        <v>1.1923889165940603E-4</v>
      </c>
      <c r="J47" s="404">
        <f t="shared" ca="1" si="7"/>
        <v>354.25300746668347</v>
      </c>
      <c r="K47" s="411">
        <f t="shared" ca="1" si="8"/>
        <v>194.78176768818403</v>
      </c>
      <c r="L47" s="414">
        <f t="shared" ca="1" si="9"/>
        <v>1944.4481246860673</v>
      </c>
      <c r="M47" s="417">
        <f t="shared" ca="1" si="10"/>
        <v>21.032262841917344</v>
      </c>
    </row>
    <row r="48" spans="1:13" x14ac:dyDescent="0.2">
      <c r="B48" s="426">
        <f t="shared" ca="1" si="0"/>
        <v>54</v>
      </c>
      <c r="C48" s="404">
        <f t="shared" ca="1" si="1"/>
        <v>9.8193227281520882E-4</v>
      </c>
      <c r="D48" s="401">
        <f ca="1">MpropuPlein+1.25*MasseSans</f>
        <v>11.16375</v>
      </c>
      <c r="E48" s="401">
        <f t="shared" ca="1" si="2"/>
        <v>10.64725</v>
      </c>
      <c r="F48" s="401">
        <f t="shared" ca="1" si="3"/>
        <v>10.130750000000001</v>
      </c>
      <c r="G48" s="408">
        <f t="shared" ca="1" si="4"/>
        <v>44.040723613293899</v>
      </c>
      <c r="H48" s="404">
        <f t="shared" ca="1" si="5"/>
        <v>9.2224027125803275E-5</v>
      </c>
      <c r="I48" s="404">
        <f t="shared" ca="1" si="6"/>
        <v>9.6925920866195375E-5</v>
      </c>
      <c r="J48" s="404">
        <f t="shared" ca="1" si="7"/>
        <v>281.35865384214259</v>
      </c>
      <c r="K48" s="411">
        <f t="shared" ca="1" si="8"/>
        <v>155.40399670395547</v>
      </c>
      <c r="L48" s="414">
        <f t="shared" ca="1" si="9"/>
        <v>1385.2570404767664</v>
      </c>
      <c r="M48" s="417">
        <f t="shared" ca="1" si="10"/>
        <v>18.325819237018898</v>
      </c>
    </row>
    <row r="49" spans="2:13" x14ac:dyDescent="0.2">
      <c r="B49" s="426">
        <f t="shared" ca="1" si="0"/>
        <v>54</v>
      </c>
      <c r="C49" s="404">
        <f t="shared" ca="1" si="1"/>
        <v>9.8193227281520882E-4</v>
      </c>
      <c r="D49" s="401">
        <f ca="1">MpropuPlein+1.5*MasseSans</f>
        <v>13.059500000000002</v>
      </c>
      <c r="E49" s="401">
        <f t="shared" ca="1" si="2"/>
        <v>12.543000000000001</v>
      </c>
      <c r="F49" s="401">
        <f t="shared" ca="1" si="3"/>
        <v>12.026500000000002</v>
      </c>
      <c r="G49" s="408">
        <f t="shared" ca="1" si="4"/>
        <v>35.901721038957454</v>
      </c>
      <c r="H49" s="404">
        <f t="shared" ca="1" si="5"/>
        <v>7.8285280460432805E-5</v>
      </c>
      <c r="I49" s="404">
        <f t="shared" ca="1" si="6"/>
        <v>8.1647384759922558E-5</v>
      </c>
      <c r="J49" s="404">
        <f t="shared" ca="1" si="7"/>
        <v>229.96911725815337</v>
      </c>
      <c r="K49" s="411">
        <f t="shared" ca="1" si="8"/>
        <v>127.35317492171883</v>
      </c>
      <c r="L49" s="414">
        <f t="shared" ca="1" si="9"/>
        <v>1005.3854887778793</v>
      </c>
      <c r="M49" s="417">
        <f t="shared" ca="1" si="10"/>
        <v>16.031021393396852</v>
      </c>
    </row>
    <row r="50" spans="2:13" x14ac:dyDescent="0.2">
      <c r="B50" s="426">
        <f t="shared" ca="1" si="0"/>
        <v>54</v>
      </c>
      <c r="C50" s="404">
        <f t="shared" ca="1" si="1"/>
        <v>9.8193227281520882E-4</v>
      </c>
      <c r="D50" s="401">
        <f ca="1">MpropuPlein+1.75*MasseSans</f>
        <v>14.955250000000001</v>
      </c>
      <c r="E50" s="401">
        <f t="shared" ca="1" si="2"/>
        <v>14.438750000000001</v>
      </c>
      <c r="F50" s="401">
        <f t="shared" ca="1" si="3"/>
        <v>13.922250000000002</v>
      </c>
      <c r="G50" s="408">
        <f t="shared" ca="1" si="4"/>
        <v>29.899955293335182</v>
      </c>
      <c r="H50" s="404">
        <f t="shared" ca="1" si="5"/>
        <v>6.8006736927726346E-5</v>
      </c>
      <c r="I50" s="404">
        <f t="shared" ca="1" si="6"/>
        <v>7.0529711276209577E-5</v>
      </c>
      <c r="J50" s="404">
        <f t="shared" ca="1" si="7"/>
        <v>191.84107308539819</v>
      </c>
      <c r="K50" s="411">
        <f t="shared" ca="1" si="8"/>
        <v>106.41288474326223</v>
      </c>
      <c r="L50" s="414">
        <f t="shared" ca="1" si="9"/>
        <v>746.70037964357925</v>
      </c>
      <c r="M50" s="417">
        <f t="shared" ca="1" si="10"/>
        <v>14.156610330268974</v>
      </c>
    </row>
    <row r="51" spans="2:13" x14ac:dyDescent="0.2">
      <c r="B51" s="427">
        <f t="shared" ca="1" si="0"/>
        <v>54</v>
      </c>
      <c r="C51" s="405">
        <f t="shared" ca="1" si="1"/>
        <v>9.8193227281520882E-4</v>
      </c>
      <c r="D51" s="402">
        <f ca="1">MpropuPlein+2*MasseSans</f>
        <v>16.850999999999999</v>
      </c>
      <c r="E51" s="402">
        <f t="shared" ca="1" si="2"/>
        <v>16.334499999999998</v>
      </c>
      <c r="F51" s="402">
        <f t="shared" ca="1" si="3"/>
        <v>15.818</v>
      </c>
      <c r="G51" s="409">
        <f t="shared" ca="1" si="4"/>
        <v>25.29129584570348</v>
      </c>
      <c r="H51" s="405">
        <f t="shared" ca="1" si="5"/>
        <v>6.0114008559503435E-5</v>
      </c>
      <c r="I51" s="405">
        <f t="shared" ca="1" si="6"/>
        <v>6.2076891693969456E-5</v>
      </c>
      <c r="J51" s="405">
        <f t="shared" ca="1" si="7"/>
        <v>162.44889122568955</v>
      </c>
      <c r="K51" s="412">
        <f t="shared" ca="1" si="8"/>
        <v>90.20732913501169</v>
      </c>
      <c r="L51" s="415">
        <f t="shared" ca="1" si="9"/>
        <v>566.87196035331135</v>
      </c>
      <c r="M51" s="418">
        <f t="shared" ca="1" si="10"/>
        <v>12.63231785087862</v>
      </c>
    </row>
    <row r="52" spans="2:13" x14ac:dyDescent="0.2">
      <c r="B52" s="425">
        <f t="shared" ref="B52:B60" si="11">D_ref</f>
        <v>93.732988802756239</v>
      </c>
      <c r="C52" s="403">
        <f t="shared" si="1"/>
        <v>2.9585502160570584E-3</v>
      </c>
      <c r="D52" s="400">
        <f ca="1">MpropuPlein+0*MasseSans</f>
        <v>1.6850000000000001</v>
      </c>
      <c r="E52" s="400">
        <f t="shared" ca="1" si="2"/>
        <v>1.1685000000000001</v>
      </c>
      <c r="F52" s="400">
        <f t="shared" ca="1" si="3"/>
        <v>0.65200000000000014</v>
      </c>
      <c r="G52" s="407">
        <f t="shared" ca="1" si="4"/>
        <v>480.87217115245477</v>
      </c>
      <c r="H52" s="403">
        <f t="shared" ca="1" si="5"/>
        <v>2.531921451482292E-3</v>
      </c>
      <c r="I52" s="403">
        <f t="shared" ca="1" si="6"/>
        <v>4.5376537056089844E-3</v>
      </c>
      <c r="J52" s="403">
        <f t="shared" ca="1" si="7"/>
        <v>1290.9107768903962</v>
      </c>
      <c r="K52" s="410">
        <f t="shared" ca="1" si="8"/>
        <v>435.48666514886202</v>
      </c>
      <c r="L52" s="413">
        <f t="shared" ca="1" si="9"/>
        <v>1785.1657636090247</v>
      </c>
      <c r="M52" s="416">
        <f t="shared" ca="1" si="10"/>
        <v>10.530945106675343</v>
      </c>
    </row>
    <row r="53" spans="2:13" x14ac:dyDescent="0.2">
      <c r="B53" s="426">
        <f t="shared" si="11"/>
        <v>93.732988802756239</v>
      </c>
      <c r="C53" s="404">
        <f t="shared" si="1"/>
        <v>2.9585502160570584E-3</v>
      </c>
      <c r="D53" s="401">
        <f ca="1">MpropuPlein+0.25*MasseSans</f>
        <v>3.5807500000000001</v>
      </c>
      <c r="E53" s="401">
        <f t="shared" ca="1" si="2"/>
        <v>3.0642500000000004</v>
      </c>
      <c r="F53" s="401">
        <f t="shared" ca="1" si="3"/>
        <v>2.5477500000000002</v>
      </c>
      <c r="G53" s="408">
        <f t="shared" ca="1" si="4"/>
        <v>177.30336117863862</v>
      </c>
      <c r="H53" s="404">
        <f t="shared" ca="1" si="5"/>
        <v>9.6550549598011198E-4</v>
      </c>
      <c r="I53" s="404">
        <f t="shared" ca="1" si="6"/>
        <v>1.1612403948806037E-3</v>
      </c>
      <c r="J53" s="404">
        <f t="shared" ca="1" si="7"/>
        <v>872.29329082843378</v>
      </c>
      <c r="K53" s="411">
        <f t="shared" ca="1" si="8"/>
        <v>386.7338505397741</v>
      </c>
      <c r="L53" s="414">
        <f t="shared" ca="1" si="9"/>
        <v>2133.3373926756894</v>
      </c>
      <c r="M53" s="417">
        <f t="shared" ca="1" si="10"/>
        <v>16.121008129838646</v>
      </c>
    </row>
    <row r="54" spans="2:13" x14ac:dyDescent="0.2">
      <c r="B54" s="426">
        <f t="shared" si="11"/>
        <v>93.732988802756239</v>
      </c>
      <c r="C54" s="404">
        <f t="shared" si="1"/>
        <v>2.9585502160570584E-3</v>
      </c>
      <c r="D54" s="401">
        <f ca="1">MpropuPlein+0.5*MasseSans</f>
        <v>5.4764999999999997</v>
      </c>
      <c r="E54" s="401">
        <f t="shared" ca="1" si="2"/>
        <v>4.96</v>
      </c>
      <c r="F54" s="401">
        <f t="shared" ca="1" si="3"/>
        <v>4.4435000000000002</v>
      </c>
      <c r="G54" s="408">
        <f t="shared" ca="1" si="4"/>
        <v>105.78720100637973</v>
      </c>
      <c r="H54" s="404">
        <f t="shared" ca="1" si="5"/>
        <v>5.9648189839860046E-4</v>
      </c>
      <c r="I54" s="404">
        <f t="shared" ca="1" si="6"/>
        <v>6.658152843607648E-4</v>
      </c>
      <c r="J54" s="404">
        <f t="shared" ca="1" si="7"/>
        <v>605.41599700858183</v>
      </c>
      <c r="K54" s="411">
        <f t="shared" ca="1" si="8"/>
        <v>302.02411394782291</v>
      </c>
      <c r="L54" s="414">
        <f t="shared" ca="1" si="9"/>
        <v>2086.9413823241375</v>
      </c>
      <c r="M54" s="417">
        <f t="shared" ca="1" si="10"/>
        <v>18.297685117813401</v>
      </c>
    </row>
    <row r="55" spans="2:13" x14ac:dyDescent="0.2">
      <c r="B55" s="426">
        <f t="shared" si="11"/>
        <v>93.732988802756239</v>
      </c>
      <c r="C55" s="404">
        <f t="shared" si="1"/>
        <v>2.9585502160570584E-3</v>
      </c>
      <c r="D55" s="401">
        <f ca="1">MpropuPlein+0.75*MasseSans</f>
        <v>7.3722500000000011</v>
      </c>
      <c r="E55" s="401">
        <f t="shared" ca="1" si="2"/>
        <v>6.8557500000000013</v>
      </c>
      <c r="F55" s="401">
        <f t="shared" ca="1" si="3"/>
        <v>6.3392500000000016</v>
      </c>
      <c r="G55" s="408">
        <f t="shared" ca="1" si="4"/>
        <v>73.8222965381823</v>
      </c>
      <c r="H55" s="404">
        <f t="shared" ca="1" si="5"/>
        <v>4.3154289699260588E-4</v>
      </c>
      <c r="I55" s="404">
        <f t="shared" ca="1" si="6"/>
        <v>4.6670350846820326E-4</v>
      </c>
      <c r="J55" s="404">
        <f t="shared" ca="1" si="7"/>
        <v>446.33315119960224</v>
      </c>
      <c r="K55" s="411">
        <f t="shared" ca="1" si="8"/>
        <v>233.8590692008375</v>
      </c>
      <c r="L55" s="414">
        <f t="shared" ca="1" si="9"/>
        <v>1819.2011991515492</v>
      </c>
      <c r="M55" s="417">
        <f t="shared" ca="1" si="10"/>
        <v>18.603000792149629</v>
      </c>
    </row>
    <row r="56" spans="2:13" x14ac:dyDescent="0.2">
      <c r="B56" s="426">
        <f t="shared" si="11"/>
        <v>93.732988802756239</v>
      </c>
      <c r="C56" s="404">
        <f t="shared" si="1"/>
        <v>2.9585502160570584E-3</v>
      </c>
      <c r="D56" s="401">
        <f ca="1">MpropuPlein+1*MasseSans</f>
        <v>9.2680000000000007</v>
      </c>
      <c r="E56" s="401">
        <f t="shared" ca="1" si="2"/>
        <v>8.7515000000000001</v>
      </c>
      <c r="F56" s="401">
        <f t="shared" ca="1" si="3"/>
        <v>8.2350000000000012</v>
      </c>
      <c r="G56" s="408">
        <f t="shared" ca="1" si="4"/>
        <v>55.705867793137571</v>
      </c>
      <c r="H56" s="404">
        <f t="shared" ca="1" si="5"/>
        <v>3.3806207119431621E-4</v>
      </c>
      <c r="I56" s="404">
        <f t="shared" ca="1" si="6"/>
        <v>3.5926535714111209E-4</v>
      </c>
      <c r="J56" s="404">
        <f t="shared" ca="1" si="7"/>
        <v>345.32607366052804</v>
      </c>
      <c r="K56" s="411">
        <f t="shared" ca="1" si="8"/>
        <v>185.23499613324731</v>
      </c>
      <c r="L56" s="414">
        <f t="shared" ca="1" si="9"/>
        <v>1477.9892850313345</v>
      </c>
      <c r="M56" s="417">
        <f t="shared" ca="1" si="10"/>
        <v>17.779362444894453</v>
      </c>
    </row>
    <row r="57" spans="2:13" x14ac:dyDescent="0.2">
      <c r="B57" s="426">
        <f t="shared" si="11"/>
        <v>93.732988802756239</v>
      </c>
      <c r="C57" s="404">
        <f t="shared" si="1"/>
        <v>2.9585502160570584E-3</v>
      </c>
      <c r="D57" s="401">
        <f ca="1">MpropuPlein+1.25*MasseSans</f>
        <v>11.16375</v>
      </c>
      <c r="E57" s="401">
        <f t="shared" ca="1" si="2"/>
        <v>10.64725</v>
      </c>
      <c r="F57" s="401">
        <f t="shared" ca="1" si="3"/>
        <v>10.130750000000001</v>
      </c>
      <c r="G57" s="408">
        <f t="shared" ca="1" si="4"/>
        <v>44.040723613293899</v>
      </c>
      <c r="H57" s="404">
        <f t="shared" ca="1" si="5"/>
        <v>2.7786989279457685E-4</v>
      </c>
      <c r="I57" s="404">
        <f t="shared" ca="1" si="6"/>
        <v>2.9203664250495356E-4</v>
      </c>
      <c r="J57" s="404">
        <f t="shared" ca="1" si="7"/>
        <v>276.63995454261624</v>
      </c>
      <c r="K57" s="411">
        <f t="shared" ca="1" si="8"/>
        <v>150.28699280469993</v>
      </c>
      <c r="L57" s="414">
        <f t="shared" ca="1" si="9"/>
        <v>1157.0849053140087</v>
      </c>
      <c r="M57" s="417">
        <f t="shared" ca="1" si="10"/>
        <v>16.421645506393904</v>
      </c>
    </row>
    <row r="58" spans="2:13" x14ac:dyDescent="0.2">
      <c r="B58" s="426">
        <f t="shared" si="11"/>
        <v>93.732988802756239</v>
      </c>
      <c r="C58" s="404">
        <f t="shared" si="1"/>
        <v>2.9585502160570584E-3</v>
      </c>
      <c r="D58" s="401">
        <f ca="1">MpropuPlein+1.5*MasseSans</f>
        <v>13.059500000000002</v>
      </c>
      <c r="E58" s="401">
        <f t="shared" ca="1" si="2"/>
        <v>12.543000000000001</v>
      </c>
      <c r="F58" s="401">
        <f t="shared" ca="1" si="3"/>
        <v>12.026500000000002</v>
      </c>
      <c r="G58" s="408">
        <f t="shared" ca="1" si="4"/>
        <v>35.901721038957454</v>
      </c>
      <c r="H58" s="404">
        <f t="shared" ca="1" si="5"/>
        <v>2.3587261548728839E-4</v>
      </c>
      <c r="I58" s="404">
        <f t="shared" ca="1" si="6"/>
        <v>2.4600259560612464E-4</v>
      </c>
      <c r="J58" s="404">
        <f t="shared" ca="1" si="7"/>
        <v>227.26276340923073</v>
      </c>
      <c r="K58" s="411">
        <f t="shared" ca="1" si="8"/>
        <v>124.3943249419503</v>
      </c>
      <c r="L58" s="414">
        <f t="shared" ca="1" si="9"/>
        <v>893.69814726125946</v>
      </c>
      <c r="M58" s="417">
        <f t="shared" ca="1" si="10"/>
        <v>14.930532350306514</v>
      </c>
    </row>
    <row r="59" spans="2:13" x14ac:dyDescent="0.2">
      <c r="B59" s="426">
        <f t="shared" si="11"/>
        <v>93.732988802756239</v>
      </c>
      <c r="C59" s="404">
        <f t="shared" si="1"/>
        <v>2.9585502160570584E-3</v>
      </c>
      <c r="D59" s="401">
        <f ca="1">MpropuPlein+1.75*MasseSans</f>
        <v>14.955250000000001</v>
      </c>
      <c r="E59" s="401">
        <f t="shared" ca="1" si="2"/>
        <v>14.438750000000001</v>
      </c>
      <c r="F59" s="401">
        <f t="shared" ca="1" si="3"/>
        <v>13.922250000000002</v>
      </c>
      <c r="G59" s="408">
        <f t="shared" ca="1" si="4"/>
        <v>29.899955293335182</v>
      </c>
      <c r="H59" s="404">
        <f t="shared" ca="1" si="5"/>
        <v>2.0490348652459932E-4</v>
      </c>
      <c r="I59" s="404">
        <f t="shared" ca="1" si="6"/>
        <v>2.1250517811826809E-4</v>
      </c>
      <c r="J59" s="404">
        <f t="shared" ca="1" si="7"/>
        <v>190.19331322098679</v>
      </c>
      <c r="K59" s="411">
        <f t="shared" ca="1" si="8"/>
        <v>104.60208659701392</v>
      </c>
      <c r="L59" s="414">
        <f t="shared" ca="1" si="9"/>
        <v>690.66015343259119</v>
      </c>
      <c r="M59" s="417">
        <f t="shared" ca="1" si="10"/>
        <v>13.513031042272495</v>
      </c>
    </row>
    <row r="60" spans="2:13" x14ac:dyDescent="0.2">
      <c r="B60" s="427">
        <f t="shared" si="11"/>
        <v>93.732988802756239</v>
      </c>
      <c r="C60" s="405">
        <f t="shared" si="1"/>
        <v>2.9585502160570584E-3</v>
      </c>
      <c r="D60" s="402">
        <f ca="1">MpropuPlein+2*MasseSans</f>
        <v>16.850999999999999</v>
      </c>
      <c r="E60" s="402">
        <f t="shared" ca="1" si="2"/>
        <v>16.334499999999998</v>
      </c>
      <c r="F60" s="402">
        <f t="shared" ca="1" si="3"/>
        <v>15.818</v>
      </c>
      <c r="G60" s="409">
        <f t="shared" ca="1" si="4"/>
        <v>25.29129584570348</v>
      </c>
      <c r="H60" s="405">
        <f t="shared" ca="1" si="5"/>
        <v>1.8112279017154235E-4</v>
      </c>
      <c r="I60" s="405">
        <f t="shared" ca="1" si="6"/>
        <v>1.8703693362353386E-4</v>
      </c>
      <c r="J60" s="405">
        <f t="shared" ca="1" si="7"/>
        <v>161.39952001170505</v>
      </c>
      <c r="K60" s="412">
        <f t="shared" ca="1" si="8"/>
        <v>89.050157427592353</v>
      </c>
      <c r="L60" s="415">
        <f t="shared" ca="1" si="9"/>
        <v>537.78936794855474</v>
      </c>
      <c r="M60" s="418">
        <f t="shared" ca="1" si="10"/>
        <v>12.247495665677537</v>
      </c>
    </row>
    <row r="61" spans="2:13" x14ac:dyDescent="0.2">
      <c r="B61" s="425">
        <f t="shared" ref="B61:B69" si="12">D_ref*1.5</f>
        <v>140.59948320413434</v>
      </c>
      <c r="C61" s="403">
        <f t="shared" si="1"/>
        <v>6.6567379861283815E-3</v>
      </c>
      <c r="D61" s="400">
        <f ca="1">MpropuPlein+0*MasseSans</f>
        <v>1.6850000000000001</v>
      </c>
      <c r="E61" s="400">
        <f t="shared" ca="1" si="2"/>
        <v>1.1685000000000001</v>
      </c>
      <c r="F61" s="400">
        <f t="shared" ca="1" si="3"/>
        <v>0.65200000000000014</v>
      </c>
      <c r="G61" s="407">
        <f t="shared" ca="1" si="4"/>
        <v>480.87217115245477</v>
      </c>
      <c r="H61" s="403">
        <f t="shared" ca="1" si="5"/>
        <v>5.696823265835157E-3</v>
      </c>
      <c r="I61" s="403">
        <f t="shared" ca="1" si="6"/>
        <v>1.0209720837620215E-2</v>
      </c>
      <c r="J61" s="403">
        <f t="shared" ca="1" si="7"/>
        <v>921.34926006242392</v>
      </c>
      <c r="K61" s="410">
        <f t="shared" ca="1" si="8"/>
        <v>290.53098377624042</v>
      </c>
      <c r="L61" s="413">
        <f t="shared" ca="1" si="9"/>
        <v>1141.0870136238368</v>
      </c>
      <c r="M61" s="416">
        <f t="shared" ca="1" si="10"/>
        <v>8.217533872801571</v>
      </c>
    </row>
    <row r="62" spans="2:13" x14ac:dyDescent="0.2">
      <c r="B62" s="426">
        <f t="shared" si="12"/>
        <v>140.59948320413434</v>
      </c>
      <c r="C62" s="404">
        <f t="shared" si="1"/>
        <v>6.6567379861283815E-3</v>
      </c>
      <c r="D62" s="401">
        <f ca="1">MpropuPlein+0.25*MasseSans</f>
        <v>3.5807500000000001</v>
      </c>
      <c r="E62" s="401">
        <f t="shared" ca="1" si="2"/>
        <v>3.0642500000000004</v>
      </c>
      <c r="F62" s="401">
        <f t="shared" ca="1" si="3"/>
        <v>2.5477500000000002</v>
      </c>
      <c r="G62" s="408">
        <f t="shared" ca="1" si="4"/>
        <v>177.30336117863862</v>
      </c>
      <c r="H62" s="404">
        <f t="shared" ca="1" si="5"/>
        <v>2.1723873659552518E-3</v>
      </c>
      <c r="I62" s="404">
        <f t="shared" ca="1" si="6"/>
        <v>2.6127908884813586E-3</v>
      </c>
      <c r="J62" s="404">
        <f t="shared" ca="1" si="7"/>
        <v>711.85584466095224</v>
      </c>
      <c r="K62" s="411">
        <f t="shared" ca="1" si="8"/>
        <v>279.13022393894033</v>
      </c>
      <c r="L62" s="414">
        <f t="shared" ca="1" si="9"/>
        <v>1301.2031338098277</v>
      </c>
      <c r="M62" s="417">
        <f t="shared" ca="1" si="10"/>
        <v>12.051694959802278</v>
      </c>
    </row>
    <row r="63" spans="2:13" x14ac:dyDescent="0.2">
      <c r="B63" s="426">
        <f t="shared" si="12"/>
        <v>140.59948320413434</v>
      </c>
      <c r="C63" s="404">
        <f t="shared" si="1"/>
        <v>6.6567379861283815E-3</v>
      </c>
      <c r="D63" s="401">
        <f ca="1">MpropuPlein+0.5*MasseSans</f>
        <v>5.4764999999999997</v>
      </c>
      <c r="E63" s="401">
        <f t="shared" ca="1" si="2"/>
        <v>4.96</v>
      </c>
      <c r="F63" s="401">
        <f t="shared" ca="1" si="3"/>
        <v>4.4435000000000002</v>
      </c>
      <c r="G63" s="408">
        <f t="shared" ca="1" si="4"/>
        <v>105.78720100637973</v>
      </c>
      <c r="H63" s="404">
        <f t="shared" ca="1" si="5"/>
        <v>1.3420842713968511E-3</v>
      </c>
      <c r="I63" s="404">
        <f t="shared" ca="1" si="6"/>
        <v>1.4980843898117207E-3</v>
      </c>
      <c r="J63" s="404">
        <f t="shared" ca="1" si="7"/>
        <v>539.64986102313765</v>
      </c>
      <c r="K63" s="411">
        <f t="shared" ca="1" si="8"/>
        <v>245.5727404110857</v>
      </c>
      <c r="L63" s="414">
        <f t="shared" ca="1" si="9"/>
        <v>1315.073824951829</v>
      </c>
      <c r="M63" s="417">
        <f t="shared" ca="1" si="10"/>
        <v>13.921602565032092</v>
      </c>
    </row>
    <row r="64" spans="2:13" x14ac:dyDescent="0.2">
      <c r="B64" s="426">
        <f t="shared" si="12"/>
        <v>140.59948320413434</v>
      </c>
      <c r="C64" s="404">
        <f t="shared" si="1"/>
        <v>6.6567379861283815E-3</v>
      </c>
      <c r="D64" s="401">
        <f ca="1">MpropuPlein+0.75*MasseSans</f>
        <v>7.3722500000000011</v>
      </c>
      <c r="E64" s="401">
        <f t="shared" ca="1" si="2"/>
        <v>6.8557500000000013</v>
      </c>
      <c r="F64" s="401">
        <f t="shared" ca="1" si="3"/>
        <v>6.3392500000000016</v>
      </c>
      <c r="G64" s="408">
        <f t="shared" ca="1" si="4"/>
        <v>73.8222965381823</v>
      </c>
      <c r="H64" s="404">
        <f t="shared" ca="1" si="5"/>
        <v>9.7097151823336328E-4</v>
      </c>
      <c r="I64" s="404">
        <f t="shared" ca="1" si="6"/>
        <v>1.0500828940534575E-3</v>
      </c>
      <c r="J64" s="404">
        <f t="shared" ca="1" si="7"/>
        <v>416.6102013413568</v>
      </c>
      <c r="K64" s="411">
        <f t="shared" ca="1" si="8"/>
        <v>205.36393751173534</v>
      </c>
      <c r="L64" s="414">
        <f t="shared" ca="1" si="9"/>
        <v>1229.5785570750484</v>
      </c>
      <c r="M64" s="417">
        <f t="shared" ca="1" si="10"/>
        <v>14.732405778127776</v>
      </c>
    </row>
    <row r="65" spans="2:13" x14ac:dyDescent="0.2">
      <c r="B65" s="426">
        <f t="shared" si="12"/>
        <v>140.59948320413434</v>
      </c>
      <c r="C65" s="404">
        <f t="shared" si="1"/>
        <v>6.6567379861283815E-3</v>
      </c>
      <c r="D65" s="401">
        <f ca="1">MpropuPlein+1*MasseSans</f>
        <v>9.2680000000000007</v>
      </c>
      <c r="E65" s="401">
        <f t="shared" ca="1" si="2"/>
        <v>8.7515000000000001</v>
      </c>
      <c r="F65" s="401">
        <f t="shared" ca="1" si="3"/>
        <v>8.2350000000000012</v>
      </c>
      <c r="G65" s="408">
        <f t="shared" ca="1" si="4"/>
        <v>55.705867793137571</v>
      </c>
      <c r="H65" s="404">
        <f t="shared" ca="1" si="5"/>
        <v>7.6063966018721145E-4</v>
      </c>
      <c r="I65" s="404">
        <f t="shared" ca="1" si="6"/>
        <v>8.0834705356750216E-4</v>
      </c>
      <c r="J65" s="404">
        <f t="shared" ca="1" si="7"/>
        <v>330.38638601793588</v>
      </c>
      <c r="K65" s="411">
        <f t="shared" ca="1" si="8"/>
        <v>170.09329370747753</v>
      </c>
      <c r="L65" s="414">
        <f t="shared" ca="1" si="9"/>
        <v>1084.4273282889787</v>
      </c>
      <c r="M65" s="417">
        <f t="shared" ca="1" si="10"/>
        <v>14.775486890895937</v>
      </c>
    </row>
    <row r="66" spans="2:13" x14ac:dyDescent="0.2">
      <c r="B66" s="426">
        <f t="shared" si="12"/>
        <v>140.59948320413434</v>
      </c>
      <c r="C66" s="404">
        <f t="shared" si="1"/>
        <v>6.6567379861283815E-3</v>
      </c>
      <c r="D66" s="401">
        <f ca="1">MpropuPlein+1.25*MasseSans</f>
        <v>11.16375</v>
      </c>
      <c r="E66" s="401">
        <f t="shared" ca="1" si="2"/>
        <v>10.64725</v>
      </c>
      <c r="F66" s="401">
        <f t="shared" ca="1" si="3"/>
        <v>10.130750000000001</v>
      </c>
      <c r="G66" s="408">
        <f t="shared" ca="1" si="4"/>
        <v>44.040723613293899</v>
      </c>
      <c r="H66" s="404">
        <f t="shared" ca="1" si="5"/>
        <v>6.2520725878779796E-4</v>
      </c>
      <c r="I66" s="404">
        <f t="shared" ca="1" si="6"/>
        <v>6.5708244563614552E-4</v>
      </c>
      <c r="J66" s="404">
        <f t="shared" ca="1" si="7"/>
        <v>268.45019992184569</v>
      </c>
      <c r="K66" s="411">
        <f t="shared" ca="1" si="8"/>
        <v>141.72526129453379</v>
      </c>
      <c r="L66" s="414">
        <f t="shared" ca="1" si="9"/>
        <v>917.11156651227861</v>
      </c>
      <c r="M66" s="417">
        <f t="shared" ca="1" si="10"/>
        <v>14.292835850954466</v>
      </c>
    </row>
    <row r="67" spans="2:13" x14ac:dyDescent="0.2">
      <c r="B67" s="426">
        <f t="shared" si="12"/>
        <v>140.59948320413434</v>
      </c>
      <c r="C67" s="404">
        <f t="shared" si="1"/>
        <v>6.6567379861283815E-3</v>
      </c>
      <c r="D67" s="401">
        <f ca="1">MpropuPlein+1.5*MasseSans</f>
        <v>13.059500000000002</v>
      </c>
      <c r="E67" s="401">
        <f t="shared" ca="1" si="2"/>
        <v>12.543000000000001</v>
      </c>
      <c r="F67" s="401">
        <f t="shared" ca="1" si="3"/>
        <v>12.026500000000002</v>
      </c>
      <c r="G67" s="408">
        <f t="shared" ca="1" si="4"/>
        <v>35.901721038957454</v>
      </c>
      <c r="H67" s="404">
        <f t="shared" ca="1" si="5"/>
        <v>5.3071338484639882E-4</v>
      </c>
      <c r="I67" s="404">
        <f t="shared" ca="1" si="6"/>
        <v>5.5350584011378044E-4</v>
      </c>
      <c r="J67" s="404">
        <f t="shared" ca="1" si="7"/>
        <v>222.46107318050881</v>
      </c>
      <c r="K67" s="411">
        <f t="shared" ca="1" si="8"/>
        <v>119.27977387841511</v>
      </c>
      <c r="L67" s="414">
        <f t="shared" ca="1" si="9"/>
        <v>754.8131270705552</v>
      </c>
      <c r="M67" s="417">
        <f t="shared" ca="1" si="10"/>
        <v>13.504585822904824</v>
      </c>
    </row>
    <row r="68" spans="2:13" x14ac:dyDescent="0.2">
      <c r="B68" s="426">
        <f t="shared" si="12"/>
        <v>140.59948320413434</v>
      </c>
      <c r="C68" s="404">
        <f t="shared" si="1"/>
        <v>6.6567379861283815E-3</v>
      </c>
      <c r="D68" s="401">
        <f ca="1">MpropuPlein+1.75*MasseSans</f>
        <v>14.955250000000001</v>
      </c>
      <c r="E68" s="401">
        <f t="shared" ca="1" si="2"/>
        <v>14.438750000000001</v>
      </c>
      <c r="F68" s="401">
        <f t="shared" ca="1" si="3"/>
        <v>13.922250000000002</v>
      </c>
      <c r="G68" s="408">
        <f t="shared" ca="1" si="4"/>
        <v>29.899955293335182</v>
      </c>
      <c r="H68" s="404">
        <f t="shared" ca="1" si="5"/>
        <v>4.6103284468034845E-4</v>
      </c>
      <c r="I68" s="404">
        <f t="shared" ca="1" si="6"/>
        <v>4.7813665076610321E-4</v>
      </c>
      <c r="J68" s="404">
        <f t="shared" ca="1" si="7"/>
        <v>187.22812944508507</v>
      </c>
      <c r="K68" s="411">
        <f t="shared" ca="1" si="8"/>
        <v>101.40552561758781</v>
      </c>
      <c r="L68" s="414">
        <f t="shared" ca="1" si="9"/>
        <v>612.0659895981662</v>
      </c>
      <c r="M68" s="417">
        <f t="shared" ca="1" si="10"/>
        <v>12.584974998188057</v>
      </c>
    </row>
    <row r="69" spans="2:13" x14ac:dyDescent="0.2">
      <c r="B69" s="427">
        <f t="shared" si="12"/>
        <v>140.59948320413434</v>
      </c>
      <c r="C69" s="405">
        <f t="shared" si="1"/>
        <v>6.6567379861283815E-3</v>
      </c>
      <c r="D69" s="402">
        <f ca="1">MpropuPlein+2*MasseSans</f>
        <v>16.850999999999999</v>
      </c>
      <c r="E69" s="402">
        <f t="shared" ca="1" si="2"/>
        <v>16.334499999999998</v>
      </c>
      <c r="F69" s="402">
        <f t="shared" ca="1" si="3"/>
        <v>15.818</v>
      </c>
      <c r="G69" s="409">
        <f t="shared" ca="1" si="4"/>
        <v>25.29129584570348</v>
      </c>
      <c r="H69" s="405">
        <f t="shared" ca="1" si="5"/>
        <v>4.0752627788597033E-4</v>
      </c>
      <c r="I69" s="405">
        <f t="shared" ca="1" si="6"/>
        <v>4.2083310065295116E-4</v>
      </c>
      <c r="J69" s="405">
        <f t="shared" ca="1" si="7"/>
        <v>159.49301640029347</v>
      </c>
      <c r="K69" s="412">
        <f t="shared" ca="1" si="8"/>
        <v>86.978157004558909</v>
      </c>
      <c r="L69" s="415">
        <f t="shared" ca="1" si="9"/>
        <v>493.42743202341404</v>
      </c>
      <c r="M69" s="418">
        <f t="shared" ca="1" si="10"/>
        <v>11.649255805457042</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workbookViewId="0">
      <selection activeCell="M22" sqref="M22"/>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G43" sqref="G43"/>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Barasinga (Pro54-5G C)</v>
      </c>
      <c r="G5" t="s">
        <v>459</v>
      </c>
      <c r="H5">
        <f>MasseSans</f>
        <v>7.5830000000000002</v>
      </c>
      <c r="N5" s="75"/>
      <c r="O5" s="6"/>
      <c r="P5" s="273"/>
      <c r="Q5" s="436"/>
      <c r="R5" s="48"/>
      <c r="S5" s="48"/>
      <c r="T5" s="48"/>
      <c r="U5" s="48"/>
    </row>
    <row r="6" spans="2:21" x14ac:dyDescent="0.2">
      <c r="B6" s="74"/>
      <c r="D6" t="s">
        <v>455</v>
      </c>
      <c r="E6" s="2" t="str">
        <f>Trajecto!H34</f>
        <v>Brun/Orange…</v>
      </c>
      <c r="G6" t="s">
        <v>460</v>
      </c>
      <c r="H6">
        <f>D_ref</f>
        <v>93.732988802756239</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0.53129999999999999</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7.5830000000000002</v>
      </c>
      <c r="F11" s="246" t="s">
        <v>123</v>
      </c>
      <c r="G11" s="246" t="s">
        <v>125</v>
      </c>
      <c r="H11" s="668">
        <f ca="1">Vsortie_de_rampe</f>
        <v>25.491843446297075</v>
      </c>
      <c r="I11" s="669"/>
      <c r="J11" s="76"/>
      <c r="N11" s="75"/>
      <c r="P11" s="48"/>
      <c r="Q11" s="436"/>
      <c r="R11" s="48"/>
      <c r="S11" s="48"/>
      <c r="T11" s="48"/>
      <c r="U11" s="440">
        <f>IF(RIGHT(Nb_diam,1)=",", "", X_j)</f>
        <v>1132</v>
      </c>
    </row>
    <row r="12" spans="2:21" ht="13.5" thickBot="1" x14ac:dyDescent="0.25">
      <c r="B12" s="74"/>
      <c r="C12" s="12"/>
      <c r="D12" s="276"/>
      <c r="E12" s="244"/>
      <c r="F12" s="6" t="s">
        <v>123</v>
      </c>
      <c r="G12" s="6" t="s">
        <v>126</v>
      </c>
      <c r="H12" s="670">
        <f>Finesse</f>
        <v>24.025692861868706</v>
      </c>
      <c r="I12" s="671"/>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0">
        <f>Cn</f>
        <v>30.539417961574745</v>
      </c>
      <c r="I13" s="671"/>
      <c r="J13" s="76"/>
      <c r="N13" s="75"/>
      <c r="O13" s="6"/>
      <c r="P13" s="48"/>
      <c r="Q13" s="436"/>
      <c r="R13" s="48"/>
      <c r="S13" s="48"/>
      <c r="T13" s="48"/>
      <c r="U13" s="440">
        <f>IF(RIGHT(Nb_diam,1)=",", "", X_r)</f>
        <v>2202</v>
      </c>
    </row>
    <row r="14" spans="2:21" x14ac:dyDescent="0.2">
      <c r="B14" s="74"/>
      <c r="C14" s="12"/>
      <c r="D14" s="276" t="s">
        <v>143</v>
      </c>
      <c r="E14" s="244">
        <f>L_rampe</f>
        <v>4</v>
      </c>
      <c r="F14" s="6" t="s">
        <v>123</v>
      </c>
      <c r="G14" s="6" t="s">
        <v>127</v>
      </c>
      <c r="H14" s="247">
        <f ca="1">MS_min</f>
        <v>2.3410220720362873</v>
      </c>
      <c r="I14" s="254">
        <f ca="1">MS_max</f>
        <v>3.1849253188413611</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71.493451515187914</v>
      </c>
      <c r="I15" s="254">
        <f ca="1">MS_Cn_max</f>
        <v>97.265765488498033</v>
      </c>
      <c r="J15" s="76"/>
      <c r="K15" s="76"/>
      <c r="N15" s="75"/>
      <c r="P15" s="48"/>
      <c r="Q15" s="436"/>
      <c r="R15" s="48"/>
      <c r="S15" s="48"/>
      <c r="T15" s="48"/>
    </row>
    <row r="16" spans="2:21" x14ac:dyDescent="0.2">
      <c r="B16" s="74"/>
      <c r="C16" s="12"/>
      <c r="D16" s="276" t="s">
        <v>145</v>
      </c>
      <c r="E16" s="244">
        <f>Q_ail</f>
        <v>4</v>
      </c>
      <c r="F16" s="6" t="s">
        <v>128</v>
      </c>
      <c r="G16" s="6" t="s">
        <v>129</v>
      </c>
      <c r="H16" s="247">
        <f ca="1">V_para</f>
        <v>14.768310575990894</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16.2</v>
      </c>
      <c r="I17" s="671"/>
      <c r="J17" s="258"/>
      <c r="N17" s="75"/>
      <c r="P17" s="434" t="s">
        <v>342</v>
      </c>
      <c r="Q17" s="440">
        <f>IF(RIGHT(Nb_diam,1)=",", "", D2j)</f>
        <v>104</v>
      </c>
      <c r="R17" s="48"/>
      <c r="S17" s="48"/>
      <c r="T17" s="48"/>
      <c r="U17" s="436"/>
    </row>
    <row r="18" spans="2:21" x14ac:dyDescent="0.2">
      <c r="B18" s="74"/>
      <c r="C18" s="12"/>
      <c r="D18" s="276" t="s">
        <v>148</v>
      </c>
      <c r="E18" s="244">
        <f ca="1">XpropuRef-Long_propu</f>
        <v>1764</v>
      </c>
      <c r="F18" s="12" t="s">
        <v>130</v>
      </c>
      <c r="G18" s="12" t="s">
        <v>427</v>
      </c>
      <c r="H18" s="635">
        <f ca="1">T_para-Combustion-Depotage</f>
        <v>16.2</v>
      </c>
      <c r="I18" s="674"/>
      <c r="N18" s="75"/>
      <c r="P18" s="48"/>
      <c r="Q18" s="436"/>
      <c r="R18" s="48"/>
      <c r="S18" s="48"/>
    </row>
    <row r="19" spans="2:21" x14ac:dyDescent="0.2">
      <c r="B19" s="74"/>
      <c r="C19" s="531"/>
      <c r="D19" s="269"/>
      <c r="E19" s="271"/>
      <c r="F19" s="519" t="s">
        <v>132</v>
      </c>
      <c r="G19" s="274" t="s">
        <v>426</v>
      </c>
      <c r="H19" s="675">
        <f ca="1">Portee_balistique</f>
        <v>866.89570083935689</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1251</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2252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2252</v>
      </c>
      <c r="E25" s="527" t="s">
        <v>444</v>
      </c>
      <c r="F25" s="528">
        <f>p_ail</f>
        <v>185</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93.732988802756239</v>
      </c>
      <c r="E26" s="527" t="s">
        <v>445</v>
      </c>
      <c r="F26" s="528">
        <f>E_ail</f>
        <v>145</v>
      </c>
      <c r="G26" s="526">
        <f>E_can</f>
        <v>105</v>
      </c>
      <c r="I26" s="529" t="s">
        <v>451</v>
      </c>
      <c r="J26" s="528">
        <f>X_j</f>
        <v>1132</v>
      </c>
      <c r="K26" s="526">
        <f>X_r</f>
        <v>2202</v>
      </c>
      <c r="N26" s="75"/>
      <c r="O26" s="273"/>
      <c r="P26" s="436"/>
      <c r="Q26" s="48"/>
      <c r="R26" s="48"/>
      <c r="S26" s="48"/>
      <c r="T26" s="226"/>
      <c r="U26" s="436"/>
    </row>
    <row r="27" spans="2:21" x14ac:dyDescent="0.2">
      <c r="B27" s="74"/>
      <c r="C27" s="526" t="s">
        <v>439</v>
      </c>
      <c r="D27" s="526">
        <f>Long_ogive</f>
        <v>252</v>
      </c>
      <c r="E27" s="527" t="s">
        <v>446</v>
      </c>
      <c r="F27" s="528">
        <f>X_ail</f>
        <v>2202</v>
      </c>
      <c r="G27" s="526">
        <f>X_can</f>
        <v>1132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120</v>
      </c>
    </row>
    <row r="31" spans="2:21" ht="13.5" thickBot="1" x14ac:dyDescent="0.25">
      <c r="B31" s="74"/>
      <c r="C31" s="83">
        <f>Beta_rampe</f>
        <v>80</v>
      </c>
      <c r="D31" s="84">
        <f ca="1">Portee_balistique</f>
        <v>866.89570083935689</v>
      </c>
      <c r="E31" s="677">
        <f ca="1">T_para+Dt_para</f>
        <v>105.47097348193061</v>
      </c>
      <c r="F31" s="677"/>
      <c r="G31" s="677"/>
      <c r="H31" s="678">
        <f ca="1">Altitude_culmi</f>
        <v>1318.3814618021984</v>
      </c>
      <c r="I31" s="678"/>
      <c r="J31" s="85">
        <f ca="1">Temps_culmi</f>
        <v>16.199999999999918</v>
      </c>
      <c r="K31" s="86">
        <f ca="1">Vit_culmi</f>
        <v>26.366329948340439</v>
      </c>
      <c r="L31" s="84">
        <f ca="1">Acc_max</f>
        <v>86.739696993290821</v>
      </c>
      <c r="M31" s="86">
        <f ca="1">Vit_max</f>
        <v>178.76296034211359</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93.732988802756239</v>
      </c>
      <c r="F40" s="265"/>
      <c r="G40" s="265"/>
      <c r="H40" s="261" t="s">
        <v>198</v>
      </c>
      <c r="I40" s="261" t="s">
        <v>199</v>
      </c>
      <c r="J40" s="262" t="s">
        <v>200</v>
      </c>
      <c r="N40" s="75"/>
    </row>
    <row r="41" spans="2:21" x14ac:dyDescent="0.2">
      <c r="B41" s="74"/>
      <c r="D41" s="276" t="s">
        <v>147</v>
      </c>
      <c r="E41" s="6">
        <f>Long_ogive</f>
        <v>252</v>
      </c>
      <c r="F41" s="2"/>
      <c r="G41" s="2" t="s">
        <v>201</v>
      </c>
      <c r="H41" s="6">
        <f>MasseSans</f>
        <v>7.5830000000000002</v>
      </c>
      <c r="I41" s="6">
        <f ca="1">MasseVide</f>
        <v>8.2349999999999994</v>
      </c>
      <c r="J41" s="244">
        <f ca="1">MassePlein</f>
        <v>9.2680000000000007</v>
      </c>
      <c r="N41" s="75"/>
    </row>
    <row r="42" spans="2:21" x14ac:dyDescent="0.2">
      <c r="B42" s="74"/>
      <c r="D42" s="276" t="s">
        <v>150</v>
      </c>
      <c r="E42" s="6">
        <f>X_ail-m_ail</f>
        <v>1992</v>
      </c>
      <c r="F42" s="255"/>
      <c r="G42" s="255" t="s">
        <v>218</v>
      </c>
      <c r="H42" s="263">
        <f>XcgSans</f>
        <v>1251</v>
      </c>
      <c r="I42" s="263">
        <f ca="1">XcgVide</f>
        <v>1310.6182149362478</v>
      </c>
      <c r="J42" s="245">
        <f ca="1">XcgPlein</f>
        <v>1389.7197885196374</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68">
        <f ca="1">Vsortie_de_rampe</f>
        <v>25.491843446297075</v>
      </c>
      <c r="I44" s="669"/>
      <c r="N44" s="75"/>
    </row>
    <row r="45" spans="2:21" x14ac:dyDescent="0.2">
      <c r="B45" s="74"/>
      <c r="D45" s="276" t="str">
        <f>IF(Lang="Français","Flèche        'p'",IF(Lang="English","Offset         'p'",""))</f>
        <v>Flèche        'p'</v>
      </c>
      <c r="E45" s="244">
        <f>p_ail</f>
        <v>185</v>
      </c>
      <c r="F45" s="6" t="s">
        <v>203</v>
      </c>
      <c r="G45" s="6" t="s">
        <v>208</v>
      </c>
      <c r="H45" s="670">
        <f>Finesse</f>
        <v>24.025692861868706</v>
      </c>
      <c r="I45" s="671"/>
      <c r="N45" s="75"/>
    </row>
    <row r="46" spans="2:21" x14ac:dyDescent="0.2">
      <c r="B46" s="74"/>
      <c r="D46" s="276" t="str">
        <f>IF(Lang="Français","Envergure   'E'",IF(Lang="English","Span          'E'",""))</f>
        <v>Envergure   'E'</v>
      </c>
      <c r="E46" s="244">
        <f>E_ail</f>
        <v>145</v>
      </c>
      <c r="F46" s="6" t="s">
        <v>204</v>
      </c>
      <c r="G46" s="6" t="s">
        <v>209</v>
      </c>
      <c r="H46" s="670">
        <f>Cn</f>
        <v>30.539417961574745</v>
      </c>
      <c r="I46" s="671"/>
      <c r="N46" s="75"/>
    </row>
    <row r="47" spans="2:21" x14ac:dyDescent="0.2">
      <c r="B47" s="74"/>
      <c r="D47" s="276" t="s">
        <v>144</v>
      </c>
      <c r="E47" s="244">
        <f>ep_ail</f>
        <v>4</v>
      </c>
      <c r="F47" s="6" t="s">
        <v>205</v>
      </c>
      <c r="G47" s="6" t="s">
        <v>210</v>
      </c>
      <c r="H47" s="247">
        <f ca="1">MS_min</f>
        <v>2.3410220720362873</v>
      </c>
      <c r="I47" s="254">
        <f ca="1">MS_max</f>
        <v>3.1849253188413611</v>
      </c>
      <c r="N47" s="75"/>
    </row>
    <row r="48" spans="2:21" x14ac:dyDescent="0.2">
      <c r="B48" s="74"/>
      <c r="D48" s="276" t="s">
        <v>145</v>
      </c>
      <c r="E48" s="244">
        <f>Q_ail</f>
        <v>4</v>
      </c>
      <c r="F48" s="274" t="s">
        <v>206</v>
      </c>
      <c r="G48" s="274" t="s">
        <v>211</v>
      </c>
      <c r="H48" s="256">
        <f ca="1">MS_Cn_min</f>
        <v>71.493451515187914</v>
      </c>
      <c r="I48" s="264">
        <f ca="1">MS_Cn_max</f>
        <v>97.265765488498033</v>
      </c>
      <c r="N48" s="75"/>
    </row>
    <row r="49" spans="2:14" x14ac:dyDescent="0.2">
      <c r="B49" s="74"/>
      <c r="D49" s="276" t="s">
        <v>148</v>
      </c>
      <c r="E49" s="244">
        <f ca="1">XpropuRef-Long_propu</f>
        <v>1764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2252</v>
      </c>
      <c r="G51" s="276" t="s">
        <v>212</v>
      </c>
      <c r="H51" s="6">
        <f>Sref</f>
        <v>9.2204086671884757E-3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16.199999999999918</v>
      </c>
      <c r="I53" s="259"/>
      <c r="J53" s="268"/>
      <c r="N53" s="75"/>
    </row>
    <row r="54" spans="2:14" x14ac:dyDescent="0.2">
      <c r="B54" s="74"/>
      <c r="G54" s="278" t="s">
        <v>216</v>
      </c>
      <c r="H54" s="242">
        <f ca="1">Altitude_culmi</f>
        <v>1318.3814618021984</v>
      </c>
      <c r="I54" s="259"/>
      <c r="J54" s="268"/>
      <c r="N54" s="75"/>
    </row>
    <row r="55" spans="2:14" x14ac:dyDescent="0.2">
      <c r="B55" s="74"/>
      <c r="C55" s="275" t="s">
        <v>233</v>
      </c>
      <c r="D55" s="249" t="s">
        <v>60</v>
      </c>
      <c r="E55" s="243">
        <f>Long_tot</f>
        <v>2252</v>
      </c>
      <c r="G55" s="278" t="s">
        <v>217</v>
      </c>
      <c r="H55" s="248">
        <f ca="1">Vit_culmi</f>
        <v>26.366329948340439</v>
      </c>
      <c r="I55" s="259"/>
      <c r="J55" s="268"/>
      <c r="N55" s="75"/>
    </row>
    <row r="56" spans="2:14" x14ac:dyDescent="0.2">
      <c r="B56" s="74"/>
      <c r="C56" s="276"/>
      <c r="D56" s="2" t="s">
        <v>219</v>
      </c>
      <c r="E56" s="244">
        <f>MAX(D_ref,D_ail,D_og,(RIGHT(Nb_diam,1)=",")*MAX(D1j,D1r,D2j,D2r))</f>
        <v>104</v>
      </c>
      <c r="G56" s="278" t="s">
        <v>133</v>
      </c>
      <c r="H56" s="242">
        <f ca="1">Portee_balistique</f>
        <v>866.89570083935689</v>
      </c>
      <c r="I56" s="259"/>
      <c r="J56" s="268"/>
      <c r="N56" s="75"/>
    </row>
    <row r="57" spans="2:14" x14ac:dyDescent="0.2">
      <c r="B57" s="74"/>
      <c r="C57" s="276"/>
      <c r="D57" s="2" t="s">
        <v>220</v>
      </c>
      <c r="E57" s="244">
        <f>E_ail*2+D_ail</f>
        <v>394</v>
      </c>
      <c r="G57" s="278" t="s">
        <v>214</v>
      </c>
      <c r="H57" s="242">
        <f ca="1">T_balistique</f>
        <v>34.400000000000176</v>
      </c>
      <c r="I57" s="259"/>
      <c r="J57" s="268"/>
      <c r="N57" s="75"/>
    </row>
    <row r="58" spans="2:14" x14ac:dyDescent="0.2">
      <c r="B58" s="74"/>
      <c r="C58" s="276"/>
      <c r="D58" s="2" t="s">
        <v>221</v>
      </c>
      <c r="E58" s="244">
        <f ca="1">MassePlein</f>
        <v>9.2680000000000007</v>
      </c>
      <c r="G58" s="278" t="s">
        <v>137</v>
      </c>
      <c r="H58" s="248">
        <f ca="1">Vit_max</f>
        <v>178.76296034211359</v>
      </c>
      <c r="I58" s="259"/>
      <c r="J58" s="268"/>
      <c r="N58" s="75"/>
    </row>
    <row r="59" spans="2:14" x14ac:dyDescent="0.2">
      <c r="B59" s="74"/>
      <c r="C59" s="277" t="s">
        <v>234</v>
      </c>
      <c r="D59" s="255" t="s">
        <v>145</v>
      </c>
      <c r="E59" s="260">
        <f>Q_ail</f>
        <v>4</v>
      </c>
      <c r="G59" s="278" t="s">
        <v>136</v>
      </c>
      <c r="H59" s="242">
        <f ca="1">Acc_max</f>
        <v>86.739696993290821</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1607.8070234676388</v>
      </c>
      <c r="F62" s="280">
        <f ca="1">E62/9.81</f>
        <v>163.89470167865838</v>
      </c>
      <c r="H62" s="2"/>
      <c r="I62" s="2"/>
      <c r="J62" s="2"/>
      <c r="K62" s="2"/>
      <c r="N62" s="75"/>
    </row>
    <row r="63" spans="2:14" x14ac:dyDescent="0.2">
      <c r="B63" s="74"/>
      <c r="C63" s="276"/>
      <c r="D63" s="2" t="s">
        <v>223</v>
      </c>
      <c r="E63" s="242">
        <f ca="1">2*Acc_max*Masse_ail</f>
        <v>29.179234068543032</v>
      </c>
      <c r="F63" s="248">
        <f ca="1">E63/9.81</f>
        <v>2.9744377236027555</v>
      </c>
      <c r="G63" s="246" t="s">
        <v>229</v>
      </c>
      <c r="H63" s="288">
        <f>S_ail*(ep_ail/1000)*2000</f>
        <v>0.16819999999999999</v>
      </c>
      <c r="I63" s="2"/>
      <c r="J63" s="2"/>
      <c r="K63" s="2"/>
      <c r="N63" s="75"/>
    </row>
    <row r="64" spans="2:14" x14ac:dyDescent="0.2">
      <c r="B64" s="74"/>
      <c r="C64" s="277"/>
      <c r="D64" s="255" t="s">
        <v>224</v>
      </c>
      <c r="E64" s="263">
        <f ca="1">0.104*S_ail*Vit_max^2</f>
        <v>69.875418152337659</v>
      </c>
      <c r="F64" s="281">
        <f ca="1">E64/9.81</f>
        <v>7.1228764681282017</v>
      </c>
      <c r="G64" s="274" t="s">
        <v>228</v>
      </c>
      <c r="H64" s="289">
        <f>(E_ail*(m_ail+n_ail)/2)/10^6</f>
        <v>2.1024999999999999E-2</v>
      </c>
      <c r="I64" s="2"/>
      <c r="J64" s="2"/>
      <c r="K64" s="2"/>
      <c r="N64" s="75"/>
    </row>
    <row r="65" spans="2:14" x14ac:dyDescent="0.2">
      <c r="B65" s="74"/>
      <c r="C65" s="282" t="s">
        <v>242</v>
      </c>
      <c r="D65" s="285" t="s">
        <v>240</v>
      </c>
      <c r="E65" s="286">
        <f ca="1">2*Acc_max*H65</f>
        <v>803.90351173381941</v>
      </c>
      <c r="F65" s="286">
        <f ca="1">E65/9.81</f>
        <v>81.947350839329189</v>
      </c>
      <c r="G65" s="287" t="s">
        <v>241</v>
      </c>
      <c r="H65" s="279">
        <f ca="1">E58/2</f>
        <v>4.6340000000000003</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16.2</v>
      </c>
      <c r="I67" s="251">
        <f ca="1">Temps_culmi</f>
        <v>16.199999999999918</v>
      </c>
      <c r="J67" s="2"/>
      <c r="K67" s="2"/>
      <c r="N67" s="75"/>
    </row>
    <row r="68" spans="2:14" x14ac:dyDescent="0.2">
      <c r="B68" s="74"/>
      <c r="C68" s="6"/>
      <c r="D68" s="2"/>
      <c r="E68" s="2"/>
      <c r="F68" s="275" t="s">
        <v>231</v>
      </c>
      <c r="G68" s="249" t="s">
        <v>129</v>
      </c>
      <c r="H68" s="250">
        <f ca="1">V_para</f>
        <v>14.768310575990894</v>
      </c>
      <c r="I68" s="251">
        <f>V_satellite</f>
        <v>12.655562623057198</v>
      </c>
      <c r="J68" s="2"/>
      <c r="K68" s="2"/>
      <c r="N68" s="75"/>
    </row>
    <row r="69" spans="2:14" x14ac:dyDescent="0.2">
      <c r="B69" s="74"/>
      <c r="C69" s="6"/>
      <c r="D69" s="2"/>
      <c r="E69" s="2"/>
      <c r="F69" s="276"/>
      <c r="G69" s="2" t="s">
        <v>237</v>
      </c>
      <c r="H69" s="247">
        <f>S_para</f>
        <v>0.53129999999999999</v>
      </c>
      <c r="I69" s="253">
        <f>S_satellite</f>
        <v>0.1</v>
      </c>
      <c r="J69" s="2"/>
      <c r="K69" s="2"/>
      <c r="N69" s="75"/>
    </row>
    <row r="70" spans="2:14" x14ac:dyDescent="0.2">
      <c r="B70" s="74"/>
      <c r="C70" s="226"/>
      <c r="D70" s="2"/>
      <c r="F70" s="276"/>
      <c r="G70" s="2" t="s">
        <v>236</v>
      </c>
      <c r="H70" s="247">
        <f ca="1">V_ouverture</f>
        <v>26.366329948340439</v>
      </c>
      <c r="I70" s="253">
        <f ca="1">V_ouv_sat</f>
        <v>152.51711639655363</v>
      </c>
      <c r="N70" s="75"/>
    </row>
    <row r="71" spans="2:14" x14ac:dyDescent="0.2">
      <c r="B71" s="74"/>
      <c r="C71" s="226"/>
      <c r="F71" s="276"/>
      <c r="G71" s="2" t="s">
        <v>201</v>
      </c>
      <c r="H71" s="247">
        <f ca="1">m_vide</f>
        <v>7.2349999999999994</v>
      </c>
      <c r="I71" s="253">
        <f>m_satellite</f>
        <v>1</v>
      </c>
      <c r="N71" s="75"/>
    </row>
    <row r="72" spans="2:14" x14ac:dyDescent="0.2">
      <c r="B72" s="74"/>
      <c r="C72" s="226"/>
      <c r="F72" s="276"/>
      <c r="G72" s="2" t="s">
        <v>238</v>
      </c>
      <c r="H72" s="283">
        <f ca="1">1/2*Rho_moyen*S_para*V_ouverture^2</f>
        <v>226.22743634531551</v>
      </c>
      <c r="I72" s="284">
        <f ca="1">1/2*Rho_moyen*S_satellite*V_ouv_sat^2</f>
        <v>1424.7650861275933</v>
      </c>
      <c r="N72" s="75"/>
    </row>
    <row r="73" spans="2:14" x14ac:dyDescent="0.2">
      <c r="B73" s="74"/>
      <c r="D73" s="2"/>
      <c r="F73" s="277"/>
      <c r="G73" s="255" t="s">
        <v>239</v>
      </c>
      <c r="H73" s="256">
        <f ca="1">H72/9.81</f>
        <v>23.060900748757952</v>
      </c>
      <c r="I73" s="257">
        <f ca="1">I72/9.81</f>
        <v>145.23599246968331</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1132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2202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1992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1764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7.5830000000000002</v>
      </c>
      <c r="F107" s="244">
        <f ca="1">MassePlein</f>
        <v>9.2680000000000007</v>
      </c>
      <c r="N107" s="75"/>
    </row>
    <row r="108" spans="2:14" x14ac:dyDescent="0.2">
      <c r="B108" s="74"/>
      <c r="D108" s="431" t="s">
        <v>352</v>
      </c>
      <c r="E108" s="274">
        <f>XcgSans</f>
        <v>1251</v>
      </c>
      <c r="F108" s="260">
        <f ca="1">XcgPlein</f>
        <v>1389.7197885196374</v>
      </c>
      <c r="N108" s="75"/>
    </row>
    <row r="109" spans="2:14" x14ac:dyDescent="0.2">
      <c r="B109" s="74"/>
      <c r="N109" s="75"/>
    </row>
    <row r="110" spans="2:14" x14ac:dyDescent="0.2">
      <c r="B110" s="74"/>
      <c r="D110" s="438" t="s">
        <v>355</v>
      </c>
      <c r="E110" s="439">
        <f ca="1">MasseVide</f>
        <v>8.2349999999999994</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16.199999999999918</v>
      </c>
      <c r="I112" s="259"/>
      <c r="J112" s="268"/>
      <c r="N112" s="75"/>
    </row>
    <row r="113" spans="2:14" ht="12.75" customHeight="1" x14ac:dyDescent="0.25">
      <c r="B113" s="74"/>
      <c r="D113" s="435" t="s">
        <v>357</v>
      </c>
      <c r="E113" s="48"/>
      <c r="G113" s="278" t="s">
        <v>216</v>
      </c>
      <c r="H113" s="242">
        <f ca="1">Altitude_culmi</f>
        <v>1318.3814618021984</v>
      </c>
      <c r="I113" s="259"/>
      <c r="J113" s="268"/>
      <c r="N113" s="75"/>
    </row>
    <row r="114" spans="2:14" ht="12.75" customHeight="1" x14ac:dyDescent="0.25">
      <c r="B114" s="74"/>
      <c r="D114" s="48"/>
      <c r="E114" s="48"/>
      <c r="F114" s="435"/>
      <c r="G114" s="278" t="s">
        <v>217</v>
      </c>
      <c r="H114" s="248">
        <f ca="1">Vit_culmi</f>
        <v>26.366329948340439</v>
      </c>
      <c r="I114" s="259"/>
      <c r="J114" s="268"/>
      <c r="N114" s="75"/>
    </row>
    <row r="115" spans="2:14" x14ac:dyDescent="0.2">
      <c r="B115" s="74"/>
      <c r="C115" s="429" t="s">
        <v>358</v>
      </c>
      <c r="D115" s="249"/>
      <c r="E115" s="446">
        <v>0.1</v>
      </c>
      <c r="G115" s="278" t="s">
        <v>133</v>
      </c>
      <c r="H115" s="242">
        <f ca="1">Portee_balistique</f>
        <v>866.89570083935689</v>
      </c>
      <c r="I115" s="259"/>
      <c r="J115" s="268"/>
      <c r="N115" s="75"/>
    </row>
    <row r="116" spans="2:14" ht="12.75" customHeight="1" x14ac:dyDescent="0.2">
      <c r="B116" s="74"/>
      <c r="C116" s="431" t="s">
        <v>359</v>
      </c>
      <c r="D116" s="255"/>
      <c r="E116" s="447">
        <f>E_ail*(m_ail+n_ail)/2</f>
        <v>21025</v>
      </c>
      <c r="G116" s="278" t="s">
        <v>137</v>
      </c>
      <c r="H116" s="248">
        <f ca="1">Vit_max</f>
        <v>178.76296034211359</v>
      </c>
      <c r="I116" s="259"/>
      <c r="J116" s="268"/>
      <c r="N116" s="75"/>
    </row>
    <row r="117" spans="2:14" ht="12.75" customHeight="1" x14ac:dyDescent="0.2">
      <c r="B117" s="74"/>
      <c r="D117" s="48"/>
      <c r="E117" s="48"/>
      <c r="F117" s="48"/>
      <c r="G117" s="278" t="s">
        <v>136</v>
      </c>
      <c r="H117" s="242">
        <f ca="1">Acc_max</f>
        <v>86.739696993290821</v>
      </c>
      <c r="I117" s="259"/>
      <c r="J117" s="268"/>
      <c r="N117" s="75"/>
    </row>
    <row r="118" spans="2:14" x14ac:dyDescent="0.2">
      <c r="B118" s="74"/>
      <c r="C118" s="429" t="s">
        <v>360</v>
      </c>
      <c r="D118" s="249"/>
      <c r="E118" s="457"/>
      <c r="F118" s="458">
        <f>J90/100</f>
        <v>19.920000000000002</v>
      </c>
      <c r="G118" s="276" t="s">
        <v>5</v>
      </c>
      <c r="H118" s="6">
        <f>Cx</f>
        <v>0.7</v>
      </c>
      <c r="I118" s="259"/>
      <c r="J118" s="268"/>
      <c r="N118" s="75"/>
    </row>
    <row r="119" spans="2:14" x14ac:dyDescent="0.2">
      <c r="B119" s="74"/>
      <c r="C119" s="437" t="s">
        <v>361</v>
      </c>
      <c r="D119" s="2"/>
      <c r="E119" s="459">
        <f ca="1">2*Acc_max*MasseSans</f>
        <v>1315.4942446002485</v>
      </c>
      <c r="F119" s="460">
        <f ca="1">E119/g</f>
        <v>134.09727264018844</v>
      </c>
      <c r="G119" s="269" t="s">
        <v>222</v>
      </c>
      <c r="H119" s="270"/>
      <c r="I119" s="270"/>
      <c r="J119" s="271"/>
      <c r="N119" s="75"/>
    </row>
    <row r="120" spans="2:14" x14ac:dyDescent="0.2">
      <c r="B120" s="74"/>
      <c r="C120" s="437" t="s">
        <v>362</v>
      </c>
      <c r="D120" s="2"/>
      <c r="E120" s="459">
        <f ca="1">2*Acc_max*E115</f>
        <v>17.347939398658166</v>
      </c>
      <c r="F120" s="460">
        <f ca="1">E120/g</f>
        <v>1.7683934147459903</v>
      </c>
      <c r="N120" s="75"/>
    </row>
    <row r="121" spans="2:14" x14ac:dyDescent="0.2">
      <c r="B121" s="74"/>
      <c r="C121" s="431" t="s">
        <v>363</v>
      </c>
      <c r="D121" s="255"/>
      <c r="E121" s="452">
        <f ca="1">0.104*E116/1000000*Vit_max^2</f>
        <v>69.875418152337659</v>
      </c>
      <c r="F121" s="453">
        <f ca="1">E121/g</f>
        <v>7.1228764681282017</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0.53129999999999999</v>
      </c>
      <c r="G127" s="48"/>
      <c r="J127" s="48"/>
      <c r="N127" s="75"/>
    </row>
    <row r="128" spans="2:14" x14ac:dyDescent="0.2">
      <c r="B128" s="74"/>
      <c r="C128" s="681" t="s">
        <v>368</v>
      </c>
      <c r="D128" s="682"/>
      <c r="E128" s="450">
        <f ca="1">0.5*Rho_moyen*S_para*Vit_culmi^2</f>
        <v>226.22743634531551</v>
      </c>
      <c r="F128" s="451">
        <f ca="1">E128/g</f>
        <v>23.060900748757952</v>
      </c>
      <c r="H128" s="48"/>
      <c r="I128" s="48"/>
      <c r="J128" s="48"/>
      <c r="K128" s="48"/>
      <c r="N128" s="75"/>
    </row>
    <row r="129" spans="2:14" x14ac:dyDescent="0.2">
      <c r="B129" s="74"/>
      <c r="C129" s="679" t="s">
        <v>369</v>
      </c>
      <c r="D129" s="680"/>
      <c r="E129" s="452">
        <f ca="1">E128/E126*2</f>
        <v>113.11371817265776</v>
      </c>
      <c r="F129" s="453">
        <f ca="1">E129/g</f>
        <v>11.530450374378976</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17.683934147459901</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2026-04-04T21:49:11Z</dcterms:modified>
</cp:coreProperties>
</file>